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FFB0CF3-42E5-F84D-AFBD-F03AB20A1792}" xr6:coauthVersionLast="47" xr6:coauthVersionMax="47" xr10:uidLastSave="{00000000-0000-0000-0000-000000000000}"/>
  <bookViews>
    <workbookView xWindow="0" yWindow="760" windowWidth="30240" windowHeight="18880" xr2:uid="{00000000-000D-0000-FFFF-FFFF00000000}"/>
  </bookViews>
  <sheets>
    <sheet name="Syngas" sheetId="1" r:id="rId1"/>
  </sheets>
  <definedNames>
    <definedName name="_xlnm._FilterDatabase" localSheetId="0" hidden="1">Syngas!$A$1:$T$235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8" i="1" l="1"/>
  <c r="B36" i="1"/>
  <c r="B18" i="1"/>
  <c r="B77" i="1" l="1"/>
  <c r="B59" i="1"/>
  <c r="R234" i="1" l="1"/>
  <c r="J234" i="1"/>
  <c r="R233" i="1"/>
  <c r="J233" i="1"/>
  <c r="R221" i="1"/>
  <c r="J221" i="1"/>
  <c r="R220" i="1"/>
  <c r="J220" i="1"/>
  <c r="R208" i="1"/>
  <c r="B208" i="1"/>
  <c r="J208" i="1" s="1"/>
  <c r="R207" i="1"/>
  <c r="B207" i="1"/>
  <c r="J207" i="1" s="1"/>
  <c r="R206" i="1"/>
  <c r="J206" i="1"/>
  <c r="R205" i="1"/>
  <c r="J205" i="1"/>
  <c r="R204" i="1"/>
  <c r="J204" i="1"/>
  <c r="G203" i="1"/>
  <c r="A203" i="1"/>
  <c r="R191" i="1"/>
  <c r="B191" i="1"/>
  <c r="J191" i="1" s="1"/>
  <c r="R190" i="1"/>
  <c r="B190" i="1"/>
  <c r="J190" i="1" s="1"/>
  <c r="R189" i="1"/>
  <c r="J189" i="1"/>
  <c r="R188" i="1"/>
  <c r="J188" i="1"/>
  <c r="R187" i="1"/>
  <c r="J187" i="1"/>
  <c r="G186" i="1"/>
  <c r="A186" i="1"/>
  <c r="R174" i="1"/>
  <c r="B174" i="1"/>
  <c r="J174" i="1" s="1"/>
  <c r="R173" i="1"/>
  <c r="B173" i="1"/>
  <c r="J173" i="1" s="1"/>
  <c r="R172" i="1"/>
  <c r="J172" i="1"/>
  <c r="R171" i="1"/>
  <c r="J171" i="1"/>
  <c r="R170" i="1"/>
  <c r="J170" i="1"/>
  <c r="G169" i="1"/>
  <c r="A169" i="1"/>
  <c r="R157" i="1"/>
  <c r="B157" i="1"/>
  <c r="J157" i="1" s="1"/>
  <c r="R156" i="1"/>
  <c r="B156" i="1"/>
  <c r="J156" i="1" s="1"/>
  <c r="R155" i="1"/>
  <c r="B155" i="1"/>
  <c r="J155" i="1" s="1"/>
  <c r="R154" i="1"/>
  <c r="B154" i="1"/>
  <c r="J154" i="1" s="1"/>
  <c r="A153" i="1"/>
  <c r="R141" i="1"/>
  <c r="B141" i="1"/>
  <c r="J141" i="1" s="1"/>
  <c r="R140" i="1"/>
  <c r="B140" i="1"/>
  <c r="J140" i="1" s="1"/>
  <c r="R139" i="1"/>
  <c r="B139" i="1"/>
  <c r="J139" i="1" s="1"/>
  <c r="R138" i="1"/>
  <c r="B138" i="1"/>
  <c r="J138" i="1" s="1"/>
  <c r="R125" i="1"/>
  <c r="B125" i="1"/>
  <c r="J125" i="1" s="1"/>
  <c r="R124" i="1"/>
  <c r="B124" i="1"/>
  <c r="J124" i="1" s="1"/>
  <c r="R123" i="1"/>
  <c r="B123" i="1"/>
  <c r="J123" i="1" s="1"/>
  <c r="R122" i="1"/>
  <c r="B122" i="1"/>
  <c r="J122" i="1" s="1"/>
</calcChain>
</file>

<file path=xl/sharedStrings.xml><?xml version="1.0" encoding="utf-8"?>
<sst xmlns="http://schemas.openxmlformats.org/spreadsheetml/2006/main" count="997" uniqueCount="175">
  <si>
    <t>Activity</t>
  </si>
  <si>
    <t>production amount</t>
  </si>
  <si>
    <t>reference product</t>
  </si>
  <si>
    <t>methane, from electrochemical methanation</t>
  </si>
  <si>
    <t>type</t>
  </si>
  <si>
    <t>process</t>
  </si>
  <si>
    <t>unit</t>
  </si>
  <si>
    <t>kilogram</t>
  </si>
  <si>
    <t>location</t>
  </si>
  <si>
    <t>RER</t>
  </si>
  <si>
    <t>comment</t>
  </si>
  <si>
    <t>Exchanges</t>
  </si>
  <si>
    <t>name</t>
  </si>
  <si>
    <t>amount</t>
  </si>
  <si>
    <t>categories</t>
  </si>
  <si>
    <t>uncertainty type</t>
  </si>
  <si>
    <t>loc</t>
  </si>
  <si>
    <t>scale</t>
  </si>
  <si>
    <t>database</t>
  </si>
  <si>
    <t>production</t>
  </si>
  <si>
    <t>Sabatier reaction methanation unit</t>
  </si>
  <si>
    <t>Materials/fuels</t>
  </si>
  <si>
    <t>technosphere</t>
  </si>
  <si>
    <t>carbon dioxide, captured from atmosphere</t>
  </si>
  <si>
    <t>GLO</t>
  </si>
  <si>
    <t>biosphere</t>
  </si>
  <si>
    <t>kilowatt hour</t>
  </si>
  <si>
    <t>CH</t>
  </si>
  <si>
    <t>market for aluminium alloy, AlMg3</t>
  </si>
  <si>
    <t>aluminium alloy, AlMg3</t>
  </si>
  <si>
    <t>syngas</t>
  </si>
  <si>
    <t>source</t>
  </si>
  <si>
    <t>Life cycle assessment of power-to-gas with biogas as the carbon source, Zhang et al., 2020, Sustainable Energy and Fuels, https://doi.org/10.1039/C9SE00986H</t>
  </si>
  <si>
    <t>rough estimate, high uncertainty</t>
  </si>
  <si>
    <t>Waste to treatment</t>
  </si>
  <si>
    <t>treatment of residue from cooling tower, sanitary landfill</t>
  </si>
  <si>
    <t>range of values from different references</t>
  </si>
  <si>
    <t>basic uncertainty:1.05;(4,na,3,1,1,na)</t>
  </si>
  <si>
    <t>market for sodium hydroxide, without water, in 50% solution state</t>
  </si>
  <si>
    <t>market for hydrochloric acid, without water, in 30% solution state</t>
  </si>
  <si>
    <t/>
  </si>
  <si>
    <t>market for gas power plant, combined cycle, 400MW electrical</t>
  </si>
  <si>
    <t>P. Jansohn (50 ppm; minus 85% due to SCR)</t>
  </si>
  <si>
    <t>market for NOx retained, by selective catalytic reduction</t>
  </si>
  <si>
    <t>90% capture rate</t>
  </si>
  <si>
    <t>CCS Europe 2025::Wood::Geological storage::SNGCC</t>
  </si>
  <si>
    <t>megajoule</t>
  </si>
  <si>
    <t>US EPA 1998, high uncertainty reported qulitatively therein</t>
  </si>
  <si>
    <t>air::urban air close to ground</t>
  </si>
  <si>
    <t>Toluene</t>
  </si>
  <si>
    <t>composition of natural gas</t>
  </si>
  <si>
    <t>Sulfur dioxide</t>
  </si>
  <si>
    <t>Propionic acid</t>
  </si>
  <si>
    <t>Propane</t>
  </si>
  <si>
    <t>Pentane</t>
  </si>
  <si>
    <t>estimate from range of values from different references</t>
  </si>
  <si>
    <t>Particulates, &lt; 2.5 um</t>
  </si>
  <si>
    <t>PAH, polycyclic aromatic hydrocarbons</t>
  </si>
  <si>
    <t>personal communication P. Jansohn</t>
  </si>
  <si>
    <t>Nitrogen oxides</t>
  </si>
  <si>
    <t>Methane, non-fossil</t>
  </si>
  <si>
    <t>basic uncertainty for heavy metal; trace element in natural gas</t>
  </si>
  <si>
    <t>Mercury</t>
  </si>
  <si>
    <t>Hexane</t>
  </si>
  <si>
    <t>heating value and efficiency</t>
  </si>
  <si>
    <t>Heat, waste</t>
  </si>
  <si>
    <t>Formaldehyde</t>
  </si>
  <si>
    <t>Ethane</t>
  </si>
  <si>
    <t>Dioxins, measured as 2,3,7,8-tetrachlorodibenzo-p-dioxin</t>
  </si>
  <si>
    <t>Dinitrogen monoxide</t>
  </si>
  <si>
    <t>Carbon monoxide, non-fossil</t>
  </si>
  <si>
    <t>air</t>
  </si>
  <si>
    <t>Butane</t>
  </si>
  <si>
    <t>Benzo(a)pyrene</t>
  </si>
  <si>
    <t>Benzene</t>
  </si>
  <si>
    <t>Acetic acid</t>
  </si>
  <si>
    <t>Acetaldehyde</t>
  </si>
  <si>
    <t>Acenaphthene</t>
  </si>
  <si>
    <t>simapro name</t>
  </si>
  <si>
    <t>negative</t>
  </si>
  <si>
    <t>allocation</t>
  </si>
  <si>
    <t>Life cycle assessment of carbon capture and storage in power generation and industry in Europe, Volkart et al., 2013, International Journal of Greenhouse Gas Control</t>
  </si>
  <si>
    <t>15ppm (P. Jansohn)</t>
  </si>
  <si>
    <t>CCS Europe 2025::Wood</t>
  </si>
  <si>
    <t>Moser et al. (2010)</t>
  </si>
  <si>
    <t>treatment of spent solvent mixture, hazardous waste incineration</t>
  </si>
  <si>
    <t>RECCS 2007</t>
  </si>
  <si>
    <t>n_pump = n_total*lifetime_ratio/(lifetime_plant*annual m_flow)</t>
  </si>
  <si>
    <t>market for pump, 40W</t>
  </si>
  <si>
    <t>market for monoethanolamine</t>
  </si>
  <si>
    <t>n_tank = V_total*lifetime_ratio/(V_ref*lifetime plant*annual m_flow)</t>
  </si>
  <si>
    <t>market for liquid storage tank, chemicals, organics</t>
  </si>
  <si>
    <t>n_GT = n_total*lifetime_ratio/(lifetime_plant*annual m_flow)</t>
  </si>
  <si>
    <t>market for gas turbine, 10MW electrical</t>
  </si>
  <si>
    <t>market for charcoal</t>
  </si>
  <si>
    <t>n_absorption chiller = n_total*lifetime_ratio/(lifetime_plant*annual m_flow)</t>
  </si>
  <si>
    <t>market for absorption chiller, 100kW</t>
  </si>
  <si>
    <t>n_HX = n_total*lifetime_ratio/(lifetime_plant*annual m_flow)</t>
  </si>
  <si>
    <t>E_capture = E_el*(1-(eff_CCS/eff_no CCS))</t>
  </si>
  <si>
    <t>natural resource::in water</t>
  </si>
  <si>
    <t>cubic meter</t>
  </si>
  <si>
    <t>Water, cooling, unspecified natural origin</t>
  </si>
  <si>
    <t>Monoethanolamine</t>
  </si>
  <si>
    <t>Ammonia</t>
  </si>
  <si>
    <t>market for water, decarbonised</t>
  </si>
  <si>
    <t>electricity, high voltage</t>
  </si>
  <si>
    <t>water, decarbonised</t>
  </si>
  <si>
    <t>Carbon dioxide, non-fossil</t>
  </si>
  <si>
    <t>Life cycle assessment of power-to-gas with biogas as the carbon source. Xiaojin Zhang, Julia Witte, Tilman Schildhauer and Christian Bauer. https://doi.org/10.1039/C9SE00986H</t>
  </si>
  <si>
    <t>absorption chiller, 100kW</t>
  </si>
  <si>
    <t>charcoal</t>
  </si>
  <si>
    <t>gas turbine, 10MW electrical</t>
  </si>
  <si>
    <t>liquid storage tank, chemicals, organics</t>
  </si>
  <si>
    <t>monoethanolamine</t>
  </si>
  <si>
    <t>pump, 40W</t>
  </si>
  <si>
    <t>sodium hydroxide, without water, in 50% solution state</t>
  </si>
  <si>
    <t>spent solvent mixture</t>
  </si>
  <si>
    <t>u1</t>
  </si>
  <si>
    <t>u2</t>
  </si>
  <si>
    <t>u3</t>
  </si>
  <si>
    <t>u4</t>
  </si>
  <si>
    <t>u5</t>
  </si>
  <si>
    <t>u6</t>
  </si>
  <si>
    <t>ub</t>
  </si>
  <si>
    <t>simapro category</t>
  </si>
  <si>
    <t>Material/Fuels/Synthetic/Transformation</t>
  </si>
  <si>
    <t>Sabatier reaction methanation unit construction</t>
  </si>
  <si>
    <t>production of nickel-based catalyst for methanation</t>
  </si>
  <si>
    <t>nickel-based catalyst for methanation</t>
  </si>
  <si>
    <t>methane, from electrochemical methanation, with carbon from cement plant</t>
  </si>
  <si>
    <t>carbon dioxide, captured at cement production plant, for subsequent reuse</t>
  </si>
  <si>
    <t>carbon dioxide, captured and reused</t>
  </si>
  <si>
    <t>methane, from electrochemical methanation, with carbon from municipal waste incineration plant</t>
  </si>
  <si>
    <t>carbon dioxide, captured at municipal solid waste incineration plant, for subsequent reuse</t>
  </si>
  <si>
    <t>methane, from biological methanation</t>
  </si>
  <si>
    <t>https://energiforskning.dk/sites/energiforskning.dk/files/slutrapporter/12164_annex_1_p2g_biocat_lca_final_report.pdf</t>
  </si>
  <si>
    <t>electricity, low voltage</t>
  </si>
  <si>
    <t>60 kW at full-load, 10 kW at standby, 3000 full-load hours per year. 51.3 kg CH4 /h at full-load</t>
  </si>
  <si>
    <t>market for ammonia, anhydrous, liquid</t>
  </si>
  <si>
    <t>ammonia, anhydrous, liquid</t>
  </si>
  <si>
    <t>0,0833 kg Ammonia/full load hour.</t>
  </si>
  <si>
    <t>treatment of wastewater, average, wastewater treatment</t>
  </si>
  <si>
    <t>Europe without Switzerland</t>
  </si>
  <si>
    <t>wastewater, average</t>
  </si>
  <si>
    <t>34 m3 of wastewater/full-load hour.</t>
  </si>
  <si>
    <t>methane, from biological methanation, with carbon from cement plant</t>
  </si>
  <si>
    <t>methane, from biological methanation, with carbon from municipal waste incineration plant</t>
  </si>
  <si>
    <t>Material/Fuels/Synthetic/Infrastructure</t>
  </si>
  <si>
    <t>market for steel, chromium steel 18/8, hot rolled</t>
  </si>
  <si>
    <t>steel, chromium steel 18/8, hot rolled</t>
  </si>
  <si>
    <t>market for polyethylene, high density, granulate</t>
  </si>
  <si>
    <t>polyethylene, high density, granulate</t>
  </si>
  <si>
    <t>market for nickel, class 1</t>
  </si>
  <si>
    <t>nickel, class 1</t>
  </si>
  <si>
    <t>market group for electricity, low voltage</t>
  </si>
  <si>
    <t>heat pump production, heat and power co-generation unit, 160kW electrical</t>
  </si>
  <si>
    <t>heat pump, heat and power co-generation unit, 160kW electrical</t>
  </si>
  <si>
    <t>SNG from hydrogen + carbon dioxide from air</t>
  </si>
  <si>
    <t>1 kg carbon dioxide stored per 1 kg carbon dioxide captured</t>
  </si>
  <si>
    <t>Originally in cubic meter. Composition: 96% CH4, 4% carbon dioxide, Density of synthetic methane: .717 kg/Nm3, LHV ~47.5 MJ/kg. Using the "carbon dioxide methanation - sewage sludge - PSA - worst - BFB_FB" configuration. Source: Life cycle assessment of power-to-gas with biogas as the carbon source. Xiaojin Zhang, Julia Witte, Tilman Schildhauer and Christian Bauer. https://doi.org/10.1039/C9SE00986H</t>
  </si>
  <si>
    <t>Based on stoichiometry, for every kilogram of methane produced, the system would consume approximately 2.75 kilograms of carbon dioxide and 0.5 kilograms of H2, and produce approximately 2.25 kilograms of water. Rest of info Adapted from BioCat II project Annex I 2014. Consider 51.3 kg CH4 per full-load hour. Reactor heat re-circulated at the wastewater treatment plant, hence not considered here. Infrastructure missing.</t>
  </si>
  <si>
    <t>carbon dioxide, captured from atmosphere, with a sorbent-based direct air capture system, 100ktCO2</t>
  </si>
  <si>
    <t>electricity production, from combined cycle plant, synthetic natural gas</t>
  </si>
  <si>
    <t>measurement, single combined cycle power plant</t>
  </si>
  <si>
    <t>electricity production, from combined cycle plant, synthetic natural gas, post, pipeline 200km, storage 1000m</t>
  </si>
  <si>
    <t>electricity production, from combined cycle plant, synthetic natural gas, post, pipeline 200km, storage 1000m/RER U</t>
  </si>
  <si>
    <t>hydrogen production, gaseous, 30 bar, from PEM electrolysis, from grid electricity</t>
  </si>
  <si>
    <t>hydrogen, gaseous, 30 bar</t>
  </si>
  <si>
    <t>carbon dioxide, captured at synthetic natural gas plant, post, 200km pipeline, storage 1000m</t>
  </si>
  <si>
    <t>carbon dioxide storage at synthetic natural gas plant, post, 200km pipeline, storage 1000m</t>
  </si>
  <si>
    <t>market group for electricity, medium voltage</t>
  </si>
  <si>
    <t>electricity, medium voltage</t>
  </si>
  <si>
    <t>ENTSO-E</t>
  </si>
  <si>
    <t>methane, from electrochemical methanation, with carbon from atmosphere</t>
  </si>
  <si>
    <t>methane, from biological methanation, with carbon from atmosphere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</si>
</sst>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
    <numFmt numFmtId="166" formatCode="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2" fillId="0" borderId="0" xfId="0" applyFont="1"/>
    <xf numFmtId="0" fontId="3" fillId="0" borderId="0" xfId="0" applyFont="1"/>
    <xf numFmtId="2" fontId="0" fillId="0" borderId="0" xfId="0" applyNumberFormat="1"/>
    <xf numFmtId="0" fontId="1" fillId="0" borderId="0" xfId="0" applyFont="1"/>
    <xf numFmtId="165" fontId="0" fillId="0" borderId="0" xfId="0" applyNumberFormat="1"/>
    <xf numFmtId="0" fontId="5" fillId="0" borderId="0" xfId="0" applyFont="1"/>
    <xf numFmtId="0" fontId="6" fillId="0" borderId="0" xfId="0" applyFont="1"/>
    <xf numFmtId="2" fontId="6" fillId="0" borderId="0" xfId="0" applyNumberFormat="1" applyFont="1"/>
    <xf numFmtId="2" fontId="2" fillId="0" borderId="0" xfId="0" applyNumberFormat="1" applyFont="1"/>
    <xf numFmtId="164" fontId="6" fillId="0" borderId="0" xfId="0" applyNumberFormat="1" applyFont="1"/>
    <xf numFmtId="11" fontId="6" fillId="0" borderId="0" xfId="0" applyNumberFormat="1" applyFont="1"/>
    <xf numFmtId="0" fontId="4" fillId="0" borderId="0" xfId="1"/>
    <xf numFmtId="0" fontId="6" fillId="0" borderId="0" xfId="0" applyFont="1" applyAlignment="1">
      <alignment wrapText="1"/>
    </xf>
    <xf numFmtId="166"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forskning.dk/sites/energiforskning.dk/files/slutrapporter/12164_annex_1_p2g_biocat_lca_final_report.pdf" TargetMode="External"/><Relationship Id="rId2" Type="http://schemas.openxmlformats.org/officeDocument/2006/relationships/hyperlink" Target="https://energiforskning.dk/sites/energiforskning.dk/files/slutrapporter/12164_annex_1_p2g_biocat_lca_final_report.pdf" TargetMode="External"/><Relationship Id="rId1" Type="http://schemas.openxmlformats.org/officeDocument/2006/relationships/hyperlink" Target="https://energiforskning.dk/sites/energiforskning.dk/files/slutrapporter/12164_annex_1_p2g_biocat_lca_final_report.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5"/>
  <sheetViews>
    <sheetView tabSelected="1" topLeftCell="A149" workbookViewId="0">
      <selection activeCell="B160" sqref="B160"/>
    </sheetView>
  </sheetViews>
  <sheetFormatPr baseColWidth="10" defaultColWidth="8.83203125" defaultRowHeight="15" x14ac:dyDescent="0.2"/>
  <cols>
    <col min="1" max="1" width="79.6640625" customWidth="1"/>
    <col min="2" max="2" width="12" bestFit="1" customWidth="1"/>
    <col min="4" max="4" width="12.1640625" bestFit="1" customWidth="1"/>
    <col min="14" max="15" width="11.83203125" bestFit="1" customWidth="1"/>
    <col min="17" max="17" width="11.6640625" bestFit="1" customWidth="1"/>
    <col min="18" max="18" width="12" bestFit="1" customWidth="1"/>
  </cols>
  <sheetData>
    <row r="1" spans="1:11" x14ac:dyDescent="0.2">
      <c r="A1" s="4" t="s">
        <v>18</v>
      </c>
      <c r="B1" t="s">
        <v>30</v>
      </c>
    </row>
    <row r="2" spans="1:11" x14ac:dyDescent="0.2">
      <c r="A2" s="4"/>
    </row>
    <row r="3" spans="1:11" ht="16" x14ac:dyDescent="0.2">
      <c r="A3" s="1" t="s">
        <v>0</v>
      </c>
      <c r="B3" s="1" t="s">
        <v>162</v>
      </c>
    </row>
    <row r="4" spans="1:11" x14ac:dyDescent="0.2">
      <c r="A4" t="s">
        <v>8</v>
      </c>
      <c r="B4" t="s">
        <v>9</v>
      </c>
    </row>
    <row r="5" spans="1:11" x14ac:dyDescent="0.2">
      <c r="A5" t="s">
        <v>1</v>
      </c>
      <c r="B5">
        <v>1</v>
      </c>
    </row>
    <row r="6" spans="1:11" x14ac:dyDescent="0.2">
      <c r="A6" t="s">
        <v>2</v>
      </c>
      <c r="B6" t="s">
        <v>105</v>
      </c>
    </row>
    <row r="7" spans="1:11" x14ac:dyDescent="0.2">
      <c r="A7" t="s">
        <v>4</v>
      </c>
      <c r="B7" t="s">
        <v>5</v>
      </c>
    </row>
    <row r="8" spans="1:11" x14ac:dyDescent="0.2">
      <c r="A8" t="s">
        <v>6</v>
      </c>
      <c r="B8" t="s">
        <v>26</v>
      </c>
    </row>
    <row r="9" spans="1:11" ht="16" x14ac:dyDescent="0.2">
      <c r="A9" s="1" t="s">
        <v>11</v>
      </c>
    </row>
    <row r="10" spans="1:11" x14ac:dyDescent="0.2">
      <c r="A10" t="s">
        <v>12</v>
      </c>
      <c r="B10" t="s">
        <v>13</v>
      </c>
      <c r="C10" t="s">
        <v>8</v>
      </c>
      <c r="D10" t="s">
        <v>6</v>
      </c>
      <c r="E10" t="s">
        <v>14</v>
      </c>
      <c r="F10" t="s">
        <v>4</v>
      </c>
      <c r="G10" t="s">
        <v>15</v>
      </c>
      <c r="H10" t="s">
        <v>16</v>
      </c>
      <c r="I10" t="s">
        <v>17</v>
      </c>
      <c r="J10" t="s">
        <v>10</v>
      </c>
      <c r="K10" t="s">
        <v>79</v>
      </c>
    </row>
    <row r="11" spans="1:11" x14ac:dyDescent="0.2">
      <c r="A11" t="s">
        <v>162</v>
      </c>
      <c r="B11">
        <v>1</v>
      </c>
      <c r="C11" t="s">
        <v>9</v>
      </c>
      <c r="D11" t="s">
        <v>26</v>
      </c>
      <c r="E11" t="s">
        <v>83</v>
      </c>
      <c r="F11" t="s">
        <v>19</v>
      </c>
      <c r="J11" t="s">
        <v>40</v>
      </c>
    </row>
    <row r="12" spans="1:11" x14ac:dyDescent="0.2">
      <c r="A12" t="s">
        <v>77</v>
      </c>
      <c r="B12">
        <v>4.6073299999999991E-12</v>
      </c>
      <c r="D12" t="s">
        <v>7</v>
      </c>
      <c r="E12" t="s">
        <v>48</v>
      </c>
      <c r="F12" t="s">
        <v>25</v>
      </c>
      <c r="G12">
        <v>2</v>
      </c>
      <c r="H12">
        <v>-27.862953173275841</v>
      </c>
      <c r="I12">
        <v>0.80471895621705025</v>
      </c>
      <c r="J12" t="s">
        <v>47</v>
      </c>
      <c r="K12">
        <v>0</v>
      </c>
    </row>
    <row r="13" spans="1:11" x14ac:dyDescent="0.2">
      <c r="A13" t="s">
        <v>76</v>
      </c>
      <c r="B13">
        <v>4.6479999999999997E-9</v>
      </c>
      <c r="D13" t="s">
        <v>7</v>
      </c>
      <c r="E13" t="s">
        <v>48</v>
      </c>
      <c r="F13" t="s">
        <v>25</v>
      </c>
      <c r="G13">
        <v>2</v>
      </c>
      <c r="H13">
        <v>-20.946409388260619</v>
      </c>
      <c r="I13">
        <v>1.0397207708399181</v>
      </c>
      <c r="J13" t="s">
        <v>33</v>
      </c>
      <c r="K13">
        <v>0</v>
      </c>
    </row>
    <row r="14" spans="1:11" x14ac:dyDescent="0.2">
      <c r="A14" t="s">
        <v>75</v>
      </c>
      <c r="B14">
        <v>7.0301000000000005E-7</v>
      </c>
      <c r="D14" t="s">
        <v>7</v>
      </c>
      <c r="E14" t="s">
        <v>48</v>
      </c>
      <c r="F14" t="s">
        <v>25</v>
      </c>
      <c r="G14">
        <v>2</v>
      </c>
      <c r="H14">
        <v>-15.927475291349671</v>
      </c>
      <c r="I14">
        <v>1.0397207708399181</v>
      </c>
      <c r="J14" t="s">
        <v>33</v>
      </c>
      <c r="K14">
        <v>0</v>
      </c>
    </row>
    <row r="15" spans="1:11" x14ac:dyDescent="0.2">
      <c r="A15" t="s">
        <v>74</v>
      </c>
      <c r="B15">
        <v>5.3800599999999993E-9</v>
      </c>
      <c r="D15" t="s">
        <v>7</v>
      </c>
      <c r="E15" t="s">
        <v>48</v>
      </c>
      <c r="F15" t="s">
        <v>25</v>
      </c>
      <c r="G15">
        <v>2</v>
      </c>
      <c r="H15">
        <v>-20.80014688128237</v>
      </c>
      <c r="I15">
        <v>0.80471895621705025</v>
      </c>
      <c r="J15" t="s">
        <v>47</v>
      </c>
      <c r="K15">
        <v>0</v>
      </c>
    </row>
    <row r="16" spans="1:11" x14ac:dyDescent="0.2">
      <c r="A16" t="s">
        <v>73</v>
      </c>
      <c r="B16">
        <v>3.0734899999999997E-12</v>
      </c>
      <c r="D16" t="s">
        <v>7</v>
      </c>
      <c r="E16" t="s">
        <v>48</v>
      </c>
      <c r="F16" t="s">
        <v>25</v>
      </c>
      <c r="G16">
        <v>2</v>
      </c>
      <c r="H16">
        <v>-28.267787963052381</v>
      </c>
      <c r="I16">
        <v>0.80471895621705025</v>
      </c>
      <c r="J16" t="s">
        <v>47</v>
      </c>
      <c r="K16">
        <v>0</v>
      </c>
    </row>
    <row r="17" spans="1:11" x14ac:dyDescent="0.2">
      <c r="A17" t="s">
        <v>72</v>
      </c>
      <c r="B17">
        <v>5.3800599999999993E-6</v>
      </c>
      <c r="D17" t="s">
        <v>7</v>
      </c>
      <c r="E17" t="s">
        <v>48</v>
      </c>
      <c r="F17" t="s">
        <v>25</v>
      </c>
      <c r="G17">
        <v>2</v>
      </c>
      <c r="H17">
        <v>-13.892391602300229</v>
      </c>
      <c r="I17">
        <v>0.80471895621705025</v>
      </c>
      <c r="J17" t="s">
        <v>47</v>
      </c>
      <c r="K17">
        <v>0</v>
      </c>
    </row>
    <row r="18" spans="1:11" x14ac:dyDescent="0.2">
      <c r="A18" t="s">
        <v>107</v>
      </c>
      <c r="B18">
        <f>B36*47.5*0.054</f>
        <v>0.31354838709677418</v>
      </c>
      <c r="D18" t="s">
        <v>7</v>
      </c>
      <c r="E18" t="s">
        <v>71</v>
      </c>
      <c r="F18" t="s">
        <v>25</v>
      </c>
      <c r="G18">
        <v>2</v>
      </c>
      <c r="H18">
        <v>-2.8824035882469881</v>
      </c>
      <c r="I18">
        <v>2.439508208471609E-2</v>
      </c>
      <c r="J18" t="s">
        <v>50</v>
      </c>
      <c r="K18">
        <v>0</v>
      </c>
    </row>
    <row r="19" spans="1:11" x14ac:dyDescent="0.2">
      <c r="A19" t="s">
        <v>70</v>
      </c>
      <c r="B19">
        <v>1.2782000000000001E-5</v>
      </c>
      <c r="D19" t="s">
        <v>7</v>
      </c>
      <c r="E19" t="s">
        <v>48</v>
      </c>
      <c r="F19" t="s">
        <v>25</v>
      </c>
      <c r="G19">
        <v>2</v>
      </c>
      <c r="H19">
        <v>-13.027053197600001</v>
      </c>
      <c r="I19">
        <v>0.20273255405408211</v>
      </c>
      <c r="J19" t="s">
        <v>163</v>
      </c>
      <c r="K19">
        <v>0</v>
      </c>
    </row>
    <row r="20" spans="1:11" x14ac:dyDescent="0.2">
      <c r="A20" t="s">
        <v>69</v>
      </c>
      <c r="B20">
        <v>5.8099999999999994E-6</v>
      </c>
      <c r="D20" t="s">
        <v>7</v>
      </c>
      <c r="E20" t="s">
        <v>48</v>
      </c>
      <c r="F20" t="s">
        <v>25</v>
      </c>
      <c r="G20">
        <v>2</v>
      </c>
      <c r="H20">
        <v>-13.81551055796427</v>
      </c>
      <c r="I20">
        <v>0.54930614433405478</v>
      </c>
      <c r="J20" t="s">
        <v>55</v>
      </c>
      <c r="K20">
        <v>0</v>
      </c>
    </row>
    <row r="21" spans="1:11" x14ac:dyDescent="0.2">
      <c r="A21" t="s">
        <v>68</v>
      </c>
      <c r="B21">
        <v>1.6849E-16</v>
      </c>
      <c r="D21" t="s">
        <v>7</v>
      </c>
      <c r="E21" t="s">
        <v>48</v>
      </c>
      <c r="F21" t="s">
        <v>25</v>
      </c>
      <c r="G21">
        <v>2</v>
      </c>
      <c r="H21">
        <v>-38.079235843906353</v>
      </c>
      <c r="I21">
        <v>1.0397207708399181</v>
      </c>
      <c r="J21" t="s">
        <v>33</v>
      </c>
      <c r="K21">
        <v>0</v>
      </c>
    </row>
    <row r="22" spans="1:11" x14ac:dyDescent="0.2">
      <c r="A22" t="s">
        <v>67</v>
      </c>
      <c r="B22">
        <v>7.9596999999999994E-6</v>
      </c>
      <c r="D22" t="s">
        <v>7</v>
      </c>
      <c r="E22" t="s">
        <v>48</v>
      </c>
      <c r="F22" t="s">
        <v>25</v>
      </c>
      <c r="G22">
        <v>2</v>
      </c>
      <c r="H22">
        <v>-13.500699818124239</v>
      </c>
      <c r="I22">
        <v>0.80471895621705025</v>
      </c>
      <c r="J22" t="s">
        <v>47</v>
      </c>
      <c r="K22">
        <v>0</v>
      </c>
    </row>
    <row r="23" spans="1:11" x14ac:dyDescent="0.2">
      <c r="A23" t="s">
        <v>66</v>
      </c>
      <c r="B23">
        <v>1.9231099999999998E-7</v>
      </c>
      <c r="D23" t="s">
        <v>7</v>
      </c>
      <c r="E23" t="s">
        <v>48</v>
      </c>
      <c r="F23" t="s">
        <v>25</v>
      </c>
      <c r="G23">
        <v>2</v>
      </c>
      <c r="H23">
        <v>-17.223732554563391</v>
      </c>
      <c r="I23">
        <v>0.80471895621705025</v>
      </c>
      <c r="J23" t="s">
        <v>47</v>
      </c>
      <c r="K23">
        <v>0</v>
      </c>
    </row>
    <row r="24" spans="1:11" x14ac:dyDescent="0.2">
      <c r="A24" t="s">
        <v>65</v>
      </c>
      <c r="B24">
        <v>3.0502500000000001</v>
      </c>
      <c r="D24" t="s">
        <v>46</v>
      </c>
      <c r="E24" t="s">
        <v>48</v>
      </c>
      <c r="F24" t="s">
        <v>25</v>
      </c>
      <c r="G24">
        <v>2</v>
      </c>
      <c r="H24">
        <v>-0.64435701639051324</v>
      </c>
      <c r="I24">
        <v>2.439508208471609E-2</v>
      </c>
      <c r="J24" t="s">
        <v>64</v>
      </c>
      <c r="K24">
        <v>0</v>
      </c>
    </row>
    <row r="25" spans="1:11" x14ac:dyDescent="0.2">
      <c r="A25" t="s">
        <v>63</v>
      </c>
      <c r="B25">
        <v>4.6073299999999995E-6</v>
      </c>
      <c r="D25" t="s">
        <v>7</v>
      </c>
      <c r="E25" t="s">
        <v>48</v>
      </c>
      <c r="F25" t="s">
        <v>25</v>
      </c>
      <c r="G25">
        <v>2</v>
      </c>
      <c r="H25">
        <v>-14.04744261531156</v>
      </c>
      <c r="I25">
        <v>0.80471895621705025</v>
      </c>
      <c r="J25" t="s">
        <v>47</v>
      </c>
      <c r="K25">
        <v>0</v>
      </c>
    </row>
    <row r="26" spans="1:11" x14ac:dyDescent="0.2">
      <c r="A26" t="s">
        <v>62</v>
      </c>
      <c r="B26">
        <v>1.7429999999999998E-10</v>
      </c>
      <c r="D26" t="s">
        <v>7</v>
      </c>
      <c r="E26" t="s">
        <v>48</v>
      </c>
      <c r="F26" t="s">
        <v>25</v>
      </c>
      <c r="G26">
        <v>2</v>
      </c>
      <c r="H26">
        <v>-24.22982373426639</v>
      </c>
      <c r="I26">
        <v>0.80471895621705025</v>
      </c>
      <c r="J26" t="s">
        <v>61</v>
      </c>
      <c r="K26">
        <v>0</v>
      </c>
    </row>
    <row r="27" spans="1:11" x14ac:dyDescent="0.2">
      <c r="A27" t="s">
        <v>60</v>
      </c>
      <c r="B27">
        <v>5.8099999999999994E-6</v>
      </c>
      <c r="D27" t="s">
        <v>7</v>
      </c>
      <c r="E27" t="s">
        <v>48</v>
      </c>
      <c r="F27" t="s">
        <v>25</v>
      </c>
      <c r="G27">
        <v>2</v>
      </c>
      <c r="H27">
        <v>-13.81551055796427</v>
      </c>
      <c r="I27">
        <v>0.80471895621705025</v>
      </c>
      <c r="J27" t="s">
        <v>36</v>
      </c>
      <c r="K27">
        <v>0</v>
      </c>
    </row>
    <row r="28" spans="1:11" x14ac:dyDescent="0.2">
      <c r="A28" t="s">
        <v>59</v>
      </c>
      <c r="B28">
        <v>1.5803199999999998E-4</v>
      </c>
      <c r="D28" t="s">
        <v>7</v>
      </c>
      <c r="E28" t="s">
        <v>48</v>
      </c>
      <c r="F28" t="s">
        <v>25</v>
      </c>
      <c r="G28">
        <v>2</v>
      </c>
      <c r="H28">
        <v>-10.51229358466232</v>
      </c>
      <c r="I28">
        <v>0.20273255405408211</v>
      </c>
      <c r="J28" t="s">
        <v>82</v>
      </c>
      <c r="K28">
        <v>0</v>
      </c>
    </row>
    <row r="29" spans="1:11" x14ac:dyDescent="0.2">
      <c r="A29" t="s">
        <v>57</v>
      </c>
      <c r="B29">
        <v>4.6479999999999997E-8</v>
      </c>
      <c r="D29" t="s">
        <v>7</v>
      </c>
      <c r="E29" t="s">
        <v>48</v>
      </c>
      <c r="F29" t="s">
        <v>25</v>
      </c>
      <c r="G29">
        <v>2</v>
      </c>
      <c r="H29">
        <v>-18.64382429526658</v>
      </c>
      <c r="I29">
        <v>1.0397207708399181</v>
      </c>
      <c r="J29" t="s">
        <v>33</v>
      </c>
      <c r="K29">
        <v>0</v>
      </c>
    </row>
    <row r="30" spans="1:11" x14ac:dyDescent="0.2">
      <c r="A30" t="s">
        <v>56</v>
      </c>
      <c r="B30">
        <v>2.9049999999999997E-6</v>
      </c>
      <c r="D30" t="s">
        <v>7</v>
      </c>
      <c r="E30" t="s">
        <v>48</v>
      </c>
      <c r="F30" t="s">
        <v>25</v>
      </c>
      <c r="G30">
        <v>2</v>
      </c>
      <c r="H30">
        <v>-14.508657738524221</v>
      </c>
      <c r="I30">
        <v>0.54930614433405478</v>
      </c>
      <c r="J30" t="s">
        <v>55</v>
      </c>
      <c r="K30">
        <v>0</v>
      </c>
    </row>
    <row r="31" spans="1:11" x14ac:dyDescent="0.2">
      <c r="A31" t="s">
        <v>54</v>
      </c>
      <c r="B31">
        <v>6.6814999999999995E-6</v>
      </c>
      <c r="D31" t="s">
        <v>7</v>
      </c>
      <c r="E31" t="s">
        <v>48</v>
      </c>
      <c r="F31" t="s">
        <v>25</v>
      </c>
      <c r="G31">
        <v>2</v>
      </c>
      <c r="H31">
        <v>-13.67574861558912</v>
      </c>
      <c r="I31">
        <v>0.80471895621705025</v>
      </c>
      <c r="J31" t="s">
        <v>47</v>
      </c>
      <c r="K31">
        <v>0</v>
      </c>
    </row>
    <row r="32" spans="1:11" x14ac:dyDescent="0.2">
      <c r="A32" t="s">
        <v>53</v>
      </c>
      <c r="B32">
        <v>4.0960499999999995E-6</v>
      </c>
      <c r="D32" t="s">
        <v>7</v>
      </c>
      <c r="E32" t="s">
        <v>48</v>
      </c>
      <c r="F32" t="s">
        <v>25</v>
      </c>
      <c r="G32">
        <v>2</v>
      </c>
      <c r="H32">
        <v>-14.165068034134141</v>
      </c>
      <c r="I32">
        <v>0.80471895621705025</v>
      </c>
      <c r="J32" t="s">
        <v>47</v>
      </c>
      <c r="K32">
        <v>0</v>
      </c>
    </row>
    <row r="33" spans="1:11" x14ac:dyDescent="0.2">
      <c r="A33" t="s">
        <v>52</v>
      </c>
      <c r="B33">
        <v>9.2959999999999993E-8</v>
      </c>
      <c r="D33" t="s">
        <v>7</v>
      </c>
      <c r="E33" t="s">
        <v>48</v>
      </c>
      <c r="F33" t="s">
        <v>25</v>
      </c>
      <c r="G33">
        <v>2</v>
      </c>
      <c r="H33">
        <v>-17.950677114706629</v>
      </c>
      <c r="I33">
        <v>1.0397207708399181</v>
      </c>
      <c r="J33" t="s">
        <v>33</v>
      </c>
      <c r="K33">
        <v>0</v>
      </c>
    </row>
    <row r="34" spans="1:11" x14ac:dyDescent="0.2">
      <c r="A34" t="s">
        <v>51</v>
      </c>
      <c r="B34">
        <v>2.9049999999999997E-6</v>
      </c>
      <c r="D34" t="s">
        <v>7</v>
      </c>
      <c r="E34" t="s">
        <v>48</v>
      </c>
      <c r="F34" t="s">
        <v>25</v>
      </c>
      <c r="G34">
        <v>2</v>
      </c>
      <c r="H34">
        <v>-14.508657738524221</v>
      </c>
      <c r="I34">
        <v>4.7655089902162509E-2</v>
      </c>
      <c r="J34" t="s">
        <v>50</v>
      </c>
      <c r="K34">
        <v>0</v>
      </c>
    </row>
    <row r="35" spans="1:11" x14ac:dyDescent="0.2">
      <c r="A35" t="s">
        <v>49</v>
      </c>
      <c r="B35">
        <v>8.714999999999999E-9</v>
      </c>
      <c r="D35" t="s">
        <v>7</v>
      </c>
      <c r="E35" t="s">
        <v>48</v>
      </c>
      <c r="F35" t="s">
        <v>25</v>
      </c>
      <c r="G35">
        <v>2</v>
      </c>
      <c r="H35">
        <v>-20.31780072883825</v>
      </c>
      <c r="I35">
        <v>0.80471895621705025</v>
      </c>
      <c r="J35" t="s">
        <v>47</v>
      </c>
      <c r="K35">
        <v>0</v>
      </c>
    </row>
    <row r="36" spans="1:11" ht="16" x14ac:dyDescent="0.2">
      <c r="A36" s="2" t="s">
        <v>173</v>
      </c>
      <c r="B36" s="5">
        <f>3.6/0.62/47.5</f>
        <v>0.12224108658743633</v>
      </c>
      <c r="C36" t="s">
        <v>9</v>
      </c>
      <c r="D36" t="s">
        <v>7</v>
      </c>
      <c r="F36" t="s">
        <v>22</v>
      </c>
      <c r="J36" t="s">
        <v>157</v>
      </c>
    </row>
    <row r="37" spans="1:11" x14ac:dyDescent="0.2">
      <c r="A37" t="s">
        <v>41</v>
      </c>
      <c r="B37">
        <v>1.3246799999999999E-11</v>
      </c>
      <c r="C37" t="s">
        <v>24</v>
      </c>
      <c r="D37" t="s">
        <v>6</v>
      </c>
      <c r="E37" t="s">
        <v>21</v>
      </c>
      <c r="F37" t="s">
        <v>22</v>
      </c>
      <c r="G37">
        <v>0</v>
      </c>
      <c r="H37">
        <v>2.28E-12</v>
      </c>
      <c r="J37" t="s">
        <v>40</v>
      </c>
    </row>
    <row r="38" spans="1:11" x14ac:dyDescent="0.2">
      <c r="A38" t="s">
        <v>39</v>
      </c>
      <c r="B38">
        <v>1.4525000000000001E-5</v>
      </c>
      <c r="C38" t="s">
        <v>9</v>
      </c>
      <c r="D38" t="s">
        <v>7</v>
      </c>
      <c r="E38" t="s">
        <v>21</v>
      </c>
      <c r="F38" t="s">
        <v>22</v>
      </c>
      <c r="G38">
        <v>2</v>
      </c>
      <c r="H38">
        <v>-12.899219826090119</v>
      </c>
      <c r="I38">
        <v>0.1075556898084728</v>
      </c>
      <c r="J38" t="s">
        <v>37</v>
      </c>
      <c r="K38">
        <v>0</v>
      </c>
    </row>
    <row r="39" spans="1:11" x14ac:dyDescent="0.2">
      <c r="A39" t="s">
        <v>38</v>
      </c>
      <c r="B39">
        <v>1.1619999999999999E-5</v>
      </c>
      <c r="C39" t="s">
        <v>24</v>
      </c>
      <c r="D39" t="s">
        <v>7</v>
      </c>
      <c r="E39" t="s">
        <v>21</v>
      </c>
      <c r="F39" t="s">
        <v>22</v>
      </c>
      <c r="G39">
        <v>2</v>
      </c>
      <c r="H39">
        <v>-13.12236337740433</v>
      </c>
      <c r="I39">
        <v>0.1075556898084728</v>
      </c>
      <c r="J39" t="s">
        <v>37</v>
      </c>
      <c r="K39">
        <v>0</v>
      </c>
    </row>
    <row r="40" spans="1:11" x14ac:dyDescent="0.2">
      <c r="A40" t="s">
        <v>104</v>
      </c>
      <c r="B40">
        <v>2.9049999999999998</v>
      </c>
      <c r="C40" t="s">
        <v>27</v>
      </c>
      <c r="D40" t="s">
        <v>7</v>
      </c>
      <c r="E40" t="s">
        <v>21</v>
      </c>
      <c r="F40" t="s">
        <v>22</v>
      </c>
      <c r="G40">
        <v>2</v>
      </c>
      <c r="H40">
        <v>-0.69314718055994529</v>
      </c>
      <c r="I40">
        <v>0.45814536593707761</v>
      </c>
      <c r="J40" t="s">
        <v>36</v>
      </c>
      <c r="K40">
        <v>0</v>
      </c>
    </row>
    <row r="41" spans="1:11" x14ac:dyDescent="0.2">
      <c r="A41" t="s">
        <v>35</v>
      </c>
      <c r="B41">
        <v>-5.8099999999999994E-6</v>
      </c>
      <c r="C41" t="s">
        <v>27</v>
      </c>
      <c r="D41" t="s">
        <v>7</v>
      </c>
      <c r="E41" t="s">
        <v>34</v>
      </c>
      <c r="F41" t="s">
        <v>22</v>
      </c>
      <c r="G41">
        <v>2</v>
      </c>
      <c r="H41">
        <v>-13.81551055796427</v>
      </c>
      <c r="I41">
        <v>1.0397207708399181</v>
      </c>
      <c r="J41" t="s">
        <v>33</v>
      </c>
      <c r="K41">
        <v>0</v>
      </c>
    </row>
    <row r="44" spans="1:11" ht="16" x14ac:dyDescent="0.2">
      <c r="A44" s="1" t="s">
        <v>0</v>
      </c>
      <c r="B44" s="1" t="s">
        <v>164</v>
      </c>
    </row>
    <row r="45" spans="1:11" x14ac:dyDescent="0.2">
      <c r="A45" t="s">
        <v>8</v>
      </c>
      <c r="B45" t="s">
        <v>9</v>
      </c>
    </row>
    <row r="46" spans="1:11" x14ac:dyDescent="0.2">
      <c r="A46" t="s">
        <v>1</v>
      </c>
      <c r="B46">
        <v>1</v>
      </c>
    </row>
    <row r="47" spans="1:11" x14ac:dyDescent="0.2">
      <c r="A47" t="s">
        <v>2</v>
      </c>
      <c r="B47" t="s">
        <v>105</v>
      </c>
    </row>
    <row r="48" spans="1:11" x14ac:dyDescent="0.2">
      <c r="A48" t="s">
        <v>4</v>
      </c>
      <c r="B48" t="s">
        <v>5</v>
      </c>
    </row>
    <row r="49" spans="1:13" x14ac:dyDescent="0.2">
      <c r="A49" t="s">
        <v>6</v>
      </c>
      <c r="B49" t="s">
        <v>26</v>
      </c>
    </row>
    <row r="50" spans="1:13" ht="16" x14ac:dyDescent="0.2">
      <c r="A50" s="1" t="s">
        <v>11</v>
      </c>
    </row>
    <row r="51" spans="1:13" x14ac:dyDescent="0.2">
      <c r="A51" t="s">
        <v>12</v>
      </c>
      <c r="B51" t="s">
        <v>13</v>
      </c>
      <c r="C51" t="s">
        <v>8</v>
      </c>
      <c r="D51" t="s">
        <v>6</v>
      </c>
      <c r="E51" t="s">
        <v>14</v>
      </c>
      <c r="F51" t="s">
        <v>4</v>
      </c>
      <c r="G51" t="s">
        <v>15</v>
      </c>
      <c r="H51" t="s">
        <v>16</v>
      </c>
      <c r="I51" t="s">
        <v>17</v>
      </c>
      <c r="J51" t="s">
        <v>80</v>
      </c>
      <c r="K51" t="s">
        <v>10</v>
      </c>
      <c r="L51" t="s">
        <v>79</v>
      </c>
      <c r="M51" t="s">
        <v>78</v>
      </c>
    </row>
    <row r="52" spans="1:13" x14ac:dyDescent="0.2">
      <c r="A52" t="s">
        <v>164</v>
      </c>
      <c r="B52">
        <v>1</v>
      </c>
      <c r="C52" t="s">
        <v>9</v>
      </c>
      <c r="D52" t="s">
        <v>26</v>
      </c>
      <c r="E52" t="s">
        <v>83</v>
      </c>
      <c r="F52" t="s">
        <v>19</v>
      </c>
      <c r="J52">
        <v>100</v>
      </c>
      <c r="K52" t="s">
        <v>40</v>
      </c>
      <c r="M52" t="s">
        <v>165</v>
      </c>
    </row>
    <row r="53" spans="1:13" x14ac:dyDescent="0.2">
      <c r="A53" t="s">
        <v>77</v>
      </c>
      <c r="B53">
        <v>4.6073299999999991E-12</v>
      </c>
      <c r="D53" t="s">
        <v>7</v>
      </c>
      <c r="E53" t="s">
        <v>48</v>
      </c>
      <c r="F53" t="s">
        <v>25</v>
      </c>
      <c r="G53">
        <v>2</v>
      </c>
      <c r="H53">
        <v>-27.862953173275841</v>
      </c>
      <c r="I53">
        <v>0.80471895621705025</v>
      </c>
      <c r="K53" t="s">
        <v>47</v>
      </c>
      <c r="L53">
        <v>0</v>
      </c>
    </row>
    <row r="54" spans="1:13" x14ac:dyDescent="0.2">
      <c r="A54" t="s">
        <v>76</v>
      </c>
      <c r="B54">
        <v>4.6479999999999997E-9</v>
      </c>
      <c r="D54" t="s">
        <v>7</v>
      </c>
      <c r="E54" t="s">
        <v>48</v>
      </c>
      <c r="F54" t="s">
        <v>25</v>
      </c>
      <c r="G54">
        <v>2</v>
      </c>
      <c r="H54">
        <v>-20.946409388260619</v>
      </c>
      <c r="I54">
        <v>1.0397207708399181</v>
      </c>
      <c r="K54" t="s">
        <v>33</v>
      </c>
      <c r="L54">
        <v>0</v>
      </c>
    </row>
    <row r="55" spans="1:13" x14ac:dyDescent="0.2">
      <c r="A55" t="s">
        <v>75</v>
      </c>
      <c r="B55">
        <v>7.0301000000000005E-7</v>
      </c>
      <c r="D55" t="s">
        <v>7</v>
      </c>
      <c r="E55" t="s">
        <v>48</v>
      </c>
      <c r="F55" t="s">
        <v>25</v>
      </c>
      <c r="G55">
        <v>2</v>
      </c>
      <c r="H55">
        <v>-15.927475291349671</v>
      </c>
      <c r="I55">
        <v>1.0397207708399181</v>
      </c>
      <c r="K55" t="s">
        <v>33</v>
      </c>
      <c r="L55">
        <v>0</v>
      </c>
    </row>
    <row r="56" spans="1:13" x14ac:dyDescent="0.2">
      <c r="A56" t="s">
        <v>74</v>
      </c>
      <c r="B56">
        <v>5.3800599999999993E-9</v>
      </c>
      <c r="D56" t="s">
        <v>7</v>
      </c>
      <c r="E56" t="s">
        <v>48</v>
      </c>
      <c r="F56" t="s">
        <v>25</v>
      </c>
      <c r="G56">
        <v>2</v>
      </c>
      <c r="H56">
        <v>-20.80014688128237</v>
      </c>
      <c r="I56">
        <v>0.80471895621705025</v>
      </c>
      <c r="K56" t="s">
        <v>47</v>
      </c>
      <c r="L56">
        <v>0</v>
      </c>
    </row>
    <row r="57" spans="1:13" x14ac:dyDescent="0.2">
      <c r="A57" t="s">
        <v>73</v>
      </c>
      <c r="B57">
        <v>3.0734899999999997E-12</v>
      </c>
      <c r="D57" t="s">
        <v>7</v>
      </c>
      <c r="E57" t="s">
        <v>48</v>
      </c>
      <c r="F57" t="s">
        <v>25</v>
      </c>
      <c r="G57">
        <v>2</v>
      </c>
      <c r="H57">
        <v>-28.267787963052381</v>
      </c>
      <c r="I57">
        <v>0.80471895621705025</v>
      </c>
      <c r="K57" t="s">
        <v>47</v>
      </c>
      <c r="L57">
        <v>0</v>
      </c>
    </row>
    <row r="58" spans="1:13" x14ac:dyDescent="0.2">
      <c r="A58" t="s">
        <v>72</v>
      </c>
      <c r="B58">
        <v>5.3800599999999993E-6</v>
      </c>
      <c r="D58" t="s">
        <v>7</v>
      </c>
      <c r="E58" t="s">
        <v>48</v>
      </c>
      <c r="F58" t="s">
        <v>25</v>
      </c>
      <c r="G58">
        <v>2</v>
      </c>
      <c r="H58">
        <v>-13.892391602300229</v>
      </c>
      <c r="I58">
        <v>0.80471895621705025</v>
      </c>
      <c r="K58" t="s">
        <v>47</v>
      </c>
      <c r="L58">
        <v>0</v>
      </c>
    </row>
    <row r="59" spans="1:13" x14ac:dyDescent="0.2">
      <c r="A59" t="s">
        <v>107</v>
      </c>
      <c r="B59">
        <f>B78*47.5*0.054*0.1</f>
        <v>3.5999999999999997E-2</v>
      </c>
      <c r="D59" t="s">
        <v>7</v>
      </c>
      <c r="E59" t="s">
        <v>71</v>
      </c>
      <c r="F59" t="s">
        <v>25</v>
      </c>
      <c r="G59">
        <v>2</v>
      </c>
      <c r="H59">
        <v>-5.1849886812410331</v>
      </c>
      <c r="I59">
        <v>2.439508208471609E-2</v>
      </c>
      <c r="K59" t="s">
        <v>44</v>
      </c>
      <c r="L59">
        <v>0</v>
      </c>
    </row>
    <row r="60" spans="1:13" x14ac:dyDescent="0.2">
      <c r="A60" t="s">
        <v>70</v>
      </c>
      <c r="B60">
        <v>1.2782000000000001E-5</v>
      </c>
      <c r="D60" t="s">
        <v>7</v>
      </c>
      <c r="E60" t="s">
        <v>48</v>
      </c>
      <c r="F60" t="s">
        <v>25</v>
      </c>
      <c r="G60">
        <v>2</v>
      </c>
      <c r="H60">
        <v>-13.027053197600001</v>
      </c>
      <c r="I60">
        <v>0.20273255405408211</v>
      </c>
      <c r="K60" t="s">
        <v>163</v>
      </c>
      <c r="L60">
        <v>0</v>
      </c>
    </row>
    <row r="61" spans="1:13" x14ac:dyDescent="0.2">
      <c r="A61" t="s">
        <v>69</v>
      </c>
      <c r="B61">
        <v>5.8099999999999994E-6</v>
      </c>
      <c r="D61" t="s">
        <v>7</v>
      </c>
      <c r="E61" t="s">
        <v>48</v>
      </c>
      <c r="F61" t="s">
        <v>25</v>
      </c>
      <c r="G61">
        <v>2</v>
      </c>
      <c r="H61">
        <v>-13.81551055796427</v>
      </c>
      <c r="I61">
        <v>0.54930614433405478</v>
      </c>
      <c r="K61" t="s">
        <v>55</v>
      </c>
      <c r="L61">
        <v>0</v>
      </c>
    </row>
    <row r="62" spans="1:13" x14ac:dyDescent="0.2">
      <c r="A62" t="s">
        <v>68</v>
      </c>
      <c r="B62">
        <v>1.6849E-16</v>
      </c>
      <c r="D62" t="s">
        <v>7</v>
      </c>
      <c r="E62" t="s">
        <v>48</v>
      </c>
      <c r="F62" t="s">
        <v>25</v>
      </c>
      <c r="G62">
        <v>2</v>
      </c>
      <c r="H62">
        <v>-38.079235843906353</v>
      </c>
      <c r="I62">
        <v>1.0397207708399181</v>
      </c>
      <c r="K62" t="s">
        <v>33</v>
      </c>
      <c r="L62">
        <v>0</v>
      </c>
    </row>
    <row r="63" spans="1:13" x14ac:dyDescent="0.2">
      <c r="A63" t="s">
        <v>67</v>
      </c>
      <c r="B63">
        <v>7.9596999999999994E-6</v>
      </c>
      <c r="D63" t="s">
        <v>7</v>
      </c>
      <c r="E63" t="s">
        <v>48</v>
      </c>
      <c r="F63" t="s">
        <v>25</v>
      </c>
      <c r="G63">
        <v>2</v>
      </c>
      <c r="H63">
        <v>-13.500699818124239</v>
      </c>
      <c r="I63">
        <v>0.80471895621705025</v>
      </c>
      <c r="K63" t="s">
        <v>47</v>
      </c>
      <c r="L63">
        <v>0</v>
      </c>
    </row>
    <row r="64" spans="1:13" x14ac:dyDescent="0.2">
      <c r="A64" t="s">
        <v>66</v>
      </c>
      <c r="B64">
        <v>1.9231099999999998E-7</v>
      </c>
      <c r="D64" t="s">
        <v>7</v>
      </c>
      <c r="E64" t="s">
        <v>48</v>
      </c>
      <c r="F64" t="s">
        <v>25</v>
      </c>
      <c r="G64">
        <v>2</v>
      </c>
      <c r="H64">
        <v>-17.223732554563391</v>
      </c>
      <c r="I64">
        <v>0.80471895621705025</v>
      </c>
      <c r="K64" t="s">
        <v>47</v>
      </c>
      <c r="L64">
        <v>0</v>
      </c>
    </row>
    <row r="65" spans="1:12" x14ac:dyDescent="0.2">
      <c r="A65" t="s">
        <v>65</v>
      </c>
      <c r="B65">
        <v>3.0502500000000001</v>
      </c>
      <c r="D65" t="s">
        <v>46</v>
      </c>
      <c r="E65" t="s">
        <v>48</v>
      </c>
      <c r="F65" t="s">
        <v>25</v>
      </c>
      <c r="G65">
        <v>2</v>
      </c>
      <c r="H65">
        <v>-0.64435701639051324</v>
      </c>
      <c r="I65">
        <v>2.439508208471609E-2</v>
      </c>
      <c r="K65" t="s">
        <v>64</v>
      </c>
      <c r="L65">
        <v>0</v>
      </c>
    </row>
    <row r="66" spans="1:12" x14ac:dyDescent="0.2">
      <c r="A66" t="s">
        <v>63</v>
      </c>
      <c r="B66">
        <v>4.6073299999999995E-6</v>
      </c>
      <c r="D66" t="s">
        <v>7</v>
      </c>
      <c r="E66" t="s">
        <v>48</v>
      </c>
      <c r="F66" t="s">
        <v>25</v>
      </c>
      <c r="G66">
        <v>2</v>
      </c>
      <c r="H66">
        <v>-14.04744261531156</v>
      </c>
      <c r="I66">
        <v>0.80471895621705025</v>
      </c>
      <c r="K66" t="s">
        <v>47</v>
      </c>
      <c r="L66">
        <v>0</v>
      </c>
    </row>
    <row r="67" spans="1:12" x14ac:dyDescent="0.2">
      <c r="A67" t="s">
        <v>62</v>
      </c>
      <c r="B67">
        <v>1.7429999999999998E-10</v>
      </c>
      <c r="D67" t="s">
        <v>7</v>
      </c>
      <c r="E67" t="s">
        <v>48</v>
      </c>
      <c r="F67" t="s">
        <v>25</v>
      </c>
      <c r="G67">
        <v>2</v>
      </c>
      <c r="H67">
        <v>-24.22982373426639</v>
      </c>
      <c r="I67">
        <v>0.80471895621705025</v>
      </c>
      <c r="K67" t="s">
        <v>61</v>
      </c>
      <c r="L67">
        <v>0</v>
      </c>
    </row>
    <row r="68" spans="1:12" x14ac:dyDescent="0.2">
      <c r="A68" t="s">
        <v>60</v>
      </c>
      <c r="B68">
        <v>5.8099999999999994E-6</v>
      </c>
      <c r="D68" t="s">
        <v>7</v>
      </c>
      <c r="E68" t="s">
        <v>48</v>
      </c>
      <c r="F68" t="s">
        <v>25</v>
      </c>
      <c r="G68">
        <v>2</v>
      </c>
      <c r="H68">
        <v>-13.81551055796427</v>
      </c>
      <c r="I68">
        <v>0.80471895621705025</v>
      </c>
      <c r="K68" t="s">
        <v>36</v>
      </c>
      <c r="L68">
        <v>0</v>
      </c>
    </row>
    <row r="69" spans="1:12" x14ac:dyDescent="0.2">
      <c r="A69" t="s">
        <v>59</v>
      </c>
      <c r="B69">
        <v>5.7925699999999993E-5</v>
      </c>
      <c r="D69" t="s">
        <v>7</v>
      </c>
      <c r="E69" t="s">
        <v>48</v>
      </c>
      <c r="F69" t="s">
        <v>25</v>
      </c>
      <c r="G69">
        <v>2</v>
      </c>
      <c r="H69">
        <v>-11.515929973990531</v>
      </c>
      <c r="I69">
        <v>0.20273255405408211</v>
      </c>
      <c r="K69" t="s">
        <v>58</v>
      </c>
      <c r="L69">
        <v>0</v>
      </c>
    </row>
    <row r="70" spans="1:12" x14ac:dyDescent="0.2">
      <c r="A70" t="s">
        <v>57</v>
      </c>
      <c r="B70">
        <v>4.6479999999999997E-8</v>
      </c>
      <c r="D70" t="s">
        <v>7</v>
      </c>
      <c r="E70" t="s">
        <v>48</v>
      </c>
      <c r="F70" t="s">
        <v>25</v>
      </c>
      <c r="G70">
        <v>2</v>
      </c>
      <c r="H70">
        <v>-18.64382429526658</v>
      </c>
      <c r="I70">
        <v>1.0397207708399181</v>
      </c>
      <c r="K70" t="s">
        <v>33</v>
      </c>
      <c r="L70">
        <v>0</v>
      </c>
    </row>
    <row r="71" spans="1:12" x14ac:dyDescent="0.2">
      <c r="A71" t="s">
        <v>56</v>
      </c>
      <c r="B71">
        <v>2.9049999999999997E-6</v>
      </c>
      <c r="D71" t="s">
        <v>7</v>
      </c>
      <c r="E71" t="s">
        <v>48</v>
      </c>
      <c r="F71" t="s">
        <v>25</v>
      </c>
      <c r="G71">
        <v>2</v>
      </c>
      <c r="H71">
        <v>-14.508657738524221</v>
      </c>
      <c r="I71">
        <v>0.54930614433405478</v>
      </c>
      <c r="K71" t="s">
        <v>55</v>
      </c>
      <c r="L71">
        <v>0</v>
      </c>
    </row>
    <row r="72" spans="1:12" x14ac:dyDescent="0.2">
      <c r="A72" t="s">
        <v>54</v>
      </c>
      <c r="B72">
        <v>6.6814999999999995E-6</v>
      </c>
      <c r="D72" t="s">
        <v>7</v>
      </c>
      <c r="E72" t="s">
        <v>48</v>
      </c>
      <c r="F72" t="s">
        <v>25</v>
      </c>
      <c r="G72">
        <v>2</v>
      </c>
      <c r="H72">
        <v>-13.67574861558912</v>
      </c>
      <c r="I72">
        <v>0.80471895621705025</v>
      </c>
      <c r="K72" t="s">
        <v>47</v>
      </c>
      <c r="L72">
        <v>0</v>
      </c>
    </row>
    <row r="73" spans="1:12" x14ac:dyDescent="0.2">
      <c r="A73" t="s">
        <v>53</v>
      </c>
      <c r="B73">
        <v>4.0960499999999995E-6</v>
      </c>
      <c r="D73" t="s">
        <v>7</v>
      </c>
      <c r="E73" t="s">
        <v>48</v>
      </c>
      <c r="F73" t="s">
        <v>25</v>
      </c>
      <c r="G73">
        <v>2</v>
      </c>
      <c r="H73">
        <v>-14.165068034134141</v>
      </c>
      <c r="I73">
        <v>0.80471895621705025</v>
      </c>
      <c r="K73" t="s">
        <v>47</v>
      </c>
      <c r="L73">
        <v>0</v>
      </c>
    </row>
    <row r="74" spans="1:12" x14ac:dyDescent="0.2">
      <c r="A74" t="s">
        <v>52</v>
      </c>
      <c r="B74">
        <v>9.2959999999999993E-8</v>
      </c>
      <c r="D74" t="s">
        <v>7</v>
      </c>
      <c r="E74" t="s">
        <v>48</v>
      </c>
      <c r="F74" t="s">
        <v>25</v>
      </c>
      <c r="G74">
        <v>2</v>
      </c>
      <c r="H74">
        <v>-17.950677114706629</v>
      </c>
      <c r="I74">
        <v>1.0397207708399181</v>
      </c>
      <c r="K74" t="s">
        <v>33</v>
      </c>
      <c r="L74">
        <v>0</v>
      </c>
    </row>
    <row r="75" spans="1:12" x14ac:dyDescent="0.2">
      <c r="A75" t="s">
        <v>51</v>
      </c>
      <c r="B75">
        <v>2.9049999999999997E-6</v>
      </c>
      <c r="D75" t="s">
        <v>7</v>
      </c>
      <c r="E75" t="s">
        <v>48</v>
      </c>
      <c r="F75" t="s">
        <v>25</v>
      </c>
      <c r="G75">
        <v>2</v>
      </c>
      <c r="H75">
        <v>-14.508657738524221</v>
      </c>
      <c r="I75">
        <v>4.7655089902162509E-2</v>
      </c>
      <c r="K75" t="s">
        <v>50</v>
      </c>
      <c r="L75">
        <v>0</v>
      </c>
    </row>
    <row r="76" spans="1:12" x14ac:dyDescent="0.2">
      <c r="A76" t="s">
        <v>49</v>
      </c>
      <c r="B76">
        <v>8.714999999999999E-9</v>
      </c>
      <c r="D76" t="s">
        <v>7</v>
      </c>
      <c r="E76" t="s">
        <v>48</v>
      </c>
      <c r="F76" t="s">
        <v>25</v>
      </c>
      <c r="G76">
        <v>2</v>
      </c>
      <c r="H76">
        <v>-20.31780072883825</v>
      </c>
      <c r="I76">
        <v>0.80471895621705025</v>
      </c>
      <c r="K76" t="s">
        <v>47</v>
      </c>
      <c r="L76">
        <v>0</v>
      </c>
    </row>
    <row r="77" spans="1:12" x14ac:dyDescent="0.2">
      <c r="A77" t="s">
        <v>168</v>
      </c>
      <c r="B77">
        <f>B78*47.5*0.054*0.9</f>
        <v>0.32400000000000001</v>
      </c>
      <c r="C77" t="s">
        <v>9</v>
      </c>
      <c r="D77" t="s">
        <v>7</v>
      </c>
      <c r="E77" t="s">
        <v>21</v>
      </c>
      <c r="F77" t="s">
        <v>22</v>
      </c>
      <c r="G77">
        <v>0</v>
      </c>
      <c r="H77">
        <v>5.04E-2</v>
      </c>
      <c r="K77" t="s">
        <v>44</v>
      </c>
    </row>
    <row r="78" spans="1:12" ht="16" x14ac:dyDescent="0.2">
      <c r="A78" s="2" t="s">
        <v>173</v>
      </c>
      <c r="B78" s="5">
        <f>3.6/0.54/47.5</f>
        <v>0.14035087719298245</v>
      </c>
      <c r="C78" t="s">
        <v>9</v>
      </c>
      <c r="D78" t="s">
        <v>7</v>
      </c>
      <c r="F78" t="s">
        <v>22</v>
      </c>
      <c r="K78" t="s">
        <v>157</v>
      </c>
    </row>
    <row r="79" spans="1:12" x14ac:dyDescent="0.2">
      <c r="A79" t="s">
        <v>43</v>
      </c>
      <c r="B79">
        <v>4.4736999999999999E-4</v>
      </c>
      <c r="C79" t="s">
        <v>24</v>
      </c>
      <c r="D79" t="s">
        <v>7</v>
      </c>
      <c r="E79" t="s">
        <v>21</v>
      </c>
      <c r="F79" t="s">
        <v>22</v>
      </c>
      <c r="G79">
        <v>0</v>
      </c>
      <c r="H79">
        <v>7.7000000000000001E-5</v>
      </c>
      <c r="K79" t="s">
        <v>42</v>
      </c>
    </row>
    <row r="80" spans="1:12" x14ac:dyDescent="0.2">
      <c r="A80" t="s">
        <v>41</v>
      </c>
      <c r="B80">
        <v>1.27239E-11</v>
      </c>
      <c r="C80" t="s">
        <v>24</v>
      </c>
      <c r="D80" t="s">
        <v>6</v>
      </c>
      <c r="E80" t="s">
        <v>21</v>
      </c>
      <c r="F80" t="s">
        <v>22</v>
      </c>
      <c r="G80">
        <v>0</v>
      </c>
      <c r="H80">
        <v>2.1900000000000002E-12</v>
      </c>
      <c r="K80" t="s">
        <v>40</v>
      </c>
    </row>
    <row r="81" spans="1:13" x14ac:dyDescent="0.2">
      <c r="A81" t="s">
        <v>39</v>
      </c>
      <c r="B81">
        <v>1.4525000000000001E-5</v>
      </c>
      <c r="C81" t="s">
        <v>9</v>
      </c>
      <c r="D81" t="s">
        <v>7</v>
      </c>
      <c r="E81" t="s">
        <v>21</v>
      </c>
      <c r="F81" t="s">
        <v>22</v>
      </c>
      <c r="G81">
        <v>2</v>
      </c>
      <c r="H81">
        <v>-12.899219826090119</v>
      </c>
      <c r="I81">
        <v>0.1075556898084728</v>
      </c>
      <c r="K81" t="s">
        <v>37</v>
      </c>
      <c r="L81">
        <v>0</v>
      </c>
    </row>
    <row r="82" spans="1:13" x14ac:dyDescent="0.2">
      <c r="A82" t="s">
        <v>38</v>
      </c>
      <c r="B82">
        <v>1.1619999999999999E-5</v>
      </c>
      <c r="C82" t="s">
        <v>24</v>
      </c>
      <c r="D82" t="s">
        <v>7</v>
      </c>
      <c r="E82" t="s">
        <v>21</v>
      </c>
      <c r="F82" t="s">
        <v>22</v>
      </c>
      <c r="G82">
        <v>2</v>
      </c>
      <c r="H82">
        <v>-13.12236337740433</v>
      </c>
      <c r="I82">
        <v>0.1075556898084728</v>
      </c>
      <c r="K82" t="s">
        <v>37</v>
      </c>
      <c r="L82">
        <v>0</v>
      </c>
    </row>
    <row r="83" spans="1:13" x14ac:dyDescent="0.2">
      <c r="A83" t="s">
        <v>104</v>
      </c>
      <c r="B83">
        <v>2.9049999999999998</v>
      </c>
      <c r="C83" t="s">
        <v>27</v>
      </c>
      <c r="D83" t="s">
        <v>7</v>
      </c>
      <c r="E83" t="s">
        <v>21</v>
      </c>
      <c r="F83" t="s">
        <v>22</v>
      </c>
      <c r="G83">
        <v>2</v>
      </c>
      <c r="H83">
        <v>-0.69314718055994529</v>
      </c>
      <c r="I83">
        <v>0.45814536593707761</v>
      </c>
      <c r="K83" t="s">
        <v>36</v>
      </c>
      <c r="L83">
        <v>0</v>
      </c>
      <c r="M83" t="s">
        <v>106</v>
      </c>
    </row>
    <row r="84" spans="1:13" x14ac:dyDescent="0.2">
      <c r="A84" t="s">
        <v>35</v>
      </c>
      <c r="B84">
        <v>-5.8099999999999994E-6</v>
      </c>
      <c r="C84" t="s">
        <v>27</v>
      </c>
      <c r="D84" t="s">
        <v>7</v>
      </c>
      <c r="E84" t="s">
        <v>34</v>
      </c>
      <c r="F84" t="s">
        <v>22</v>
      </c>
      <c r="G84">
        <v>2</v>
      </c>
      <c r="H84">
        <v>-13.81551055796427</v>
      </c>
      <c r="I84">
        <v>1.0397207708399181</v>
      </c>
      <c r="K84" t="s">
        <v>33</v>
      </c>
      <c r="L84">
        <v>0</v>
      </c>
    </row>
    <row r="86" spans="1:13" ht="16" x14ac:dyDescent="0.2">
      <c r="A86" s="1" t="s">
        <v>0</v>
      </c>
      <c r="B86" s="1" t="s">
        <v>168</v>
      </c>
    </row>
    <row r="87" spans="1:13" x14ac:dyDescent="0.2">
      <c r="A87" t="s">
        <v>8</v>
      </c>
      <c r="B87" t="s">
        <v>9</v>
      </c>
    </row>
    <row r="88" spans="1:13" x14ac:dyDescent="0.2">
      <c r="A88" t="s">
        <v>1</v>
      </c>
      <c r="B88">
        <v>1</v>
      </c>
    </row>
    <row r="89" spans="1:13" x14ac:dyDescent="0.2">
      <c r="A89" t="s">
        <v>2</v>
      </c>
      <c r="B89" t="s">
        <v>168</v>
      </c>
    </row>
    <row r="90" spans="1:13" x14ac:dyDescent="0.2">
      <c r="A90" t="s">
        <v>4</v>
      </c>
      <c r="B90" t="s">
        <v>5</v>
      </c>
    </row>
    <row r="91" spans="1:13" x14ac:dyDescent="0.2">
      <c r="A91" t="s">
        <v>6</v>
      </c>
      <c r="B91" t="s">
        <v>7</v>
      </c>
    </row>
    <row r="92" spans="1:13" x14ac:dyDescent="0.2">
      <c r="A92" t="s">
        <v>31</v>
      </c>
      <c r="B92" t="s">
        <v>81</v>
      </c>
    </row>
    <row r="93" spans="1:13" ht="16" x14ac:dyDescent="0.2">
      <c r="A93" s="1" t="s">
        <v>11</v>
      </c>
    </row>
    <row r="94" spans="1:13" x14ac:dyDescent="0.2">
      <c r="A94" t="s">
        <v>12</v>
      </c>
      <c r="B94" t="s">
        <v>13</v>
      </c>
      <c r="C94" t="s">
        <v>8</v>
      </c>
      <c r="D94" t="s">
        <v>6</v>
      </c>
      <c r="E94" t="s">
        <v>14</v>
      </c>
      <c r="F94" t="s">
        <v>4</v>
      </c>
      <c r="G94" t="s">
        <v>15</v>
      </c>
      <c r="H94" t="s">
        <v>16</v>
      </c>
      <c r="I94" t="s">
        <v>80</v>
      </c>
      <c r="J94" t="s">
        <v>10</v>
      </c>
      <c r="K94" t="s">
        <v>2</v>
      </c>
    </row>
    <row r="95" spans="1:13" x14ac:dyDescent="0.2">
      <c r="A95" t="s">
        <v>103</v>
      </c>
      <c r="B95">
        <v>1.2300000000000001E-4</v>
      </c>
      <c r="D95" t="s">
        <v>7</v>
      </c>
      <c r="E95" t="s">
        <v>71</v>
      </c>
      <c r="F95" t="s">
        <v>25</v>
      </c>
      <c r="G95">
        <v>0</v>
      </c>
      <c r="H95">
        <v>1.2300000000000001E-4</v>
      </c>
      <c r="J95" t="s">
        <v>84</v>
      </c>
    </row>
    <row r="96" spans="1:13" x14ac:dyDescent="0.2">
      <c r="A96" t="s">
        <v>102</v>
      </c>
      <c r="B96">
        <v>6.0000000000000002E-6</v>
      </c>
      <c r="D96" t="s">
        <v>7</v>
      </c>
      <c r="E96" t="s">
        <v>71</v>
      </c>
      <c r="F96" t="s">
        <v>25</v>
      </c>
      <c r="G96">
        <v>0</v>
      </c>
      <c r="H96">
        <v>6.0000000000000002E-6</v>
      </c>
      <c r="J96" t="s">
        <v>84</v>
      </c>
    </row>
    <row r="97" spans="1:16" x14ac:dyDescent="0.2">
      <c r="A97" t="s">
        <v>101</v>
      </c>
      <c r="B97">
        <v>8.3199999999999996E-2</v>
      </c>
      <c r="D97" t="s">
        <v>100</v>
      </c>
      <c r="E97" t="s">
        <v>99</v>
      </c>
      <c r="F97" t="s">
        <v>25</v>
      </c>
      <c r="G97">
        <v>0</v>
      </c>
      <c r="H97">
        <v>8.3199999999999996E-2</v>
      </c>
      <c r="J97" t="s">
        <v>86</v>
      </c>
    </row>
    <row r="98" spans="1:16" x14ac:dyDescent="0.2">
      <c r="A98" t="s">
        <v>168</v>
      </c>
      <c r="B98">
        <v>1</v>
      </c>
      <c r="C98" t="s">
        <v>9</v>
      </c>
      <c r="D98" t="s">
        <v>7</v>
      </c>
      <c r="E98" t="s">
        <v>45</v>
      </c>
      <c r="F98" t="s">
        <v>19</v>
      </c>
      <c r="I98">
        <v>100</v>
      </c>
      <c r="J98" t="s">
        <v>40</v>
      </c>
    </row>
    <row r="99" spans="1:16" x14ac:dyDescent="0.2">
      <c r="A99" t="s">
        <v>169</v>
      </c>
      <c r="B99">
        <v>1</v>
      </c>
      <c r="C99" t="s">
        <v>9</v>
      </c>
      <c r="D99" t="s">
        <v>7</v>
      </c>
      <c r="E99" t="s">
        <v>21</v>
      </c>
      <c r="F99" t="s">
        <v>22</v>
      </c>
      <c r="G99">
        <v>0</v>
      </c>
      <c r="H99">
        <v>1</v>
      </c>
      <c r="J99" t="s">
        <v>158</v>
      </c>
    </row>
    <row r="100" spans="1:16" x14ac:dyDescent="0.2">
      <c r="A100" t="s">
        <v>170</v>
      </c>
      <c r="B100">
        <v>0.38400000000000001</v>
      </c>
      <c r="C100" t="s">
        <v>172</v>
      </c>
      <c r="D100" t="s">
        <v>26</v>
      </c>
      <c r="E100" t="s">
        <v>21</v>
      </c>
      <c r="F100" t="s">
        <v>22</v>
      </c>
      <c r="G100">
        <v>0</v>
      </c>
      <c r="H100">
        <v>0.38400000000000001</v>
      </c>
      <c r="J100" t="s">
        <v>98</v>
      </c>
      <c r="K100" t="s">
        <v>171</v>
      </c>
    </row>
    <row r="101" spans="1:16" x14ac:dyDescent="0.2">
      <c r="A101" t="s">
        <v>155</v>
      </c>
      <c r="B101">
        <v>8.2699999999999996E-11</v>
      </c>
      <c r="C101" t="s">
        <v>9</v>
      </c>
      <c r="D101" t="s">
        <v>6</v>
      </c>
      <c r="E101" t="s">
        <v>21</v>
      </c>
      <c r="F101" t="s">
        <v>22</v>
      </c>
      <c r="G101">
        <v>0</v>
      </c>
      <c r="H101">
        <v>8.2699999999999996E-11</v>
      </c>
      <c r="J101" t="s">
        <v>97</v>
      </c>
      <c r="K101" t="s">
        <v>156</v>
      </c>
    </row>
    <row r="102" spans="1:16" x14ac:dyDescent="0.2">
      <c r="A102" t="s">
        <v>96</v>
      </c>
      <c r="B102">
        <v>7.4400000000000002E-10</v>
      </c>
      <c r="C102" t="s">
        <v>24</v>
      </c>
      <c r="D102" t="s">
        <v>6</v>
      </c>
      <c r="E102" t="s">
        <v>21</v>
      </c>
      <c r="F102" t="s">
        <v>22</v>
      </c>
      <c r="G102">
        <v>0</v>
      </c>
      <c r="H102">
        <v>7.4400000000000002E-10</v>
      </c>
      <c r="J102" t="s">
        <v>95</v>
      </c>
      <c r="K102" t="s">
        <v>109</v>
      </c>
    </row>
    <row r="103" spans="1:16" x14ac:dyDescent="0.2">
      <c r="A103" t="s">
        <v>94</v>
      </c>
      <c r="B103">
        <v>8.2600000000000002E-5</v>
      </c>
      <c r="C103" t="s">
        <v>24</v>
      </c>
      <c r="D103" t="s">
        <v>7</v>
      </c>
      <c r="E103" t="s">
        <v>21</v>
      </c>
      <c r="F103" t="s">
        <v>22</v>
      </c>
      <c r="G103">
        <v>0</v>
      </c>
      <c r="H103">
        <v>8.2600000000000002E-5</v>
      </c>
      <c r="J103" t="s">
        <v>86</v>
      </c>
      <c r="K103" t="s">
        <v>110</v>
      </c>
    </row>
    <row r="104" spans="1:16" x14ac:dyDescent="0.2">
      <c r="A104" t="s">
        <v>93</v>
      </c>
      <c r="B104">
        <v>3.3099999999999999E-10</v>
      </c>
      <c r="C104" t="s">
        <v>24</v>
      </c>
      <c r="D104" t="s">
        <v>6</v>
      </c>
      <c r="E104" t="s">
        <v>21</v>
      </c>
      <c r="F104" t="s">
        <v>22</v>
      </c>
      <c r="G104">
        <v>0</v>
      </c>
      <c r="H104">
        <v>3.3099999999999999E-10</v>
      </c>
      <c r="J104" t="s">
        <v>92</v>
      </c>
      <c r="K104" t="s">
        <v>111</v>
      </c>
    </row>
    <row r="105" spans="1:16" x14ac:dyDescent="0.2">
      <c r="A105" t="s">
        <v>91</v>
      </c>
      <c r="B105">
        <v>5.1400000000000003E-12</v>
      </c>
      <c r="C105" t="s">
        <v>24</v>
      </c>
      <c r="D105" t="s">
        <v>6</v>
      </c>
      <c r="E105" t="s">
        <v>21</v>
      </c>
      <c r="F105" t="s">
        <v>22</v>
      </c>
      <c r="G105">
        <v>0</v>
      </c>
      <c r="H105">
        <v>5.1400000000000003E-12</v>
      </c>
      <c r="J105" t="s">
        <v>90</v>
      </c>
      <c r="K105" t="s">
        <v>112</v>
      </c>
    </row>
    <row r="106" spans="1:16" x14ac:dyDescent="0.2">
      <c r="A106" t="s">
        <v>89</v>
      </c>
      <c r="B106">
        <v>2.8400000000000002E-4</v>
      </c>
      <c r="C106" t="s">
        <v>24</v>
      </c>
      <c r="D106" t="s">
        <v>7</v>
      </c>
      <c r="E106" t="s">
        <v>21</v>
      </c>
      <c r="F106" t="s">
        <v>22</v>
      </c>
      <c r="G106">
        <v>0</v>
      </c>
      <c r="H106">
        <v>2.8400000000000002E-4</v>
      </c>
      <c r="J106" t="s">
        <v>84</v>
      </c>
      <c r="K106" t="s">
        <v>113</v>
      </c>
    </row>
    <row r="107" spans="1:16" x14ac:dyDescent="0.2">
      <c r="A107" t="s">
        <v>88</v>
      </c>
      <c r="B107">
        <v>5.7899999999999997E-10</v>
      </c>
      <c r="C107" t="s">
        <v>24</v>
      </c>
      <c r="D107" t="s">
        <v>6</v>
      </c>
      <c r="E107" t="s">
        <v>21</v>
      </c>
      <c r="F107" t="s">
        <v>22</v>
      </c>
      <c r="G107">
        <v>0</v>
      </c>
      <c r="H107">
        <v>5.7899999999999997E-10</v>
      </c>
      <c r="J107" t="s">
        <v>87</v>
      </c>
      <c r="K107" t="s">
        <v>114</v>
      </c>
    </row>
    <row r="108" spans="1:16" x14ac:dyDescent="0.2">
      <c r="A108" t="s">
        <v>38</v>
      </c>
      <c r="B108">
        <v>3.0400000000000002E-4</v>
      </c>
      <c r="C108" t="s">
        <v>24</v>
      </c>
      <c r="D108" t="s">
        <v>7</v>
      </c>
      <c r="E108" t="s">
        <v>21</v>
      </c>
      <c r="F108" t="s">
        <v>22</v>
      </c>
      <c r="G108">
        <v>0</v>
      </c>
      <c r="H108">
        <v>3.0400000000000002E-4</v>
      </c>
      <c r="J108" t="s">
        <v>86</v>
      </c>
      <c r="K108" t="s">
        <v>115</v>
      </c>
    </row>
    <row r="109" spans="1:16" x14ac:dyDescent="0.2">
      <c r="A109" t="s">
        <v>85</v>
      </c>
      <c r="B109">
        <v>-2.2699999999999999E-4</v>
      </c>
      <c r="C109" t="s">
        <v>27</v>
      </c>
      <c r="D109" t="s">
        <v>7</v>
      </c>
      <c r="E109" t="s">
        <v>34</v>
      </c>
      <c r="F109" t="s">
        <v>22</v>
      </c>
      <c r="G109">
        <v>0</v>
      </c>
      <c r="H109">
        <v>2.2699999999999999E-4</v>
      </c>
      <c r="J109" t="s">
        <v>84</v>
      </c>
      <c r="K109" t="s">
        <v>116</v>
      </c>
    </row>
    <row r="111" spans="1:16" s="7" customFormat="1" ht="16" x14ac:dyDescent="0.2">
      <c r="A111" s="6" t="s">
        <v>0</v>
      </c>
      <c r="B111" s="6" t="s">
        <v>173</v>
      </c>
      <c r="K111" s="8"/>
      <c r="L111" s="8"/>
      <c r="M111" s="8"/>
      <c r="N111" s="8"/>
      <c r="O111" s="8"/>
      <c r="P111" s="8"/>
    </row>
    <row r="112" spans="1:16" s="7" customFormat="1" ht="16" x14ac:dyDescent="0.2">
      <c r="A112" s="7" t="s">
        <v>1</v>
      </c>
      <c r="B112" s="7">
        <v>1</v>
      </c>
      <c r="K112" s="8"/>
      <c r="L112" s="8"/>
      <c r="M112" s="8"/>
      <c r="N112" s="8"/>
      <c r="O112" s="8"/>
      <c r="P112" s="8"/>
    </row>
    <row r="113" spans="1:20" s="7" customFormat="1" ht="16" x14ac:dyDescent="0.2">
      <c r="A113" s="7" t="s">
        <v>2</v>
      </c>
      <c r="B113" s="7" t="s">
        <v>3</v>
      </c>
      <c r="K113" s="8"/>
      <c r="L113" s="8"/>
      <c r="M113" s="8"/>
      <c r="N113" s="8"/>
      <c r="O113" s="8"/>
      <c r="P113" s="8"/>
    </row>
    <row r="114" spans="1:20" s="7" customFormat="1" ht="16" x14ac:dyDescent="0.2">
      <c r="A114" s="7" t="s">
        <v>4</v>
      </c>
      <c r="B114" s="7" t="s">
        <v>5</v>
      </c>
      <c r="K114" s="8"/>
      <c r="L114" s="8"/>
      <c r="M114" s="8"/>
      <c r="N114" s="8"/>
      <c r="O114" s="8"/>
      <c r="P114" s="8"/>
    </row>
    <row r="115" spans="1:20" s="7" customFormat="1" ht="16" x14ac:dyDescent="0.2">
      <c r="A115" s="7" t="s">
        <v>6</v>
      </c>
      <c r="B115" s="7" t="s">
        <v>7</v>
      </c>
      <c r="K115" s="8"/>
      <c r="L115" s="8"/>
      <c r="M115" s="8"/>
      <c r="N115" s="8"/>
      <c r="O115" s="8"/>
      <c r="P115" s="8"/>
    </row>
    <row r="116" spans="1:20" s="7" customFormat="1" ht="16" x14ac:dyDescent="0.2">
      <c r="A116" s="7" t="s">
        <v>8</v>
      </c>
      <c r="B116" s="7" t="s">
        <v>9</v>
      </c>
      <c r="K116" s="8"/>
      <c r="L116" s="8"/>
      <c r="M116" s="8"/>
      <c r="N116" s="8"/>
      <c r="O116" s="8"/>
      <c r="P116" s="8"/>
    </row>
    <row r="117" spans="1:20" s="7" customFormat="1" ht="16" x14ac:dyDescent="0.2">
      <c r="A117" s="7" t="s">
        <v>10</v>
      </c>
      <c r="B117" s="7" t="s">
        <v>159</v>
      </c>
      <c r="K117" s="8"/>
      <c r="L117" s="8"/>
      <c r="M117" s="8"/>
      <c r="N117" s="8"/>
      <c r="O117" s="8"/>
      <c r="P117" s="8"/>
    </row>
    <row r="118" spans="1:20" s="7" customFormat="1" ht="16" x14ac:dyDescent="0.2">
      <c r="A118" s="7" t="s">
        <v>31</v>
      </c>
      <c r="B118" s="7" t="s">
        <v>108</v>
      </c>
      <c r="K118" s="8"/>
      <c r="L118" s="8"/>
      <c r="M118" s="8"/>
      <c r="N118" s="8"/>
      <c r="O118" s="8"/>
      <c r="P118" s="8"/>
    </row>
    <row r="119" spans="1:20" s="7" customFormat="1" ht="16" x14ac:dyDescent="0.2">
      <c r="A119" s="6" t="s">
        <v>11</v>
      </c>
      <c r="K119" s="8"/>
      <c r="L119" s="8"/>
      <c r="M119" s="8"/>
      <c r="N119" s="8"/>
      <c r="O119" s="8"/>
      <c r="P119" s="8"/>
    </row>
    <row r="120" spans="1:20" s="7" customFormat="1" ht="16" x14ac:dyDescent="0.2">
      <c r="A120" s="6" t="s">
        <v>12</v>
      </c>
      <c r="B120" s="6" t="s">
        <v>13</v>
      </c>
      <c r="C120" s="6" t="s">
        <v>8</v>
      </c>
      <c r="D120" s="6" t="s">
        <v>6</v>
      </c>
      <c r="E120" s="6" t="s">
        <v>14</v>
      </c>
      <c r="F120" s="6" t="s">
        <v>4</v>
      </c>
      <c r="G120" s="6" t="s">
        <v>2</v>
      </c>
      <c r="H120" s="6" t="s">
        <v>10</v>
      </c>
      <c r="I120" s="6" t="s">
        <v>15</v>
      </c>
      <c r="J120" s="1" t="s">
        <v>16</v>
      </c>
      <c r="K120" s="9" t="s">
        <v>117</v>
      </c>
      <c r="L120" s="9" t="s">
        <v>118</v>
      </c>
      <c r="M120" s="9" t="s">
        <v>119</v>
      </c>
      <c r="N120" s="9" t="s">
        <v>120</v>
      </c>
      <c r="O120" s="9" t="s">
        <v>121</v>
      </c>
      <c r="P120" s="9" t="s">
        <v>122</v>
      </c>
      <c r="Q120" s="1" t="s">
        <v>123</v>
      </c>
      <c r="R120" s="1" t="s">
        <v>17</v>
      </c>
      <c r="S120" s="6" t="s">
        <v>79</v>
      </c>
      <c r="T120" s="1" t="s">
        <v>124</v>
      </c>
    </row>
    <row r="121" spans="1:20" s="7" customFormat="1" ht="16" x14ac:dyDescent="0.2">
      <c r="A121" s="7" t="s">
        <v>173</v>
      </c>
      <c r="B121" s="7">
        <v>1</v>
      </c>
      <c r="C121" s="7" t="s">
        <v>9</v>
      </c>
      <c r="D121" s="7" t="s">
        <v>7</v>
      </c>
      <c r="F121" s="7" t="s">
        <v>19</v>
      </c>
      <c r="G121" s="7" t="s">
        <v>3</v>
      </c>
      <c r="K121" s="8"/>
      <c r="L121" s="8"/>
      <c r="M121" s="8"/>
      <c r="N121" s="8"/>
      <c r="O121" s="8"/>
      <c r="P121" s="8"/>
      <c r="T121" s="7" t="s">
        <v>125</v>
      </c>
    </row>
    <row r="122" spans="1:20" s="7" customFormat="1" ht="16" x14ac:dyDescent="0.2">
      <c r="A122" s="7" t="s">
        <v>126</v>
      </c>
      <c r="B122" s="7">
        <f>0.000000283/0.717</f>
        <v>3.9470013947001396E-7</v>
      </c>
      <c r="C122" s="7" t="s">
        <v>9</v>
      </c>
      <c r="D122" s="7" t="s">
        <v>6</v>
      </c>
      <c r="F122" s="7" t="s">
        <v>22</v>
      </c>
      <c r="G122" s="7" t="s">
        <v>20</v>
      </c>
      <c r="I122" s="7">
        <v>2</v>
      </c>
      <c r="J122">
        <f t="shared" ref="J122:J125" si="0">LN(B122)</f>
        <v>-14.745139500920656</v>
      </c>
      <c r="K122" s="3">
        <v>1.05</v>
      </c>
      <c r="L122" s="3">
        <v>1.2</v>
      </c>
      <c r="M122" s="3">
        <v>1.03</v>
      </c>
      <c r="N122" s="3">
        <v>1.01</v>
      </c>
      <c r="O122" s="3">
        <v>1.2</v>
      </c>
      <c r="P122" s="3">
        <v>1.2</v>
      </c>
      <c r="Q122">
        <v>3</v>
      </c>
      <c r="R122">
        <f t="shared" ref="R122:R125" si="1">LN(SQRT(EXP(
SQRT(
+POWER(LN(K122),2)
+POWER(LN(L122),2)
+POWER(LN(M122),2)
+POWER(LN(N122),2)
+POWER(LN(O122),2)
+POWER(LN(P122),2)
+POWER(LN(Q122),2)
)
)))</f>
        <v>0.57228175382009561</v>
      </c>
    </row>
    <row r="123" spans="1:20" s="7" customFormat="1" ht="16" x14ac:dyDescent="0.2">
      <c r="A123" s="7" t="s">
        <v>161</v>
      </c>
      <c r="B123" s="8">
        <f>1.972/0.717</f>
        <v>2.7503486750348678</v>
      </c>
      <c r="C123" s="7" t="s">
        <v>9</v>
      </c>
      <c r="D123" s="7" t="s">
        <v>7</v>
      </c>
      <c r="F123" s="7" t="s">
        <v>22</v>
      </c>
      <c r="G123" s="7" t="s">
        <v>23</v>
      </c>
      <c r="I123" s="7">
        <v>2</v>
      </c>
      <c r="J123">
        <f t="shared" si="0"/>
        <v>1.0117276945629605</v>
      </c>
      <c r="K123" s="3">
        <v>1.05</v>
      </c>
      <c r="L123" s="3">
        <v>1.2</v>
      </c>
      <c r="M123" s="3">
        <v>1.03</v>
      </c>
      <c r="N123" s="3">
        <v>1.01</v>
      </c>
      <c r="O123" s="3">
        <v>1.2</v>
      </c>
      <c r="P123" s="3">
        <v>1.2</v>
      </c>
      <c r="Q123">
        <v>1.05</v>
      </c>
      <c r="R123">
        <f t="shared" si="1"/>
        <v>0.1623708273741902</v>
      </c>
      <c r="S123" s="10"/>
    </row>
    <row r="124" spans="1:20" s="7" customFormat="1" ht="16" x14ac:dyDescent="0.2">
      <c r="A124" s="11" t="s">
        <v>166</v>
      </c>
      <c r="B124" s="8">
        <f>(4*0.0893)/0.717</f>
        <v>0.49818688981868903</v>
      </c>
      <c r="C124" s="7" t="s">
        <v>9</v>
      </c>
      <c r="D124" s="7" t="s">
        <v>7</v>
      </c>
      <c r="F124" s="7" t="s">
        <v>22</v>
      </c>
      <c r="G124" s="7" t="s">
        <v>167</v>
      </c>
      <c r="I124" s="7">
        <v>2</v>
      </c>
      <c r="J124">
        <f t="shared" si="0"/>
        <v>-0.69677999159727633</v>
      </c>
      <c r="K124" s="3">
        <v>1.05</v>
      </c>
      <c r="L124" s="3">
        <v>1.2</v>
      </c>
      <c r="M124" s="3">
        <v>1.03</v>
      </c>
      <c r="N124" s="3">
        <v>1.01</v>
      </c>
      <c r="O124" s="3">
        <v>1.2</v>
      </c>
      <c r="P124" s="3">
        <v>1.2</v>
      </c>
      <c r="Q124">
        <v>1.05</v>
      </c>
      <c r="R124">
        <f t="shared" si="1"/>
        <v>0.1623708273741902</v>
      </c>
      <c r="S124" s="10"/>
    </row>
    <row r="125" spans="1:20" s="7" customFormat="1" ht="16" x14ac:dyDescent="0.2">
      <c r="A125" s="7" t="s">
        <v>127</v>
      </c>
      <c r="B125" s="7">
        <f>0.00006/0.717</f>
        <v>8.3682008368200843E-5</v>
      </c>
      <c r="C125" s="7" t="s">
        <v>9</v>
      </c>
      <c r="D125" s="7" t="s">
        <v>7</v>
      </c>
      <c r="F125" s="7" t="s">
        <v>22</v>
      </c>
      <c r="G125" s="7" t="s">
        <v>128</v>
      </c>
      <c r="I125" s="7">
        <v>2</v>
      </c>
      <c r="J125">
        <f t="shared" si="0"/>
        <v>-9.3884865573596574</v>
      </c>
      <c r="K125" s="3">
        <v>1.05</v>
      </c>
      <c r="L125" s="3">
        <v>1.2</v>
      </c>
      <c r="M125" s="3">
        <v>1.03</v>
      </c>
      <c r="N125" s="3">
        <v>1.01</v>
      </c>
      <c r="O125" s="3">
        <v>1.2</v>
      </c>
      <c r="P125" s="3">
        <v>1.2</v>
      </c>
      <c r="Q125">
        <v>1.05</v>
      </c>
      <c r="R125">
        <f t="shared" si="1"/>
        <v>0.1623708273741902</v>
      </c>
    </row>
    <row r="126" spans="1:20" s="7" customFormat="1" ht="16" x14ac:dyDescent="0.2">
      <c r="B126" s="11"/>
      <c r="K126" s="8"/>
      <c r="L126" s="8"/>
      <c r="M126" s="8"/>
      <c r="N126" s="8"/>
      <c r="O126" s="8"/>
      <c r="P126" s="8"/>
    </row>
    <row r="127" spans="1:20" s="7" customFormat="1" ht="16" x14ac:dyDescent="0.2">
      <c r="A127" s="6" t="s">
        <v>0</v>
      </c>
      <c r="B127" s="6" t="s">
        <v>129</v>
      </c>
      <c r="K127" s="8"/>
      <c r="L127" s="8"/>
      <c r="M127" s="8"/>
      <c r="N127" s="8"/>
      <c r="O127" s="8"/>
      <c r="P127" s="8"/>
    </row>
    <row r="128" spans="1:20" s="7" customFormat="1" ht="16" x14ac:dyDescent="0.2">
      <c r="A128" s="7" t="s">
        <v>1</v>
      </c>
      <c r="B128" s="7">
        <v>1</v>
      </c>
      <c r="K128" s="8"/>
      <c r="L128" s="8"/>
      <c r="M128" s="8"/>
      <c r="N128" s="8"/>
      <c r="O128" s="8"/>
      <c r="P128" s="8"/>
    </row>
    <row r="129" spans="1:20" s="7" customFormat="1" ht="16" x14ac:dyDescent="0.2">
      <c r="A129" s="7" t="s">
        <v>2</v>
      </c>
      <c r="B129" s="7" t="s">
        <v>3</v>
      </c>
      <c r="K129" s="8"/>
      <c r="L129" s="8"/>
      <c r="M129" s="8"/>
      <c r="N129" s="8"/>
      <c r="O129" s="8"/>
      <c r="P129" s="8"/>
    </row>
    <row r="130" spans="1:20" s="7" customFormat="1" ht="16" x14ac:dyDescent="0.2">
      <c r="A130" s="7" t="s">
        <v>4</v>
      </c>
      <c r="B130" s="7" t="s">
        <v>5</v>
      </c>
      <c r="K130" s="8"/>
      <c r="L130" s="8"/>
      <c r="M130" s="8"/>
      <c r="N130" s="8"/>
      <c r="O130" s="8"/>
      <c r="P130" s="8"/>
    </row>
    <row r="131" spans="1:20" s="7" customFormat="1" ht="16" x14ac:dyDescent="0.2">
      <c r="A131" s="7" t="s">
        <v>6</v>
      </c>
      <c r="B131" s="7" t="s">
        <v>7</v>
      </c>
      <c r="K131" s="8"/>
      <c r="L131" s="8"/>
      <c r="M131" s="8"/>
      <c r="N131" s="8"/>
      <c r="O131" s="8"/>
      <c r="P131" s="8"/>
    </row>
    <row r="132" spans="1:20" s="7" customFormat="1" ht="16" x14ac:dyDescent="0.2">
      <c r="A132" s="7" t="s">
        <v>8</v>
      </c>
      <c r="B132" s="7" t="s">
        <v>9</v>
      </c>
      <c r="K132" s="8"/>
      <c r="L132" s="8"/>
      <c r="M132" s="8"/>
      <c r="N132" s="8"/>
      <c r="O132" s="8"/>
      <c r="P132" s="8"/>
    </row>
    <row r="133" spans="1:20" s="7" customFormat="1" ht="16" x14ac:dyDescent="0.2">
      <c r="A133" s="7" t="s">
        <v>10</v>
      </c>
      <c r="B133" s="7" t="s">
        <v>159</v>
      </c>
      <c r="K133" s="8"/>
      <c r="L133" s="8"/>
      <c r="M133" s="8"/>
      <c r="N133" s="8"/>
      <c r="O133" s="8"/>
      <c r="P133" s="8"/>
    </row>
    <row r="134" spans="1:20" s="7" customFormat="1" ht="16" x14ac:dyDescent="0.2">
      <c r="A134" s="7" t="s">
        <v>31</v>
      </c>
      <c r="B134" s="7" t="s">
        <v>108</v>
      </c>
      <c r="K134" s="8"/>
      <c r="L134" s="8"/>
      <c r="M134" s="8"/>
      <c r="N134" s="8"/>
      <c r="O134" s="8"/>
      <c r="P134" s="8"/>
    </row>
    <row r="135" spans="1:20" s="7" customFormat="1" ht="16" x14ac:dyDescent="0.2">
      <c r="A135" s="6" t="s">
        <v>11</v>
      </c>
      <c r="K135" s="8"/>
      <c r="L135" s="8"/>
      <c r="M135" s="8"/>
      <c r="N135" s="8"/>
      <c r="O135" s="8"/>
      <c r="P135" s="8"/>
    </row>
    <row r="136" spans="1:20" s="7" customFormat="1" ht="16" x14ac:dyDescent="0.2">
      <c r="A136" s="6" t="s">
        <v>12</v>
      </c>
      <c r="B136" s="6" t="s">
        <v>13</v>
      </c>
      <c r="C136" s="6" t="s">
        <v>8</v>
      </c>
      <c r="D136" s="6" t="s">
        <v>6</v>
      </c>
      <c r="E136" s="6" t="s">
        <v>14</v>
      </c>
      <c r="F136" s="6" t="s">
        <v>4</v>
      </c>
      <c r="G136" s="6" t="s">
        <v>2</v>
      </c>
      <c r="H136" s="6" t="s">
        <v>10</v>
      </c>
      <c r="I136" s="6" t="s">
        <v>15</v>
      </c>
      <c r="J136" s="1" t="s">
        <v>16</v>
      </c>
      <c r="K136" s="9" t="s">
        <v>117</v>
      </c>
      <c r="L136" s="9" t="s">
        <v>118</v>
      </c>
      <c r="M136" s="9" t="s">
        <v>119</v>
      </c>
      <c r="N136" s="9" t="s">
        <v>120</v>
      </c>
      <c r="O136" s="9" t="s">
        <v>121</v>
      </c>
      <c r="P136" s="9" t="s">
        <v>122</v>
      </c>
      <c r="Q136" s="1" t="s">
        <v>123</v>
      </c>
      <c r="R136" s="1" t="s">
        <v>17</v>
      </c>
      <c r="S136" s="6" t="s">
        <v>79</v>
      </c>
      <c r="T136" s="1" t="s">
        <v>124</v>
      </c>
    </row>
    <row r="137" spans="1:20" s="7" customFormat="1" ht="16" x14ac:dyDescent="0.2">
      <c r="A137" s="7" t="s">
        <v>129</v>
      </c>
      <c r="B137" s="7">
        <v>1</v>
      </c>
      <c r="C137" s="7" t="s">
        <v>9</v>
      </c>
      <c r="D137" s="7" t="s">
        <v>7</v>
      </c>
      <c r="F137" s="7" t="s">
        <v>19</v>
      </c>
      <c r="G137" s="7" t="s">
        <v>3</v>
      </c>
      <c r="K137" s="8"/>
      <c r="L137" s="8"/>
      <c r="M137" s="8"/>
      <c r="N137" s="8"/>
      <c r="O137" s="8"/>
      <c r="P137" s="8"/>
      <c r="T137" s="7" t="s">
        <v>125</v>
      </c>
    </row>
    <row r="138" spans="1:20" s="7" customFormat="1" ht="16" x14ac:dyDescent="0.2">
      <c r="A138" s="7" t="s">
        <v>126</v>
      </c>
      <c r="B138" s="7">
        <f>0.000000283/0.717</f>
        <v>3.9470013947001396E-7</v>
      </c>
      <c r="C138" s="7" t="s">
        <v>9</v>
      </c>
      <c r="D138" s="7" t="s">
        <v>6</v>
      </c>
      <c r="F138" s="7" t="s">
        <v>22</v>
      </c>
      <c r="G138" s="7" t="s">
        <v>20</v>
      </c>
      <c r="I138" s="7">
        <v>2</v>
      </c>
      <c r="J138">
        <f t="shared" ref="J138:J141" si="2">LN(B138)</f>
        <v>-14.745139500920656</v>
      </c>
      <c r="K138" s="3">
        <v>1.05</v>
      </c>
      <c r="L138" s="3">
        <v>1.2</v>
      </c>
      <c r="M138" s="3">
        <v>1.03</v>
      </c>
      <c r="N138" s="3">
        <v>1.01</v>
      </c>
      <c r="O138" s="3">
        <v>1.2</v>
      </c>
      <c r="P138" s="3">
        <v>1.2</v>
      </c>
      <c r="Q138">
        <v>3</v>
      </c>
      <c r="R138">
        <f t="shared" ref="R138:R141" si="3">LN(SQRT(EXP(
SQRT(
+POWER(LN(K138),2)
+POWER(LN(L138),2)
+POWER(LN(M138),2)
+POWER(LN(N138),2)
+POWER(LN(O138),2)
+POWER(LN(P138),2)
+POWER(LN(Q138),2)
)
)))</f>
        <v>0.57228175382009561</v>
      </c>
    </row>
    <row r="139" spans="1:20" s="7" customFormat="1" ht="16" x14ac:dyDescent="0.2">
      <c r="A139" s="7" t="s">
        <v>130</v>
      </c>
      <c r="B139" s="7">
        <f>1.972/0.717</f>
        <v>2.7503486750348678</v>
      </c>
      <c r="C139" s="7" t="s">
        <v>9</v>
      </c>
      <c r="D139" s="7" t="s">
        <v>7</v>
      </c>
      <c r="F139" s="7" t="s">
        <v>22</v>
      </c>
      <c r="G139" s="7" t="s">
        <v>131</v>
      </c>
      <c r="I139" s="7">
        <v>2</v>
      </c>
      <c r="J139">
        <f t="shared" si="2"/>
        <v>1.0117276945629605</v>
      </c>
      <c r="K139" s="3">
        <v>1.05</v>
      </c>
      <c r="L139" s="3">
        <v>1.2</v>
      </c>
      <c r="M139" s="3">
        <v>1.03</v>
      </c>
      <c r="N139" s="3">
        <v>1.01</v>
      </c>
      <c r="O139" s="3">
        <v>1.2</v>
      </c>
      <c r="P139" s="3">
        <v>1.2</v>
      </c>
      <c r="Q139">
        <v>1.05</v>
      </c>
      <c r="R139">
        <f t="shared" si="3"/>
        <v>0.1623708273741902</v>
      </c>
      <c r="S139" s="10"/>
    </row>
    <row r="140" spans="1:20" s="7" customFormat="1" ht="16" x14ac:dyDescent="0.2">
      <c r="A140" s="11" t="s">
        <v>166</v>
      </c>
      <c r="B140" s="7">
        <f>(4*0.0893)/0.717</f>
        <v>0.49818688981868903</v>
      </c>
      <c r="C140" s="7" t="s">
        <v>9</v>
      </c>
      <c r="D140" s="7" t="s">
        <v>7</v>
      </c>
      <c r="F140" s="7" t="s">
        <v>22</v>
      </c>
      <c r="G140" s="7" t="s">
        <v>167</v>
      </c>
      <c r="I140" s="7">
        <v>2</v>
      </c>
      <c r="J140">
        <f t="shared" si="2"/>
        <v>-0.69677999159727633</v>
      </c>
      <c r="K140" s="3">
        <v>1.05</v>
      </c>
      <c r="L140" s="3">
        <v>1.2</v>
      </c>
      <c r="M140" s="3">
        <v>1.03</v>
      </c>
      <c r="N140" s="3">
        <v>1.01</v>
      </c>
      <c r="O140" s="3">
        <v>1.2</v>
      </c>
      <c r="P140" s="3">
        <v>1.2</v>
      </c>
      <c r="Q140">
        <v>1.05</v>
      </c>
      <c r="R140">
        <f t="shared" si="3"/>
        <v>0.1623708273741902</v>
      </c>
      <c r="S140" s="10"/>
    </row>
    <row r="141" spans="1:20" s="7" customFormat="1" ht="16" x14ac:dyDescent="0.2">
      <c r="A141" s="7" t="s">
        <v>127</v>
      </c>
      <c r="B141" s="7">
        <f>0.00006/0.717</f>
        <v>8.3682008368200843E-5</v>
      </c>
      <c r="C141" s="7" t="s">
        <v>9</v>
      </c>
      <c r="D141" s="7" t="s">
        <v>7</v>
      </c>
      <c r="F141" s="7" t="s">
        <v>22</v>
      </c>
      <c r="G141" s="7" t="s">
        <v>128</v>
      </c>
      <c r="I141" s="7">
        <v>2</v>
      </c>
      <c r="J141">
        <f t="shared" si="2"/>
        <v>-9.3884865573596574</v>
      </c>
      <c r="K141" s="3">
        <v>1.05</v>
      </c>
      <c r="L141" s="3">
        <v>1.2</v>
      </c>
      <c r="M141" s="3">
        <v>1.03</v>
      </c>
      <c r="N141" s="3">
        <v>1.01</v>
      </c>
      <c r="O141" s="3">
        <v>1.2</v>
      </c>
      <c r="P141" s="3">
        <v>1.2</v>
      </c>
      <c r="Q141">
        <v>1.05</v>
      </c>
      <c r="R141">
        <f t="shared" si="3"/>
        <v>0.1623708273741902</v>
      </c>
    </row>
    <row r="142" spans="1:20" s="7" customFormat="1" ht="16" x14ac:dyDescent="0.2">
      <c r="K142" s="8"/>
      <c r="L142" s="8"/>
      <c r="M142" s="8"/>
      <c r="N142" s="8"/>
      <c r="O142" s="8"/>
      <c r="P142" s="8"/>
    </row>
    <row r="143" spans="1:20" s="7" customFormat="1" ht="16" x14ac:dyDescent="0.2">
      <c r="A143" s="6" t="s">
        <v>0</v>
      </c>
      <c r="B143" s="6" t="s">
        <v>132</v>
      </c>
      <c r="K143" s="8"/>
      <c r="L143" s="8"/>
      <c r="M143" s="8"/>
      <c r="N143" s="8"/>
      <c r="O143" s="8"/>
      <c r="P143" s="8"/>
    </row>
    <row r="144" spans="1:20" s="7" customFormat="1" ht="16" x14ac:dyDescent="0.2">
      <c r="A144" s="7" t="s">
        <v>1</v>
      </c>
      <c r="B144" s="7">
        <v>1</v>
      </c>
      <c r="K144" s="8"/>
      <c r="L144" s="8"/>
      <c r="M144" s="8"/>
      <c r="N144" s="8"/>
      <c r="O144" s="8"/>
      <c r="P144" s="8"/>
    </row>
    <row r="145" spans="1:20" s="7" customFormat="1" ht="16" x14ac:dyDescent="0.2">
      <c r="A145" s="7" t="s">
        <v>2</v>
      </c>
      <c r="B145" s="7" t="s">
        <v>3</v>
      </c>
      <c r="K145" s="8"/>
      <c r="L145" s="8"/>
      <c r="M145" s="8"/>
      <c r="N145" s="8"/>
      <c r="O145" s="8"/>
      <c r="P145" s="8"/>
    </row>
    <row r="146" spans="1:20" s="7" customFormat="1" ht="16" x14ac:dyDescent="0.2">
      <c r="A146" s="7" t="s">
        <v>4</v>
      </c>
      <c r="B146" s="7" t="s">
        <v>5</v>
      </c>
      <c r="K146" s="8"/>
      <c r="L146" s="8"/>
      <c r="M146" s="8"/>
      <c r="N146" s="8"/>
      <c r="O146" s="8"/>
      <c r="P146" s="8"/>
    </row>
    <row r="147" spans="1:20" s="7" customFormat="1" ht="16" x14ac:dyDescent="0.2">
      <c r="A147" s="7" t="s">
        <v>6</v>
      </c>
      <c r="B147" s="7" t="s">
        <v>7</v>
      </c>
      <c r="K147" s="8"/>
      <c r="L147" s="8"/>
      <c r="M147" s="8"/>
      <c r="N147" s="8"/>
      <c r="O147" s="8"/>
      <c r="P147" s="8"/>
    </row>
    <row r="148" spans="1:20" s="7" customFormat="1" ht="16" x14ac:dyDescent="0.2">
      <c r="A148" s="7" t="s">
        <v>8</v>
      </c>
      <c r="B148" s="7" t="s">
        <v>9</v>
      </c>
      <c r="K148" s="8"/>
      <c r="L148" s="8"/>
      <c r="M148" s="8"/>
      <c r="N148" s="8"/>
      <c r="O148" s="8"/>
      <c r="P148" s="8"/>
    </row>
    <row r="149" spans="1:20" s="7" customFormat="1" ht="16" x14ac:dyDescent="0.2">
      <c r="A149" s="7" t="s">
        <v>10</v>
      </c>
      <c r="B149" s="7" t="s">
        <v>159</v>
      </c>
      <c r="K149" s="8"/>
      <c r="L149" s="8"/>
      <c r="M149" s="8"/>
      <c r="N149" s="8"/>
      <c r="O149" s="8"/>
      <c r="P149" s="8"/>
    </row>
    <row r="150" spans="1:20" s="7" customFormat="1" ht="16" x14ac:dyDescent="0.2">
      <c r="A150" s="7" t="s">
        <v>31</v>
      </c>
      <c r="B150" s="7" t="s">
        <v>108</v>
      </c>
      <c r="K150" s="8"/>
      <c r="L150" s="8"/>
      <c r="M150" s="8"/>
      <c r="N150" s="8"/>
      <c r="O150" s="8"/>
      <c r="P150" s="8"/>
    </row>
    <row r="151" spans="1:20" s="7" customFormat="1" ht="16" x14ac:dyDescent="0.2">
      <c r="A151" s="6" t="s">
        <v>11</v>
      </c>
      <c r="K151" s="8"/>
      <c r="L151" s="8"/>
      <c r="M151" s="8"/>
      <c r="N151" s="8"/>
      <c r="O151" s="8"/>
      <c r="P151" s="8"/>
    </row>
    <row r="152" spans="1:20" s="7" customFormat="1" ht="16" x14ac:dyDescent="0.2">
      <c r="A152" s="6" t="s">
        <v>12</v>
      </c>
      <c r="B152" s="6" t="s">
        <v>13</v>
      </c>
      <c r="C152" s="6" t="s">
        <v>8</v>
      </c>
      <c r="D152" s="6" t="s">
        <v>6</v>
      </c>
      <c r="E152" s="6" t="s">
        <v>14</v>
      </c>
      <c r="F152" s="6" t="s">
        <v>4</v>
      </c>
      <c r="G152" s="6" t="s">
        <v>2</v>
      </c>
      <c r="H152" s="6" t="s">
        <v>10</v>
      </c>
      <c r="I152" s="6" t="s">
        <v>15</v>
      </c>
      <c r="J152" s="1" t="s">
        <v>16</v>
      </c>
      <c r="K152" s="9" t="s">
        <v>117</v>
      </c>
      <c r="L152" s="9" t="s">
        <v>118</v>
      </c>
      <c r="M152" s="9" t="s">
        <v>119</v>
      </c>
      <c r="N152" s="9" t="s">
        <v>120</v>
      </c>
      <c r="O152" s="9" t="s">
        <v>121</v>
      </c>
      <c r="P152" s="9" t="s">
        <v>122</v>
      </c>
      <c r="Q152" s="1" t="s">
        <v>123</v>
      </c>
      <c r="R152" s="1" t="s">
        <v>17</v>
      </c>
      <c r="S152" s="6" t="s">
        <v>79</v>
      </c>
      <c r="T152" s="1" t="s">
        <v>124</v>
      </c>
    </row>
    <row r="153" spans="1:20" s="7" customFormat="1" ht="16" x14ac:dyDescent="0.2">
      <c r="A153" s="7" t="str">
        <f>B143</f>
        <v>methane, from electrochemical methanation, with carbon from municipal waste incineration plant</v>
      </c>
      <c r="B153" s="7">
        <v>1</v>
      </c>
      <c r="C153" s="7" t="s">
        <v>9</v>
      </c>
      <c r="D153" s="7" t="s">
        <v>7</v>
      </c>
      <c r="F153" s="7" t="s">
        <v>19</v>
      </c>
      <c r="G153" s="7" t="s">
        <v>3</v>
      </c>
      <c r="K153" s="8"/>
      <c r="L153" s="8"/>
      <c r="M153" s="8"/>
      <c r="N153" s="8"/>
      <c r="O153" s="8"/>
      <c r="P153" s="8"/>
      <c r="T153" s="7" t="s">
        <v>125</v>
      </c>
    </row>
    <row r="154" spans="1:20" s="7" customFormat="1" ht="16" x14ac:dyDescent="0.2">
      <c r="A154" s="7" t="s">
        <v>126</v>
      </c>
      <c r="B154" s="7">
        <f>0.000000283/0.717</f>
        <v>3.9470013947001396E-7</v>
      </c>
      <c r="C154" s="7" t="s">
        <v>9</v>
      </c>
      <c r="D154" s="7" t="s">
        <v>6</v>
      </c>
      <c r="F154" s="7" t="s">
        <v>22</v>
      </c>
      <c r="G154" s="7" t="s">
        <v>20</v>
      </c>
      <c r="I154" s="7">
        <v>2</v>
      </c>
      <c r="J154">
        <f t="shared" ref="J154:J157" si="4">LN(B154)</f>
        <v>-14.745139500920656</v>
      </c>
      <c r="K154" s="3">
        <v>1.05</v>
      </c>
      <c r="L154" s="3">
        <v>1.2</v>
      </c>
      <c r="M154" s="3">
        <v>1.03</v>
      </c>
      <c r="N154" s="3">
        <v>1.01</v>
      </c>
      <c r="O154" s="3">
        <v>1.2</v>
      </c>
      <c r="P154" s="3">
        <v>1.2</v>
      </c>
      <c r="Q154">
        <v>3</v>
      </c>
      <c r="R154">
        <f t="shared" ref="R154:R157" si="5">LN(SQRT(EXP(
SQRT(
+POWER(LN(K154),2)
+POWER(LN(L154),2)
+POWER(LN(M154),2)
+POWER(LN(N154),2)
+POWER(LN(O154),2)
+POWER(LN(P154),2)
+POWER(LN(Q154),2)
)
)))</f>
        <v>0.57228175382009561</v>
      </c>
    </row>
    <row r="155" spans="1:20" s="7" customFormat="1" ht="16" x14ac:dyDescent="0.2">
      <c r="A155" s="7" t="s">
        <v>133</v>
      </c>
      <c r="B155" s="7">
        <f>1.972/0.717</f>
        <v>2.7503486750348678</v>
      </c>
      <c r="C155" s="7" t="s">
        <v>9</v>
      </c>
      <c r="D155" s="7" t="s">
        <v>7</v>
      </c>
      <c r="F155" s="7" t="s">
        <v>22</v>
      </c>
      <c r="G155" s="7" t="s">
        <v>131</v>
      </c>
      <c r="I155" s="7">
        <v>2</v>
      </c>
      <c r="J155">
        <f t="shared" si="4"/>
        <v>1.0117276945629605</v>
      </c>
      <c r="K155" s="3">
        <v>1.05</v>
      </c>
      <c r="L155" s="3">
        <v>1.2</v>
      </c>
      <c r="M155" s="3">
        <v>1.03</v>
      </c>
      <c r="N155" s="3">
        <v>1.01</v>
      </c>
      <c r="O155" s="3">
        <v>1.2</v>
      </c>
      <c r="P155" s="3">
        <v>1.2</v>
      </c>
      <c r="Q155">
        <v>1.05</v>
      </c>
      <c r="R155">
        <f t="shared" si="5"/>
        <v>0.1623708273741902</v>
      </c>
      <c r="S155" s="10"/>
    </row>
    <row r="156" spans="1:20" s="7" customFormat="1" ht="16" x14ac:dyDescent="0.2">
      <c r="A156" s="11" t="s">
        <v>166</v>
      </c>
      <c r="B156" s="7">
        <f>(4*0.0893)/0.717</f>
        <v>0.49818688981868903</v>
      </c>
      <c r="C156" s="7" t="s">
        <v>9</v>
      </c>
      <c r="D156" s="7" t="s">
        <v>7</v>
      </c>
      <c r="F156" s="7" t="s">
        <v>22</v>
      </c>
      <c r="G156" s="7" t="s">
        <v>167</v>
      </c>
      <c r="I156" s="7">
        <v>2</v>
      </c>
      <c r="J156">
        <f t="shared" si="4"/>
        <v>-0.69677999159727633</v>
      </c>
      <c r="K156" s="3">
        <v>1.05</v>
      </c>
      <c r="L156" s="3">
        <v>1.2</v>
      </c>
      <c r="M156" s="3">
        <v>1.03</v>
      </c>
      <c r="N156" s="3">
        <v>1.01</v>
      </c>
      <c r="O156" s="3">
        <v>1.2</v>
      </c>
      <c r="P156" s="3">
        <v>1.2</v>
      </c>
      <c r="Q156">
        <v>1.05</v>
      </c>
      <c r="R156">
        <f t="shared" si="5"/>
        <v>0.1623708273741902</v>
      </c>
      <c r="S156" s="10"/>
    </row>
    <row r="157" spans="1:20" s="7" customFormat="1" ht="16" x14ac:dyDescent="0.2">
      <c r="A157" s="7" t="s">
        <v>127</v>
      </c>
      <c r="B157" s="7">
        <f>0.00006/0.717</f>
        <v>8.3682008368200843E-5</v>
      </c>
      <c r="C157" s="7" t="s">
        <v>9</v>
      </c>
      <c r="D157" s="7" t="s">
        <v>7</v>
      </c>
      <c r="F157" s="7" t="s">
        <v>22</v>
      </c>
      <c r="G157" s="7" t="s">
        <v>128</v>
      </c>
      <c r="I157" s="7">
        <v>2</v>
      </c>
      <c r="J157">
        <f t="shared" si="4"/>
        <v>-9.3884865573596574</v>
      </c>
      <c r="K157" s="3">
        <v>1.05</v>
      </c>
      <c r="L157" s="3">
        <v>1.2</v>
      </c>
      <c r="M157" s="3">
        <v>1.03</v>
      </c>
      <c r="N157" s="3">
        <v>1.01</v>
      </c>
      <c r="O157" s="3">
        <v>1.2</v>
      </c>
      <c r="P157" s="3">
        <v>1.2</v>
      </c>
      <c r="Q157">
        <v>1.05</v>
      </c>
      <c r="R157">
        <f t="shared" si="5"/>
        <v>0.1623708273741902</v>
      </c>
    </row>
    <row r="158" spans="1:20" s="7" customFormat="1" ht="16" x14ac:dyDescent="0.2">
      <c r="K158" s="8"/>
      <c r="L158" s="8"/>
      <c r="M158" s="8"/>
      <c r="N158" s="8"/>
      <c r="O158" s="8"/>
      <c r="P158" s="8"/>
    </row>
    <row r="159" spans="1:20" s="7" customFormat="1" ht="16" x14ac:dyDescent="0.2">
      <c r="A159" s="6" t="s">
        <v>0</v>
      </c>
      <c r="B159" s="6" t="s">
        <v>174</v>
      </c>
      <c r="K159" s="8"/>
      <c r="L159" s="8"/>
      <c r="M159" s="8"/>
      <c r="N159" s="8"/>
      <c r="O159" s="8"/>
      <c r="P159" s="8"/>
    </row>
    <row r="160" spans="1:20" s="7" customFormat="1" ht="16" x14ac:dyDescent="0.2">
      <c r="A160" s="7" t="s">
        <v>1</v>
      </c>
      <c r="B160" s="7">
        <v>1</v>
      </c>
      <c r="K160" s="8"/>
      <c r="L160" s="8"/>
      <c r="M160" s="8"/>
      <c r="N160" s="8"/>
      <c r="O160" s="8"/>
      <c r="P160" s="8"/>
    </row>
    <row r="161" spans="1:20" s="7" customFormat="1" ht="16" x14ac:dyDescent="0.2">
      <c r="A161" s="7" t="s">
        <v>2</v>
      </c>
      <c r="B161" s="7" t="s">
        <v>134</v>
      </c>
      <c r="K161" s="8"/>
      <c r="L161" s="8"/>
      <c r="M161" s="8"/>
      <c r="N161" s="8"/>
      <c r="O161" s="8"/>
      <c r="P161" s="8"/>
    </row>
    <row r="162" spans="1:20" s="7" customFormat="1" ht="16" x14ac:dyDescent="0.2">
      <c r="A162" s="7" t="s">
        <v>4</v>
      </c>
      <c r="B162" s="7" t="s">
        <v>5</v>
      </c>
      <c r="K162" s="8"/>
      <c r="L162" s="8"/>
      <c r="M162" s="8"/>
      <c r="N162" s="8"/>
      <c r="O162" s="8"/>
      <c r="P162" s="8"/>
    </row>
    <row r="163" spans="1:20" s="7" customFormat="1" ht="16" x14ac:dyDescent="0.2">
      <c r="A163" s="7" t="s">
        <v>6</v>
      </c>
      <c r="B163" s="7" t="s">
        <v>7</v>
      </c>
      <c r="K163" s="8"/>
      <c r="L163" s="8"/>
      <c r="M163" s="8"/>
      <c r="N163" s="8"/>
      <c r="O163" s="8"/>
      <c r="P163" s="8"/>
    </row>
    <row r="164" spans="1:20" s="7" customFormat="1" ht="16" x14ac:dyDescent="0.2">
      <c r="A164" s="7" t="s">
        <v>8</v>
      </c>
      <c r="B164" s="7" t="s">
        <v>9</v>
      </c>
      <c r="K164" s="8"/>
      <c r="L164" s="8"/>
      <c r="M164" s="8"/>
      <c r="N164" s="8"/>
      <c r="O164" s="8"/>
      <c r="P164" s="8"/>
    </row>
    <row r="165" spans="1:20" s="7" customFormat="1" ht="16" x14ac:dyDescent="0.2">
      <c r="A165" s="7" t="s">
        <v>10</v>
      </c>
      <c r="B165" s="7" t="s">
        <v>160</v>
      </c>
      <c r="K165" s="8"/>
      <c r="L165" s="8"/>
      <c r="M165" s="8"/>
      <c r="N165" s="8"/>
      <c r="O165" s="8"/>
      <c r="P165" s="8"/>
    </row>
    <row r="166" spans="1:20" s="7" customFormat="1" ht="16" x14ac:dyDescent="0.2">
      <c r="A166" s="7" t="s">
        <v>31</v>
      </c>
      <c r="B166" s="12" t="s">
        <v>135</v>
      </c>
      <c r="K166" s="8"/>
      <c r="L166" s="8"/>
      <c r="M166" s="8"/>
      <c r="N166" s="8"/>
      <c r="O166" s="8"/>
      <c r="P166" s="8"/>
    </row>
    <row r="167" spans="1:20" s="7" customFormat="1" ht="16" x14ac:dyDescent="0.2">
      <c r="A167" s="6" t="s">
        <v>11</v>
      </c>
      <c r="K167" s="8"/>
      <c r="L167" s="8"/>
      <c r="M167" s="8"/>
      <c r="N167" s="8"/>
      <c r="O167" s="8"/>
      <c r="P167" s="8"/>
    </row>
    <row r="168" spans="1:20" s="7" customFormat="1" ht="16" x14ac:dyDescent="0.2">
      <c r="A168" s="6" t="s">
        <v>12</v>
      </c>
      <c r="B168" s="6" t="s">
        <v>13</v>
      </c>
      <c r="C168" s="6" t="s">
        <v>8</v>
      </c>
      <c r="D168" s="6" t="s">
        <v>6</v>
      </c>
      <c r="E168" s="6" t="s">
        <v>14</v>
      </c>
      <c r="F168" s="6" t="s">
        <v>4</v>
      </c>
      <c r="G168" s="6" t="s">
        <v>2</v>
      </c>
      <c r="H168" s="6" t="s">
        <v>10</v>
      </c>
      <c r="I168" s="6" t="s">
        <v>15</v>
      </c>
      <c r="J168" s="1" t="s">
        <v>16</v>
      </c>
      <c r="K168" s="9" t="s">
        <v>117</v>
      </c>
      <c r="L168" s="9" t="s">
        <v>118</v>
      </c>
      <c r="M168" s="9" t="s">
        <v>119</v>
      </c>
      <c r="N168" s="9" t="s">
        <v>120</v>
      </c>
      <c r="O168" s="9" t="s">
        <v>121</v>
      </c>
      <c r="P168" s="9" t="s">
        <v>122</v>
      </c>
      <c r="Q168" s="1" t="s">
        <v>123</v>
      </c>
      <c r="R168" s="1" t="s">
        <v>17</v>
      </c>
      <c r="S168" s="6" t="s">
        <v>79</v>
      </c>
      <c r="T168" s="1" t="s">
        <v>124</v>
      </c>
    </row>
    <row r="169" spans="1:20" s="7" customFormat="1" ht="16" x14ac:dyDescent="0.2">
      <c r="A169" s="7" t="str">
        <f>B159</f>
        <v>methane, from biological methanation, with carbon from atmosphere</v>
      </c>
      <c r="B169" s="7">
        <v>1</v>
      </c>
      <c r="C169" s="7" t="s">
        <v>9</v>
      </c>
      <c r="D169" s="7" t="s">
        <v>7</v>
      </c>
      <c r="F169" s="7" t="s">
        <v>19</v>
      </c>
      <c r="G169" s="7" t="str">
        <f>B161</f>
        <v>methane, from biological methanation</v>
      </c>
      <c r="K169" s="8"/>
      <c r="L169" s="8"/>
      <c r="M169" s="8"/>
      <c r="N169" s="8"/>
      <c r="O169" s="8"/>
      <c r="P169" s="8"/>
      <c r="T169" s="7" t="s">
        <v>125</v>
      </c>
    </row>
    <row r="170" spans="1:20" s="7" customFormat="1" ht="16" x14ac:dyDescent="0.2">
      <c r="A170" s="7" t="s">
        <v>161</v>
      </c>
      <c r="B170" s="7">
        <v>2.75</v>
      </c>
      <c r="C170" s="7" t="s">
        <v>9</v>
      </c>
      <c r="D170" s="7" t="s">
        <v>7</v>
      </c>
      <c r="F170" s="7" t="s">
        <v>22</v>
      </c>
      <c r="G170" s="7" t="s">
        <v>23</v>
      </c>
      <c r="I170" s="7">
        <v>2</v>
      </c>
      <c r="J170">
        <f>LN(B170)</f>
        <v>1.0116009116784799</v>
      </c>
      <c r="K170" s="3">
        <v>1.2</v>
      </c>
      <c r="L170" s="3">
        <v>1.2</v>
      </c>
      <c r="M170" s="3">
        <v>1.03</v>
      </c>
      <c r="N170" s="3">
        <v>1.01</v>
      </c>
      <c r="O170" s="3">
        <v>1.2</v>
      </c>
      <c r="P170" s="3">
        <v>1.2</v>
      </c>
      <c r="Q170">
        <v>1.05</v>
      </c>
      <c r="R170">
        <f t="shared" ref="R170:R173" si="6">LN(SQRT(EXP(
SQRT(
+POWER(LN(K170),2)
+POWER(LN(L170),2)
+POWER(LN(M170),2)
+POWER(LN(N170),2)
+POWER(LN(O170),2)
+POWER(LN(P170),2)
+POWER(LN(Q170),2)
)
)))</f>
        <v>0.18460621081155912</v>
      </c>
      <c r="S170" s="10"/>
    </row>
    <row r="171" spans="1:20" s="7" customFormat="1" ht="16" x14ac:dyDescent="0.2">
      <c r="A171" s="11" t="s">
        <v>166</v>
      </c>
      <c r="B171" s="7">
        <v>0.5</v>
      </c>
      <c r="C171" s="7" t="s">
        <v>9</v>
      </c>
      <c r="D171" s="7" t="s">
        <v>7</v>
      </c>
      <c r="F171" s="7" t="s">
        <v>22</v>
      </c>
      <c r="G171" s="7" t="s">
        <v>167</v>
      </c>
      <c r="I171" s="7">
        <v>2</v>
      </c>
      <c r="J171">
        <f>LN(B171)</f>
        <v>-0.69314718055994529</v>
      </c>
      <c r="K171" s="3">
        <v>1.2</v>
      </c>
      <c r="L171" s="3">
        <v>1.2</v>
      </c>
      <c r="M171" s="3">
        <v>1.03</v>
      </c>
      <c r="N171" s="3">
        <v>1.01</v>
      </c>
      <c r="O171" s="3">
        <v>1.2</v>
      </c>
      <c r="P171" s="3">
        <v>1.2</v>
      </c>
      <c r="Q171">
        <v>1.05</v>
      </c>
      <c r="R171">
        <f t="shared" si="6"/>
        <v>0.18460621081155912</v>
      </c>
      <c r="S171" s="10"/>
    </row>
    <row r="172" spans="1:20" s="7" customFormat="1" ht="16" x14ac:dyDescent="0.2">
      <c r="A172" s="11" t="s">
        <v>154</v>
      </c>
      <c r="B172" s="7">
        <v>1.55</v>
      </c>
      <c r="C172" s="7" t="s">
        <v>9</v>
      </c>
      <c r="D172" s="7" t="s">
        <v>26</v>
      </c>
      <c r="F172" s="7" t="s">
        <v>22</v>
      </c>
      <c r="G172" s="7" t="s">
        <v>136</v>
      </c>
      <c r="H172" s="7" t="s">
        <v>137</v>
      </c>
      <c r="I172" s="7">
        <v>2</v>
      </c>
      <c r="J172">
        <f>LN(B172)</f>
        <v>0.43825493093115531</v>
      </c>
      <c r="K172" s="3">
        <v>1.2</v>
      </c>
      <c r="L172" s="3">
        <v>1.2</v>
      </c>
      <c r="M172" s="3">
        <v>1.03</v>
      </c>
      <c r="N172" s="3">
        <v>1.01</v>
      </c>
      <c r="O172" s="3">
        <v>1.2</v>
      </c>
      <c r="P172" s="3">
        <v>1.2</v>
      </c>
      <c r="Q172">
        <v>1.05</v>
      </c>
      <c r="R172">
        <f t="shared" si="6"/>
        <v>0.18460621081155912</v>
      </c>
      <c r="S172" s="10"/>
    </row>
    <row r="173" spans="1:20" s="7" customFormat="1" ht="17" x14ac:dyDescent="0.2">
      <c r="A173" s="13" t="s">
        <v>138</v>
      </c>
      <c r="B173" s="14">
        <f>0.0833/51.3</f>
        <v>1.6237816764132554E-3</v>
      </c>
      <c r="C173" s="7" t="s">
        <v>9</v>
      </c>
      <c r="D173" s="7" t="s">
        <v>7</v>
      </c>
      <c r="F173" s="7" t="s">
        <v>22</v>
      </c>
      <c r="G173" s="7" t="s">
        <v>139</v>
      </c>
      <c r="H173" s="7" t="s">
        <v>140</v>
      </c>
      <c r="I173" s="7">
        <v>2</v>
      </c>
      <c r="J173">
        <f>LN(B173)</f>
        <v>-6.422997481986064</v>
      </c>
      <c r="K173" s="3">
        <v>1.2</v>
      </c>
      <c r="L173" s="3">
        <v>1.2</v>
      </c>
      <c r="M173" s="3">
        <v>1.03</v>
      </c>
      <c r="N173" s="3">
        <v>1.01</v>
      </c>
      <c r="O173" s="3">
        <v>1.2</v>
      </c>
      <c r="P173" s="3">
        <v>1.2</v>
      </c>
      <c r="Q173">
        <v>1.05</v>
      </c>
      <c r="R173">
        <f t="shared" si="6"/>
        <v>0.18460621081155912</v>
      </c>
      <c r="S173" s="10"/>
    </row>
    <row r="174" spans="1:20" s="7" customFormat="1" ht="16" x14ac:dyDescent="0.2">
      <c r="A174" s="7" t="s">
        <v>141</v>
      </c>
      <c r="B174" s="11">
        <f>(34/51.3)*-1</f>
        <v>-0.66276803118908389</v>
      </c>
      <c r="C174" s="7" t="s">
        <v>142</v>
      </c>
      <c r="D174" s="7" t="s">
        <v>100</v>
      </c>
      <c r="F174" s="7" t="s">
        <v>22</v>
      </c>
      <c r="G174" s="7" t="s">
        <v>143</v>
      </c>
      <c r="H174" s="7" t="s">
        <v>144</v>
      </c>
      <c r="I174" s="7">
        <v>2</v>
      </c>
      <c r="J174">
        <f>LN(B174*-1)</f>
        <v>-0.41133022756056237</v>
      </c>
      <c r="K174" s="3">
        <v>1.2</v>
      </c>
      <c r="L174" s="3">
        <v>1.2</v>
      </c>
      <c r="M174" s="3">
        <v>1.03</v>
      </c>
      <c r="N174" s="3">
        <v>1.01</v>
      </c>
      <c r="O174" s="3">
        <v>1.2</v>
      </c>
      <c r="P174" s="3">
        <v>1.2</v>
      </c>
      <c r="Q174">
        <v>1.05</v>
      </c>
      <c r="R174">
        <f>LN(SQRT(EXP(
SQRT(
+POWER(LN(K174),2)
+POWER(LN(L174),2)
+POWER(LN(M174),2)
+POWER(LN(N174),2)
+POWER(LN(O174),2)
+POWER(LN(P174),2)
+POWER(LN(Q174),2)
)
)))</f>
        <v>0.18460621081155912</v>
      </c>
      <c r="S174" s="7" t="b">
        <v>1</v>
      </c>
    </row>
    <row r="175" spans="1:20" s="7" customFormat="1" ht="16" x14ac:dyDescent="0.2">
      <c r="K175" s="8"/>
      <c r="L175" s="8"/>
      <c r="M175" s="8"/>
      <c r="N175" s="8"/>
      <c r="O175" s="8"/>
      <c r="P175" s="8"/>
    </row>
    <row r="176" spans="1:20" s="7" customFormat="1" ht="16" x14ac:dyDescent="0.2">
      <c r="A176" s="6" t="s">
        <v>0</v>
      </c>
      <c r="B176" s="6" t="s">
        <v>145</v>
      </c>
      <c r="K176" s="8"/>
      <c r="L176" s="8"/>
      <c r="M176" s="8"/>
      <c r="N176" s="8"/>
      <c r="O176" s="8"/>
      <c r="P176" s="8"/>
    </row>
    <row r="177" spans="1:20" s="7" customFormat="1" ht="16" x14ac:dyDescent="0.2">
      <c r="A177" s="7" t="s">
        <v>1</v>
      </c>
      <c r="B177" s="7">
        <v>1</v>
      </c>
      <c r="K177" s="8"/>
      <c r="L177" s="8"/>
      <c r="M177" s="8"/>
      <c r="N177" s="8"/>
      <c r="O177" s="8"/>
      <c r="P177" s="8"/>
    </row>
    <row r="178" spans="1:20" s="7" customFormat="1" ht="16" x14ac:dyDescent="0.2">
      <c r="A178" s="7" t="s">
        <v>2</v>
      </c>
      <c r="B178" s="7" t="s">
        <v>134</v>
      </c>
      <c r="K178" s="8"/>
      <c r="L178" s="8"/>
      <c r="M178" s="8"/>
      <c r="N178" s="8"/>
      <c r="O178" s="8"/>
      <c r="P178" s="8"/>
    </row>
    <row r="179" spans="1:20" s="7" customFormat="1" ht="16" x14ac:dyDescent="0.2">
      <c r="A179" s="7" t="s">
        <v>4</v>
      </c>
      <c r="B179" s="7" t="s">
        <v>5</v>
      </c>
      <c r="K179" s="8"/>
      <c r="L179" s="8"/>
      <c r="M179" s="8"/>
      <c r="N179" s="8"/>
      <c r="O179" s="8"/>
      <c r="P179" s="8"/>
    </row>
    <row r="180" spans="1:20" s="7" customFormat="1" ht="16" x14ac:dyDescent="0.2">
      <c r="A180" s="7" t="s">
        <v>6</v>
      </c>
      <c r="B180" s="7" t="s">
        <v>7</v>
      </c>
      <c r="K180" s="8"/>
      <c r="L180" s="8"/>
      <c r="M180" s="8"/>
      <c r="N180" s="8"/>
      <c r="O180" s="8"/>
      <c r="P180" s="8"/>
    </row>
    <row r="181" spans="1:20" s="7" customFormat="1" ht="16" x14ac:dyDescent="0.2">
      <c r="A181" s="7" t="s">
        <v>8</v>
      </c>
      <c r="B181" s="7" t="s">
        <v>9</v>
      </c>
      <c r="K181" s="8"/>
      <c r="L181" s="8"/>
      <c r="M181" s="8"/>
      <c r="N181" s="8"/>
      <c r="O181" s="8"/>
      <c r="P181" s="8"/>
    </row>
    <row r="182" spans="1:20" s="7" customFormat="1" ht="16" x14ac:dyDescent="0.2">
      <c r="A182" s="7" t="s">
        <v>10</v>
      </c>
      <c r="B182" s="7" t="s">
        <v>160</v>
      </c>
      <c r="K182" s="8"/>
      <c r="L182" s="8"/>
      <c r="M182" s="8"/>
      <c r="N182" s="8"/>
      <c r="O182" s="8"/>
      <c r="P182" s="8"/>
    </row>
    <row r="183" spans="1:20" s="7" customFormat="1" ht="16" x14ac:dyDescent="0.2">
      <c r="A183" s="7" t="s">
        <v>31</v>
      </c>
      <c r="B183" s="12" t="s">
        <v>135</v>
      </c>
      <c r="K183" s="8"/>
      <c r="L183" s="8"/>
      <c r="M183" s="8"/>
      <c r="N183" s="8"/>
      <c r="O183" s="8"/>
      <c r="P183" s="8"/>
    </row>
    <row r="184" spans="1:20" s="7" customFormat="1" ht="16" x14ac:dyDescent="0.2">
      <c r="A184" s="6" t="s">
        <v>11</v>
      </c>
      <c r="K184" s="8"/>
      <c r="L184" s="8"/>
      <c r="M184" s="8"/>
      <c r="N184" s="8"/>
      <c r="O184" s="8"/>
      <c r="P184" s="8"/>
    </row>
    <row r="185" spans="1:20" s="7" customFormat="1" ht="16" x14ac:dyDescent="0.2">
      <c r="A185" s="6" t="s">
        <v>12</v>
      </c>
      <c r="B185" s="6" t="s">
        <v>13</v>
      </c>
      <c r="C185" s="6" t="s">
        <v>8</v>
      </c>
      <c r="D185" s="6" t="s">
        <v>6</v>
      </c>
      <c r="E185" s="6" t="s">
        <v>14</v>
      </c>
      <c r="F185" s="6" t="s">
        <v>4</v>
      </c>
      <c r="G185" s="6" t="s">
        <v>2</v>
      </c>
      <c r="H185" s="6" t="s">
        <v>10</v>
      </c>
      <c r="I185" s="6" t="s">
        <v>15</v>
      </c>
      <c r="J185" s="1" t="s">
        <v>16</v>
      </c>
      <c r="K185" s="9" t="s">
        <v>117</v>
      </c>
      <c r="L185" s="9" t="s">
        <v>118</v>
      </c>
      <c r="M185" s="9" t="s">
        <v>119</v>
      </c>
      <c r="N185" s="9" t="s">
        <v>120</v>
      </c>
      <c r="O185" s="9" t="s">
        <v>121</v>
      </c>
      <c r="P185" s="9" t="s">
        <v>122</v>
      </c>
      <c r="Q185" s="1" t="s">
        <v>123</v>
      </c>
      <c r="R185" s="1" t="s">
        <v>17</v>
      </c>
      <c r="S185" s="6" t="s">
        <v>79</v>
      </c>
      <c r="T185" s="1" t="s">
        <v>124</v>
      </c>
    </row>
    <row r="186" spans="1:20" s="7" customFormat="1" ht="16" x14ac:dyDescent="0.2">
      <c r="A186" s="7" t="str">
        <f>B176</f>
        <v>methane, from biological methanation, with carbon from cement plant</v>
      </c>
      <c r="B186" s="7">
        <v>1</v>
      </c>
      <c r="C186" s="7" t="s">
        <v>9</v>
      </c>
      <c r="D186" s="7" t="s">
        <v>7</v>
      </c>
      <c r="F186" s="7" t="s">
        <v>19</v>
      </c>
      <c r="G186" s="7" t="str">
        <f>B178</f>
        <v>methane, from biological methanation</v>
      </c>
      <c r="K186" s="8"/>
      <c r="L186" s="8"/>
      <c r="M186" s="8"/>
      <c r="N186" s="8"/>
      <c r="O186" s="8"/>
      <c r="P186" s="8"/>
      <c r="T186" s="7" t="s">
        <v>125</v>
      </c>
    </row>
    <row r="187" spans="1:20" s="7" customFormat="1" ht="16" x14ac:dyDescent="0.2">
      <c r="A187" s="7" t="s">
        <v>130</v>
      </c>
      <c r="B187" s="7">
        <v>2.75</v>
      </c>
      <c r="C187" s="7" t="s">
        <v>9</v>
      </c>
      <c r="D187" s="7" t="s">
        <v>7</v>
      </c>
      <c r="F187" s="7" t="s">
        <v>22</v>
      </c>
      <c r="G187" s="7" t="s">
        <v>131</v>
      </c>
      <c r="I187" s="7">
        <v>2</v>
      </c>
      <c r="J187">
        <f>LN(B187)</f>
        <v>1.0116009116784799</v>
      </c>
      <c r="K187" s="3">
        <v>1.2</v>
      </c>
      <c r="L187" s="3">
        <v>1.2</v>
      </c>
      <c r="M187" s="3">
        <v>1.03</v>
      </c>
      <c r="N187" s="3">
        <v>1.01</v>
      </c>
      <c r="O187" s="3">
        <v>1.2</v>
      </c>
      <c r="P187" s="3">
        <v>1.2</v>
      </c>
      <c r="Q187">
        <v>1.05</v>
      </c>
      <c r="R187">
        <f t="shared" ref="R187:R190" si="7">LN(SQRT(EXP(
SQRT(
+POWER(LN(K187),2)
+POWER(LN(L187),2)
+POWER(LN(M187),2)
+POWER(LN(N187),2)
+POWER(LN(O187),2)
+POWER(LN(P187),2)
+POWER(LN(Q187),2)
)
)))</f>
        <v>0.18460621081155912</v>
      </c>
      <c r="S187" s="10"/>
    </row>
    <row r="188" spans="1:20" s="7" customFormat="1" ht="16" x14ac:dyDescent="0.2">
      <c r="A188" s="11" t="s">
        <v>166</v>
      </c>
      <c r="B188" s="7">
        <v>0.5</v>
      </c>
      <c r="C188" s="7" t="s">
        <v>9</v>
      </c>
      <c r="D188" s="7" t="s">
        <v>7</v>
      </c>
      <c r="F188" s="7" t="s">
        <v>22</v>
      </c>
      <c r="G188" s="7" t="s">
        <v>167</v>
      </c>
      <c r="I188" s="7">
        <v>2</v>
      </c>
      <c r="J188">
        <f>LN(B188)</f>
        <v>-0.69314718055994529</v>
      </c>
      <c r="K188" s="3">
        <v>1.2</v>
      </c>
      <c r="L188" s="3">
        <v>1.2</v>
      </c>
      <c r="M188" s="3">
        <v>1.03</v>
      </c>
      <c r="N188" s="3">
        <v>1.01</v>
      </c>
      <c r="O188" s="3">
        <v>1.2</v>
      </c>
      <c r="P188" s="3">
        <v>1.2</v>
      </c>
      <c r="Q188">
        <v>1.05</v>
      </c>
      <c r="R188">
        <f t="shared" si="7"/>
        <v>0.18460621081155912</v>
      </c>
      <c r="S188" s="10"/>
    </row>
    <row r="189" spans="1:20" s="7" customFormat="1" ht="16" x14ac:dyDescent="0.2">
      <c r="A189" s="11" t="s">
        <v>154</v>
      </c>
      <c r="B189" s="7">
        <v>1.55</v>
      </c>
      <c r="C189" s="7" t="s">
        <v>9</v>
      </c>
      <c r="D189" s="7" t="s">
        <v>26</v>
      </c>
      <c r="F189" s="7" t="s">
        <v>22</v>
      </c>
      <c r="G189" s="7" t="s">
        <v>136</v>
      </c>
      <c r="H189" s="7" t="s">
        <v>137</v>
      </c>
      <c r="I189" s="7">
        <v>2</v>
      </c>
      <c r="J189">
        <f>LN(B189)</f>
        <v>0.43825493093115531</v>
      </c>
      <c r="K189" s="3">
        <v>1.2</v>
      </c>
      <c r="L189" s="3">
        <v>1.2</v>
      </c>
      <c r="M189" s="3">
        <v>1.03</v>
      </c>
      <c r="N189" s="3">
        <v>1.01</v>
      </c>
      <c r="O189" s="3">
        <v>1.2</v>
      </c>
      <c r="P189" s="3">
        <v>1.2</v>
      </c>
      <c r="Q189">
        <v>1.05</v>
      </c>
      <c r="R189">
        <f t="shared" si="7"/>
        <v>0.18460621081155912</v>
      </c>
      <c r="S189" s="10"/>
    </row>
    <row r="190" spans="1:20" s="7" customFormat="1" ht="17" x14ac:dyDescent="0.2">
      <c r="A190" s="13" t="s">
        <v>138</v>
      </c>
      <c r="B190" s="14">
        <f>0.0833/51.3</f>
        <v>1.6237816764132554E-3</v>
      </c>
      <c r="C190" s="7" t="s">
        <v>9</v>
      </c>
      <c r="D190" s="7" t="s">
        <v>7</v>
      </c>
      <c r="F190" s="7" t="s">
        <v>22</v>
      </c>
      <c r="G190" s="7" t="s">
        <v>139</v>
      </c>
      <c r="H190" s="7" t="s">
        <v>140</v>
      </c>
      <c r="I190" s="7">
        <v>2</v>
      </c>
      <c r="J190">
        <f>LN(B190)</f>
        <v>-6.422997481986064</v>
      </c>
      <c r="K190" s="3">
        <v>1.2</v>
      </c>
      <c r="L190" s="3">
        <v>1.2</v>
      </c>
      <c r="M190" s="3">
        <v>1.03</v>
      </c>
      <c r="N190" s="3">
        <v>1.01</v>
      </c>
      <c r="O190" s="3">
        <v>1.2</v>
      </c>
      <c r="P190" s="3">
        <v>1.2</v>
      </c>
      <c r="Q190">
        <v>1.05</v>
      </c>
      <c r="R190">
        <f t="shared" si="7"/>
        <v>0.18460621081155912</v>
      </c>
      <c r="S190" s="10"/>
    </row>
    <row r="191" spans="1:20" s="7" customFormat="1" ht="16" x14ac:dyDescent="0.2">
      <c r="A191" s="7" t="s">
        <v>141</v>
      </c>
      <c r="B191" s="11">
        <f>(34/51.3)*-1</f>
        <v>-0.66276803118908389</v>
      </c>
      <c r="C191" s="7" t="s">
        <v>142</v>
      </c>
      <c r="D191" s="7" t="s">
        <v>100</v>
      </c>
      <c r="F191" s="7" t="s">
        <v>22</v>
      </c>
      <c r="G191" s="7" t="s">
        <v>143</v>
      </c>
      <c r="H191" s="7" t="s">
        <v>144</v>
      </c>
      <c r="I191" s="7">
        <v>2</v>
      </c>
      <c r="J191">
        <f>LN(B191*-1)</f>
        <v>-0.41133022756056237</v>
      </c>
      <c r="K191" s="3">
        <v>1.2</v>
      </c>
      <c r="L191" s="3">
        <v>1.2</v>
      </c>
      <c r="M191" s="3">
        <v>1.03</v>
      </c>
      <c r="N191" s="3">
        <v>1.01</v>
      </c>
      <c r="O191" s="3">
        <v>1.2</v>
      </c>
      <c r="P191" s="3">
        <v>1.2</v>
      </c>
      <c r="Q191">
        <v>1.05</v>
      </c>
      <c r="R191">
        <f>LN(SQRT(EXP(
SQRT(
+POWER(LN(K191),2)
+POWER(LN(L191),2)
+POWER(LN(M191),2)
+POWER(LN(N191),2)
+POWER(LN(O191),2)
+POWER(LN(P191),2)
+POWER(LN(Q191),2)
)
)))</f>
        <v>0.18460621081155912</v>
      </c>
      <c r="S191" s="7" t="b">
        <v>1</v>
      </c>
    </row>
    <row r="192" spans="1:20" s="7" customFormat="1" ht="16" x14ac:dyDescent="0.2">
      <c r="K192" s="8"/>
      <c r="L192" s="8"/>
      <c r="M192" s="8"/>
      <c r="N192" s="8"/>
      <c r="O192" s="8"/>
      <c r="P192" s="8"/>
    </row>
    <row r="193" spans="1:20" s="7" customFormat="1" ht="16" x14ac:dyDescent="0.2">
      <c r="A193" s="6" t="s">
        <v>0</v>
      </c>
      <c r="B193" s="6" t="s">
        <v>146</v>
      </c>
      <c r="K193" s="8"/>
      <c r="L193" s="8"/>
      <c r="M193" s="8"/>
      <c r="N193" s="8"/>
      <c r="O193" s="8"/>
      <c r="P193" s="8"/>
    </row>
    <row r="194" spans="1:20" s="7" customFormat="1" ht="16" x14ac:dyDescent="0.2">
      <c r="A194" s="7" t="s">
        <v>1</v>
      </c>
      <c r="B194" s="7">
        <v>1</v>
      </c>
      <c r="K194" s="8"/>
      <c r="L194" s="8"/>
      <c r="M194" s="8"/>
      <c r="N194" s="8"/>
      <c r="O194" s="8"/>
      <c r="P194" s="8"/>
    </row>
    <row r="195" spans="1:20" s="7" customFormat="1" ht="16" x14ac:dyDescent="0.2">
      <c r="A195" s="7" t="s">
        <v>2</v>
      </c>
      <c r="B195" s="7" t="s">
        <v>134</v>
      </c>
      <c r="K195" s="8"/>
      <c r="L195" s="8"/>
      <c r="M195" s="8"/>
      <c r="N195" s="8"/>
      <c r="O195" s="8"/>
      <c r="P195" s="8"/>
    </row>
    <row r="196" spans="1:20" s="7" customFormat="1" ht="16" x14ac:dyDescent="0.2">
      <c r="A196" s="7" t="s">
        <v>4</v>
      </c>
      <c r="B196" s="7" t="s">
        <v>5</v>
      </c>
      <c r="K196" s="8"/>
      <c r="L196" s="8"/>
      <c r="M196" s="8"/>
      <c r="N196" s="8"/>
      <c r="O196" s="8"/>
      <c r="P196" s="8"/>
    </row>
    <row r="197" spans="1:20" s="7" customFormat="1" ht="16" x14ac:dyDescent="0.2">
      <c r="A197" s="7" t="s">
        <v>6</v>
      </c>
      <c r="B197" s="7" t="s">
        <v>7</v>
      </c>
      <c r="K197" s="8"/>
      <c r="L197" s="8"/>
      <c r="M197" s="8"/>
      <c r="N197" s="8"/>
      <c r="O197" s="8"/>
      <c r="P197" s="8"/>
    </row>
    <row r="198" spans="1:20" s="7" customFormat="1" ht="16" x14ac:dyDescent="0.2">
      <c r="A198" s="7" t="s">
        <v>8</v>
      </c>
      <c r="B198" s="7" t="s">
        <v>9</v>
      </c>
      <c r="K198" s="8"/>
      <c r="L198" s="8"/>
      <c r="M198" s="8"/>
      <c r="N198" s="8"/>
      <c r="O198" s="8"/>
      <c r="P198" s="8"/>
    </row>
    <row r="199" spans="1:20" s="7" customFormat="1" ht="16" x14ac:dyDescent="0.2">
      <c r="A199" s="7" t="s">
        <v>10</v>
      </c>
      <c r="B199" s="7" t="s">
        <v>160</v>
      </c>
      <c r="K199" s="8"/>
      <c r="L199" s="8"/>
      <c r="M199" s="8"/>
      <c r="N199" s="8"/>
      <c r="O199" s="8"/>
      <c r="P199" s="8"/>
    </row>
    <row r="200" spans="1:20" s="7" customFormat="1" ht="16" x14ac:dyDescent="0.2">
      <c r="A200" s="7" t="s">
        <v>31</v>
      </c>
      <c r="B200" s="12" t="s">
        <v>135</v>
      </c>
      <c r="K200" s="8"/>
      <c r="L200" s="8"/>
      <c r="M200" s="8"/>
      <c r="N200" s="8"/>
      <c r="O200" s="8"/>
      <c r="P200" s="8"/>
    </row>
    <row r="201" spans="1:20" s="7" customFormat="1" ht="16" x14ac:dyDescent="0.2">
      <c r="A201" s="6" t="s">
        <v>11</v>
      </c>
      <c r="K201" s="8"/>
      <c r="L201" s="8"/>
      <c r="M201" s="8"/>
      <c r="N201" s="8"/>
      <c r="O201" s="8"/>
      <c r="P201" s="8"/>
    </row>
    <row r="202" spans="1:20" s="7" customFormat="1" ht="16" x14ac:dyDescent="0.2">
      <c r="A202" s="6" t="s">
        <v>12</v>
      </c>
      <c r="B202" s="6" t="s">
        <v>13</v>
      </c>
      <c r="C202" s="6" t="s">
        <v>8</v>
      </c>
      <c r="D202" s="6" t="s">
        <v>6</v>
      </c>
      <c r="E202" s="6" t="s">
        <v>14</v>
      </c>
      <c r="F202" s="6" t="s">
        <v>4</v>
      </c>
      <c r="G202" s="6" t="s">
        <v>2</v>
      </c>
      <c r="H202" s="6" t="s">
        <v>10</v>
      </c>
      <c r="I202" s="6" t="s">
        <v>15</v>
      </c>
      <c r="J202" s="1" t="s">
        <v>16</v>
      </c>
      <c r="K202" s="9" t="s">
        <v>117</v>
      </c>
      <c r="L202" s="9" t="s">
        <v>118</v>
      </c>
      <c r="M202" s="9" t="s">
        <v>119</v>
      </c>
      <c r="N202" s="9" t="s">
        <v>120</v>
      </c>
      <c r="O202" s="9" t="s">
        <v>121</v>
      </c>
      <c r="P202" s="9" t="s">
        <v>122</v>
      </c>
      <c r="Q202" s="1" t="s">
        <v>123</v>
      </c>
      <c r="R202" s="1" t="s">
        <v>17</v>
      </c>
      <c r="S202" s="6" t="s">
        <v>79</v>
      </c>
      <c r="T202" s="1" t="s">
        <v>124</v>
      </c>
    </row>
    <row r="203" spans="1:20" s="7" customFormat="1" ht="16" x14ac:dyDescent="0.2">
      <c r="A203" s="7" t="str">
        <f>B193</f>
        <v>methane, from biological methanation, with carbon from municipal waste incineration plant</v>
      </c>
      <c r="B203" s="7">
        <v>1</v>
      </c>
      <c r="C203" s="7" t="s">
        <v>9</v>
      </c>
      <c r="D203" s="7" t="s">
        <v>7</v>
      </c>
      <c r="F203" s="7" t="s">
        <v>19</v>
      </c>
      <c r="G203" s="7" t="str">
        <f>B195</f>
        <v>methane, from biological methanation</v>
      </c>
      <c r="K203" s="8"/>
      <c r="L203" s="8"/>
      <c r="M203" s="8"/>
      <c r="N203" s="8"/>
      <c r="O203" s="8"/>
      <c r="P203" s="8"/>
      <c r="T203" s="7" t="s">
        <v>125</v>
      </c>
    </row>
    <row r="204" spans="1:20" s="7" customFormat="1" ht="16" x14ac:dyDescent="0.2">
      <c r="A204" s="7" t="s">
        <v>133</v>
      </c>
      <c r="B204" s="7">
        <v>2.75</v>
      </c>
      <c r="C204" s="7" t="s">
        <v>9</v>
      </c>
      <c r="D204" s="7" t="s">
        <v>7</v>
      </c>
      <c r="F204" s="7" t="s">
        <v>22</v>
      </c>
      <c r="G204" s="7" t="s">
        <v>131</v>
      </c>
      <c r="I204" s="7">
        <v>2</v>
      </c>
      <c r="J204">
        <f>LN(B204)</f>
        <v>1.0116009116784799</v>
      </c>
      <c r="K204" s="3">
        <v>1.2</v>
      </c>
      <c r="L204" s="3">
        <v>1.2</v>
      </c>
      <c r="M204" s="3">
        <v>1.03</v>
      </c>
      <c r="N204" s="3">
        <v>1.01</v>
      </c>
      <c r="O204" s="3">
        <v>1.2</v>
      </c>
      <c r="P204" s="3">
        <v>1.2</v>
      </c>
      <c r="Q204">
        <v>1.05</v>
      </c>
      <c r="R204">
        <f t="shared" ref="R204:R207" si="8">LN(SQRT(EXP(
SQRT(
+POWER(LN(K204),2)
+POWER(LN(L204),2)
+POWER(LN(M204),2)
+POWER(LN(N204),2)
+POWER(LN(O204),2)
+POWER(LN(P204),2)
+POWER(LN(Q204),2)
)
)))</f>
        <v>0.18460621081155912</v>
      </c>
      <c r="S204" s="10"/>
    </row>
    <row r="205" spans="1:20" s="7" customFormat="1" ht="16" x14ac:dyDescent="0.2">
      <c r="A205" s="11" t="s">
        <v>166</v>
      </c>
      <c r="B205" s="7">
        <v>0.5</v>
      </c>
      <c r="C205" s="7" t="s">
        <v>9</v>
      </c>
      <c r="D205" s="7" t="s">
        <v>7</v>
      </c>
      <c r="F205" s="7" t="s">
        <v>22</v>
      </c>
      <c r="G205" s="7" t="s">
        <v>167</v>
      </c>
      <c r="I205" s="7">
        <v>2</v>
      </c>
      <c r="J205">
        <f>LN(B205)</f>
        <v>-0.69314718055994529</v>
      </c>
      <c r="K205" s="3">
        <v>1.2</v>
      </c>
      <c r="L205" s="3">
        <v>1.2</v>
      </c>
      <c r="M205" s="3">
        <v>1.03</v>
      </c>
      <c r="N205" s="3">
        <v>1.01</v>
      </c>
      <c r="O205" s="3">
        <v>1.2</v>
      </c>
      <c r="P205" s="3">
        <v>1.2</v>
      </c>
      <c r="Q205">
        <v>1.05</v>
      </c>
      <c r="R205">
        <f t="shared" si="8"/>
        <v>0.18460621081155912</v>
      </c>
      <c r="S205" s="10"/>
    </row>
    <row r="206" spans="1:20" s="7" customFormat="1" ht="16" x14ac:dyDescent="0.2">
      <c r="A206" s="11" t="s">
        <v>154</v>
      </c>
      <c r="B206" s="7">
        <v>1.55</v>
      </c>
      <c r="C206" s="7" t="s">
        <v>9</v>
      </c>
      <c r="D206" s="7" t="s">
        <v>26</v>
      </c>
      <c r="F206" s="7" t="s">
        <v>22</v>
      </c>
      <c r="G206" s="7" t="s">
        <v>136</v>
      </c>
      <c r="H206" s="7" t="s">
        <v>137</v>
      </c>
      <c r="I206" s="7">
        <v>2</v>
      </c>
      <c r="J206">
        <f>LN(B206)</f>
        <v>0.43825493093115531</v>
      </c>
      <c r="K206" s="3">
        <v>1.2</v>
      </c>
      <c r="L206" s="3">
        <v>1.2</v>
      </c>
      <c r="M206" s="3">
        <v>1.03</v>
      </c>
      <c r="N206" s="3">
        <v>1.01</v>
      </c>
      <c r="O206" s="3">
        <v>1.2</v>
      </c>
      <c r="P206" s="3">
        <v>1.2</v>
      </c>
      <c r="Q206">
        <v>1.05</v>
      </c>
      <c r="R206">
        <f t="shared" si="8"/>
        <v>0.18460621081155912</v>
      </c>
      <c r="S206" s="10"/>
    </row>
    <row r="207" spans="1:20" s="7" customFormat="1" ht="17" x14ac:dyDescent="0.2">
      <c r="A207" s="13" t="s">
        <v>138</v>
      </c>
      <c r="B207" s="14">
        <f>0.0833/51.3</f>
        <v>1.6237816764132554E-3</v>
      </c>
      <c r="C207" s="7" t="s">
        <v>9</v>
      </c>
      <c r="D207" s="7" t="s">
        <v>7</v>
      </c>
      <c r="F207" s="7" t="s">
        <v>22</v>
      </c>
      <c r="G207" s="7" t="s">
        <v>139</v>
      </c>
      <c r="H207" s="7" t="s">
        <v>140</v>
      </c>
      <c r="I207" s="7">
        <v>2</v>
      </c>
      <c r="J207">
        <f>LN(B207)</f>
        <v>-6.422997481986064</v>
      </c>
      <c r="K207" s="3">
        <v>1.2</v>
      </c>
      <c r="L207" s="3">
        <v>1.2</v>
      </c>
      <c r="M207" s="3">
        <v>1.03</v>
      </c>
      <c r="N207" s="3">
        <v>1.01</v>
      </c>
      <c r="O207" s="3">
        <v>1.2</v>
      </c>
      <c r="P207" s="3">
        <v>1.2</v>
      </c>
      <c r="Q207">
        <v>1.05</v>
      </c>
      <c r="R207">
        <f t="shared" si="8"/>
        <v>0.18460621081155912</v>
      </c>
      <c r="S207" s="10"/>
    </row>
    <row r="208" spans="1:20" s="7" customFormat="1" ht="16" x14ac:dyDescent="0.2">
      <c r="A208" s="7" t="s">
        <v>141</v>
      </c>
      <c r="B208" s="11">
        <f>(34/51.3)*-1</f>
        <v>-0.66276803118908389</v>
      </c>
      <c r="C208" s="7" t="s">
        <v>142</v>
      </c>
      <c r="D208" s="7" t="s">
        <v>100</v>
      </c>
      <c r="F208" s="7" t="s">
        <v>22</v>
      </c>
      <c r="G208" s="7" t="s">
        <v>143</v>
      </c>
      <c r="H208" s="7" t="s">
        <v>144</v>
      </c>
      <c r="I208" s="7">
        <v>2</v>
      </c>
      <c r="J208">
        <f>LN(B208*-1)</f>
        <v>-0.41133022756056237</v>
      </c>
      <c r="K208" s="3">
        <v>1.2</v>
      </c>
      <c r="L208" s="3">
        <v>1.2</v>
      </c>
      <c r="M208" s="3">
        <v>1.03</v>
      </c>
      <c r="N208" s="3">
        <v>1.01</v>
      </c>
      <c r="O208" s="3">
        <v>1.2</v>
      </c>
      <c r="P208" s="3">
        <v>1.2</v>
      </c>
      <c r="Q208">
        <v>1.05</v>
      </c>
      <c r="R208">
        <f>LN(SQRT(EXP(
SQRT(
+POWER(LN(K208),2)
+POWER(LN(L208),2)
+POWER(LN(M208),2)
+POWER(LN(N208),2)
+POWER(LN(O208),2)
+POWER(LN(P208),2)
+POWER(LN(Q208),2)
)
)))</f>
        <v>0.18460621081155912</v>
      </c>
      <c r="S208" s="7" t="b">
        <v>1</v>
      </c>
    </row>
    <row r="209" spans="1:20" s="7" customFormat="1" ht="16" x14ac:dyDescent="0.2">
      <c r="K209" s="8"/>
      <c r="L209" s="8"/>
      <c r="M209" s="8"/>
      <c r="N209" s="8"/>
      <c r="O209" s="8"/>
      <c r="P209" s="8"/>
    </row>
    <row r="210" spans="1:20" s="7" customFormat="1" ht="16" x14ac:dyDescent="0.2">
      <c r="A210" s="6" t="s">
        <v>0</v>
      </c>
      <c r="B210" s="6" t="s">
        <v>126</v>
      </c>
      <c r="K210" s="8"/>
      <c r="L210" s="8"/>
      <c r="M210" s="8"/>
      <c r="N210" s="8"/>
      <c r="O210" s="8"/>
      <c r="P210" s="8"/>
    </row>
    <row r="211" spans="1:20" s="7" customFormat="1" ht="16" x14ac:dyDescent="0.2">
      <c r="A211" s="7" t="s">
        <v>1</v>
      </c>
      <c r="B211" s="7">
        <v>1</v>
      </c>
      <c r="K211" s="8"/>
      <c r="L211" s="8"/>
      <c r="M211" s="8"/>
      <c r="N211" s="8"/>
      <c r="O211" s="8"/>
      <c r="P211" s="8"/>
    </row>
    <row r="212" spans="1:20" s="7" customFormat="1" ht="16" x14ac:dyDescent="0.2">
      <c r="A212" s="7" t="s">
        <v>2</v>
      </c>
      <c r="B212" s="7" t="s">
        <v>20</v>
      </c>
      <c r="K212" s="8"/>
      <c r="L212" s="8"/>
      <c r="M212" s="8"/>
      <c r="N212" s="8"/>
      <c r="O212" s="8"/>
      <c r="P212" s="8"/>
    </row>
    <row r="213" spans="1:20" s="7" customFormat="1" ht="16" x14ac:dyDescent="0.2">
      <c r="A213" s="7" t="s">
        <v>4</v>
      </c>
      <c r="B213" s="7" t="s">
        <v>5</v>
      </c>
      <c r="K213" s="8"/>
      <c r="L213" s="8"/>
      <c r="M213" s="8"/>
      <c r="N213" s="8"/>
      <c r="O213" s="8"/>
      <c r="P213" s="8"/>
    </row>
    <row r="214" spans="1:20" s="7" customFormat="1" ht="16" x14ac:dyDescent="0.2">
      <c r="A214" s="7" t="s">
        <v>6</v>
      </c>
      <c r="B214" s="7" t="s">
        <v>6</v>
      </c>
      <c r="K214" s="8"/>
      <c r="L214" s="8"/>
      <c r="M214" s="8"/>
      <c r="N214" s="8"/>
      <c r="O214" s="8"/>
      <c r="P214" s="8"/>
    </row>
    <row r="215" spans="1:20" s="7" customFormat="1" ht="16" x14ac:dyDescent="0.2">
      <c r="A215" s="7" t="s">
        <v>8</v>
      </c>
      <c r="B215" s="7" t="s">
        <v>9</v>
      </c>
      <c r="K215" s="8"/>
      <c r="L215" s="8"/>
      <c r="M215" s="8"/>
      <c r="N215" s="8"/>
      <c r="O215" s="8"/>
      <c r="P215" s="8"/>
    </row>
    <row r="216" spans="1:20" s="7" customFormat="1" ht="16" x14ac:dyDescent="0.2">
      <c r="A216" s="7" t="s">
        <v>31</v>
      </c>
      <c r="B216" s="7" t="s">
        <v>108</v>
      </c>
      <c r="K216" s="8"/>
      <c r="L216" s="8"/>
      <c r="M216" s="8"/>
      <c r="N216" s="8"/>
      <c r="O216" s="8"/>
      <c r="P216" s="8"/>
    </row>
    <row r="217" spans="1:20" s="7" customFormat="1" ht="16" x14ac:dyDescent="0.2">
      <c r="A217" s="6" t="s">
        <v>11</v>
      </c>
      <c r="K217" s="8"/>
      <c r="L217" s="8"/>
      <c r="M217" s="8"/>
      <c r="N217" s="8"/>
      <c r="O217" s="8"/>
      <c r="P217" s="8"/>
    </row>
    <row r="218" spans="1:20" s="7" customFormat="1" ht="16" x14ac:dyDescent="0.2">
      <c r="A218" s="6" t="s">
        <v>12</v>
      </c>
      <c r="B218" s="6" t="s">
        <v>13</v>
      </c>
      <c r="C218" s="6" t="s">
        <v>8</v>
      </c>
      <c r="D218" s="6" t="s">
        <v>6</v>
      </c>
      <c r="E218" s="6" t="s">
        <v>14</v>
      </c>
      <c r="F218" s="6" t="s">
        <v>4</v>
      </c>
      <c r="G218" s="6" t="s">
        <v>2</v>
      </c>
      <c r="H218" s="6" t="s">
        <v>10</v>
      </c>
      <c r="I218" s="6" t="s">
        <v>15</v>
      </c>
      <c r="J218" s="1" t="s">
        <v>16</v>
      </c>
      <c r="K218" s="9" t="s">
        <v>117</v>
      </c>
      <c r="L218" s="9" t="s">
        <v>118</v>
      </c>
      <c r="M218" s="9" t="s">
        <v>119</v>
      </c>
      <c r="N218" s="9" t="s">
        <v>120</v>
      </c>
      <c r="O218" s="9" t="s">
        <v>121</v>
      </c>
      <c r="P218" s="9" t="s">
        <v>122</v>
      </c>
      <c r="Q218" s="1" t="s">
        <v>123</v>
      </c>
      <c r="R218" s="1" t="s">
        <v>17</v>
      </c>
      <c r="S218" s="6" t="s">
        <v>79</v>
      </c>
      <c r="T218" s="1" t="s">
        <v>124</v>
      </c>
    </row>
    <row r="219" spans="1:20" s="7" customFormat="1" ht="16" x14ac:dyDescent="0.2">
      <c r="A219" s="7" t="s">
        <v>126</v>
      </c>
      <c r="B219" s="7">
        <v>1</v>
      </c>
      <c r="C219" s="7" t="s">
        <v>9</v>
      </c>
      <c r="D219" s="7" t="s">
        <v>6</v>
      </c>
      <c r="F219" s="7" t="s">
        <v>19</v>
      </c>
      <c r="G219" s="7" t="s">
        <v>20</v>
      </c>
      <c r="K219" s="8"/>
      <c r="L219" s="8"/>
      <c r="M219" s="8"/>
      <c r="N219" s="8"/>
      <c r="O219" s="8"/>
      <c r="P219" s="8"/>
      <c r="T219" s="7" t="s">
        <v>147</v>
      </c>
    </row>
    <row r="220" spans="1:20" s="7" customFormat="1" ht="16" x14ac:dyDescent="0.2">
      <c r="A220" s="7" t="s">
        <v>148</v>
      </c>
      <c r="B220" s="7">
        <v>5940</v>
      </c>
      <c r="C220" s="7" t="s">
        <v>24</v>
      </c>
      <c r="D220" s="7" t="s">
        <v>7</v>
      </c>
      <c r="F220" s="7" t="s">
        <v>22</v>
      </c>
      <c r="G220" s="7" t="s">
        <v>149</v>
      </c>
      <c r="I220" s="7">
        <v>2</v>
      </c>
      <c r="J220">
        <f t="shared" ref="J220:J221" si="9">LN(B220)</f>
        <v>8.6894644123566902</v>
      </c>
      <c r="K220" s="3">
        <v>1.5</v>
      </c>
      <c r="L220" s="3">
        <v>1.2</v>
      </c>
      <c r="M220" s="3">
        <v>1.5</v>
      </c>
      <c r="N220" s="3">
        <v>1.1000000000000001</v>
      </c>
      <c r="O220" s="3">
        <v>2</v>
      </c>
      <c r="P220" s="3">
        <v>1.2</v>
      </c>
      <c r="Q220">
        <v>1.05</v>
      </c>
      <c r="R220">
        <f t="shared" ref="R220:R221" si="10">LN(SQRT(EXP(
SQRT(
+POWER(LN(K220),2)
+POWER(LN(L220),2)
+POWER(LN(M220),2)
+POWER(LN(N220),2)
+POWER(LN(O220),2)
+POWER(LN(P220),2)
+POWER(LN(Q220),2)
)
)))</f>
        <v>0.47095746419981693</v>
      </c>
    </row>
    <row r="221" spans="1:20" s="7" customFormat="1" ht="16" x14ac:dyDescent="0.2">
      <c r="A221" s="7" t="s">
        <v>150</v>
      </c>
      <c r="B221" s="7">
        <v>660</v>
      </c>
      <c r="C221" s="7" t="s">
        <v>24</v>
      </c>
      <c r="D221" s="7" t="s">
        <v>7</v>
      </c>
      <c r="F221" s="7" t="s">
        <v>22</v>
      </c>
      <c r="G221" s="7" t="s">
        <v>151</v>
      </c>
      <c r="I221" s="7">
        <v>2</v>
      </c>
      <c r="J221">
        <f t="shared" si="9"/>
        <v>6.4922398350204711</v>
      </c>
      <c r="K221" s="3">
        <v>1.5</v>
      </c>
      <c r="L221" s="3">
        <v>1.2</v>
      </c>
      <c r="M221" s="3">
        <v>1.5</v>
      </c>
      <c r="N221" s="3">
        <v>1.1000000000000001</v>
      </c>
      <c r="O221" s="3">
        <v>2</v>
      </c>
      <c r="P221" s="3">
        <v>1.2</v>
      </c>
      <c r="Q221">
        <v>1.05</v>
      </c>
      <c r="R221">
        <f t="shared" si="10"/>
        <v>0.47095746419981693</v>
      </c>
    </row>
    <row r="222" spans="1:20" s="7" customFormat="1" ht="16" x14ac:dyDescent="0.2">
      <c r="K222" s="8"/>
      <c r="L222" s="8"/>
      <c r="M222" s="8"/>
      <c r="N222" s="8"/>
      <c r="O222" s="8"/>
      <c r="P222" s="8"/>
    </row>
    <row r="223" spans="1:20" s="7" customFormat="1" ht="16" x14ac:dyDescent="0.2">
      <c r="A223" s="6" t="s">
        <v>0</v>
      </c>
      <c r="B223" s="6" t="s">
        <v>127</v>
      </c>
      <c r="K223" s="8"/>
      <c r="L223" s="8"/>
      <c r="M223" s="8"/>
      <c r="N223" s="8"/>
      <c r="O223" s="8"/>
      <c r="P223" s="8"/>
    </row>
    <row r="224" spans="1:20" s="7" customFormat="1" ht="16" x14ac:dyDescent="0.2">
      <c r="A224" s="7" t="s">
        <v>1</v>
      </c>
      <c r="B224" s="7">
        <v>1</v>
      </c>
      <c r="K224" s="8"/>
      <c r="L224" s="8"/>
      <c r="M224" s="8"/>
      <c r="N224" s="8"/>
      <c r="O224" s="8"/>
      <c r="P224" s="8"/>
    </row>
    <row r="225" spans="1:20" s="7" customFormat="1" ht="16" x14ac:dyDescent="0.2">
      <c r="A225" s="7" t="s">
        <v>2</v>
      </c>
      <c r="B225" s="7" t="s">
        <v>128</v>
      </c>
      <c r="K225" s="8"/>
      <c r="L225" s="8"/>
      <c r="M225" s="8"/>
      <c r="N225" s="8"/>
      <c r="O225" s="8"/>
      <c r="P225" s="8"/>
    </row>
    <row r="226" spans="1:20" s="7" customFormat="1" ht="16" x14ac:dyDescent="0.2">
      <c r="A226" s="7" t="s">
        <v>4</v>
      </c>
      <c r="B226" s="7" t="s">
        <v>5</v>
      </c>
      <c r="K226" s="8"/>
      <c r="L226" s="8"/>
      <c r="M226" s="8"/>
      <c r="N226" s="8"/>
      <c r="O226" s="8"/>
      <c r="P226" s="8"/>
    </row>
    <row r="227" spans="1:20" s="7" customFormat="1" ht="16" x14ac:dyDescent="0.2">
      <c r="A227" s="7" t="s">
        <v>6</v>
      </c>
      <c r="B227" s="7" t="s">
        <v>7</v>
      </c>
      <c r="K227" s="8"/>
      <c r="L227" s="8"/>
      <c r="M227" s="8"/>
      <c r="N227" s="8"/>
      <c r="O227" s="8"/>
      <c r="P227" s="8"/>
    </row>
    <row r="228" spans="1:20" s="7" customFormat="1" ht="16" x14ac:dyDescent="0.2">
      <c r="A228" s="7" t="s">
        <v>8</v>
      </c>
      <c r="B228" s="7" t="s">
        <v>9</v>
      </c>
      <c r="K228" s="8"/>
      <c r="L228" s="8"/>
      <c r="M228" s="8"/>
      <c r="N228" s="8"/>
      <c r="O228" s="8"/>
      <c r="P228" s="8"/>
    </row>
    <row r="229" spans="1:20" s="7" customFormat="1" ht="16" x14ac:dyDescent="0.2">
      <c r="A229" s="7" t="s">
        <v>31</v>
      </c>
      <c r="B229" s="7" t="s">
        <v>32</v>
      </c>
      <c r="K229" s="8"/>
      <c r="L229" s="8"/>
      <c r="M229" s="8"/>
      <c r="N229" s="8"/>
      <c r="O229" s="8"/>
      <c r="P229" s="8"/>
    </row>
    <row r="230" spans="1:20" s="7" customFormat="1" ht="16" x14ac:dyDescent="0.2">
      <c r="A230" s="6" t="s">
        <v>11</v>
      </c>
      <c r="K230" s="8"/>
      <c r="L230" s="8"/>
      <c r="M230" s="8"/>
      <c r="N230" s="8"/>
      <c r="O230" s="8"/>
      <c r="P230" s="8"/>
    </row>
    <row r="231" spans="1:20" s="7" customFormat="1" ht="16" x14ac:dyDescent="0.2">
      <c r="A231" s="6" t="s">
        <v>12</v>
      </c>
      <c r="B231" s="6" t="s">
        <v>13</v>
      </c>
      <c r="C231" s="6" t="s">
        <v>8</v>
      </c>
      <c r="D231" s="6" t="s">
        <v>6</v>
      </c>
      <c r="E231" s="6" t="s">
        <v>14</v>
      </c>
      <c r="F231" s="6" t="s">
        <v>4</v>
      </c>
      <c r="G231" s="6" t="s">
        <v>2</v>
      </c>
      <c r="H231" s="6" t="s">
        <v>10</v>
      </c>
      <c r="I231" s="6" t="s">
        <v>15</v>
      </c>
      <c r="J231" s="1" t="s">
        <v>16</v>
      </c>
      <c r="K231" s="9" t="s">
        <v>117</v>
      </c>
      <c r="L231" s="9" t="s">
        <v>118</v>
      </c>
      <c r="M231" s="9" t="s">
        <v>119</v>
      </c>
      <c r="N231" s="9" t="s">
        <v>120</v>
      </c>
      <c r="O231" s="9" t="s">
        <v>121</v>
      </c>
      <c r="P231" s="9" t="s">
        <v>122</v>
      </c>
      <c r="Q231" s="1" t="s">
        <v>123</v>
      </c>
      <c r="R231" s="1" t="s">
        <v>17</v>
      </c>
      <c r="S231" s="6" t="s">
        <v>79</v>
      </c>
      <c r="T231" s="1" t="s">
        <v>124</v>
      </c>
    </row>
    <row r="232" spans="1:20" s="7" customFormat="1" ht="16" x14ac:dyDescent="0.2">
      <c r="A232" s="7" t="s">
        <v>127</v>
      </c>
      <c r="B232" s="7">
        <v>1</v>
      </c>
      <c r="C232" s="7" t="s">
        <v>9</v>
      </c>
      <c r="D232" s="7" t="s">
        <v>7</v>
      </c>
      <c r="F232" s="7" t="s">
        <v>19</v>
      </c>
      <c r="G232" s="7" t="s">
        <v>128</v>
      </c>
      <c r="K232" s="8"/>
      <c r="L232" s="8"/>
      <c r="M232" s="8"/>
      <c r="N232" s="8"/>
      <c r="O232" s="8"/>
      <c r="P232" s="8"/>
      <c r="T232" s="7" t="s">
        <v>147</v>
      </c>
    </row>
    <row r="233" spans="1:20" s="7" customFormat="1" ht="16" x14ac:dyDescent="0.2">
      <c r="A233" s="7" t="s">
        <v>28</v>
      </c>
      <c r="B233" s="7">
        <v>0.81</v>
      </c>
      <c r="C233" s="7" t="s">
        <v>24</v>
      </c>
      <c r="D233" s="7" t="s">
        <v>7</v>
      </c>
      <c r="F233" s="7" t="s">
        <v>22</v>
      </c>
      <c r="G233" s="7" t="s">
        <v>29</v>
      </c>
      <c r="I233" s="7">
        <v>2</v>
      </c>
      <c r="J233">
        <f t="shared" ref="J233:J234" si="11">LN(B233)</f>
        <v>-0.21072103131565253</v>
      </c>
      <c r="K233" s="3">
        <v>1.5</v>
      </c>
      <c r="L233" s="3">
        <v>1.2</v>
      </c>
      <c r="M233" s="3">
        <v>1.5</v>
      </c>
      <c r="N233" s="3">
        <v>1.1000000000000001</v>
      </c>
      <c r="O233" s="3">
        <v>2</v>
      </c>
      <c r="P233" s="3">
        <v>1.2</v>
      </c>
      <c r="Q233">
        <v>1.05</v>
      </c>
      <c r="R233">
        <f t="shared" ref="R233:R234" si="12">LN(SQRT(EXP(
SQRT(
+POWER(LN(K233),2)
+POWER(LN(L233),2)
+POWER(LN(M233),2)
+POWER(LN(N233),2)
+POWER(LN(O233),2)
+POWER(LN(P233),2)
+POWER(LN(Q233),2)
)
)))</f>
        <v>0.47095746419981693</v>
      </c>
    </row>
    <row r="234" spans="1:20" s="7" customFormat="1" ht="16" x14ac:dyDescent="0.2">
      <c r="A234" s="7" t="s">
        <v>152</v>
      </c>
      <c r="B234" s="7">
        <v>0.19</v>
      </c>
      <c r="C234" s="7" t="s">
        <v>24</v>
      </c>
      <c r="D234" s="7" t="s">
        <v>7</v>
      </c>
      <c r="F234" s="7" t="s">
        <v>22</v>
      </c>
      <c r="G234" s="7" t="s">
        <v>153</v>
      </c>
      <c r="I234" s="7">
        <v>2</v>
      </c>
      <c r="J234">
        <f t="shared" si="11"/>
        <v>-1.6607312068216509</v>
      </c>
      <c r="K234" s="3">
        <v>1.5</v>
      </c>
      <c r="L234" s="3">
        <v>1.2</v>
      </c>
      <c r="M234" s="3">
        <v>1.5</v>
      </c>
      <c r="N234" s="3">
        <v>1.1000000000000001</v>
      </c>
      <c r="O234" s="3">
        <v>2</v>
      </c>
      <c r="P234" s="3">
        <v>1.2</v>
      </c>
      <c r="Q234">
        <v>1.05</v>
      </c>
      <c r="R234">
        <f t="shared" si="12"/>
        <v>0.47095746419981693</v>
      </c>
    </row>
    <row r="235" spans="1:20" s="7" customFormat="1" ht="16" x14ac:dyDescent="0.2">
      <c r="K235" s="8"/>
      <c r="L235" s="8"/>
      <c r="M235" s="8"/>
      <c r="N235" s="8"/>
      <c r="O235" s="8"/>
      <c r="P235" s="8"/>
    </row>
  </sheetData>
  <autoFilter ref="A1:T235" xr:uid="{00000000-0001-0000-0000-000000000000}"/>
  <hyperlinks>
    <hyperlink ref="B200" r:id="rId1" xr:uid="{370194A6-82FA-1042-84BC-56DCB54BB8D6}"/>
    <hyperlink ref="B183" r:id="rId2" xr:uid="{72E0EFBC-E286-C544-8A40-7093FA3EB611}"/>
    <hyperlink ref="B166" r:id="rId3" xr:uid="{BB60DEB9-D357-E441-AAA1-976260D0B6E5}"/>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2023-11-27T14:47:33Z</dcterms:modified>
</cp:coreProperties>
</file>