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933A371-2701-5C4C-A76D-C7F862BFEA41}" xr6:coauthVersionLast="47" xr6:coauthVersionMax="47" xr10:uidLastSave="{00000000-0000-0000-0000-000000000000}"/>
  <bookViews>
    <workbookView xWindow="0" yWindow="7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Diesel'!$A$1:$K$515</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5" i="1" l="1"/>
  <c r="B192" i="1"/>
  <c r="B191" i="1"/>
  <c r="G189" i="1"/>
  <c r="A189" i="1"/>
  <c r="B91" i="1"/>
  <c r="B88" i="1"/>
  <c r="B87" i="1"/>
  <c r="G85" i="1"/>
  <c r="A85" i="1"/>
  <c r="A171" i="1"/>
  <c r="B177" i="1"/>
  <c r="B174" i="1"/>
  <c r="B173" i="1"/>
  <c r="B159" i="1"/>
  <c r="B156" i="1"/>
  <c r="B155" i="1"/>
  <c r="G153" i="1"/>
  <c r="A153" i="1"/>
  <c r="B141" i="1"/>
  <c r="B138" i="1"/>
  <c r="B137" i="1"/>
  <c r="G135" i="1"/>
  <c r="A135" i="1"/>
  <c r="B123" i="1"/>
  <c r="B120" i="1"/>
  <c r="B119" i="1"/>
  <c r="G117" i="1"/>
  <c r="A117" i="1"/>
  <c r="G49" i="1"/>
  <c r="A49" i="1"/>
  <c r="G31" i="1"/>
  <c r="A31" i="1"/>
  <c r="G13" i="1"/>
  <c r="A13" i="1"/>
  <c r="B211" i="1"/>
  <c r="B209" i="1" l="1"/>
  <c r="B208" i="1"/>
  <c r="B210" i="1" s="1"/>
  <c r="G207" i="1"/>
  <c r="A207" i="1"/>
  <c r="B105" i="1"/>
  <c r="B104" i="1"/>
  <c r="G103" i="1" l="1"/>
  <c r="A103" i="1"/>
  <c r="B19" i="1" l="1"/>
  <c r="B37" i="1"/>
  <c r="B55" i="1"/>
  <c r="B73" i="1"/>
  <c r="B16" i="1"/>
  <c r="B15" i="1"/>
  <c r="B34" i="1"/>
  <c r="B33" i="1"/>
  <c r="B52" i="1"/>
  <c r="B51" i="1"/>
  <c r="B70" i="1"/>
  <c r="B69" i="1"/>
  <c r="D24" i="2" l="1"/>
  <c r="L22" i="2"/>
  <c r="G22" i="2"/>
  <c r="E22" i="2"/>
  <c r="E21" i="2"/>
  <c r="G21" i="2" s="1"/>
  <c r="E20" i="2"/>
  <c r="G20" i="2" s="1"/>
  <c r="L19" i="2"/>
  <c r="E19" i="2"/>
  <c r="G19" i="2" s="1"/>
  <c r="H19" i="2" s="1"/>
  <c r="I19" i="2" s="1"/>
  <c r="J19" i="2" s="1"/>
  <c r="K19" i="2" s="1"/>
  <c r="M19" i="2" s="1"/>
  <c r="E17" i="2"/>
  <c r="D13" i="2"/>
  <c r="J11" i="2"/>
  <c r="F11" i="2"/>
  <c r="E11" i="2"/>
  <c r="G11" i="2" s="1"/>
  <c r="H11" i="2" s="1"/>
  <c r="F10" i="2"/>
  <c r="E10" i="2"/>
  <c r="G10" i="2" s="1"/>
  <c r="H10" i="2" s="1"/>
  <c r="F9" i="2"/>
  <c r="E9" i="2"/>
  <c r="G9" i="2" s="1"/>
  <c r="H9" i="2" s="1"/>
  <c r="I9" i="2" s="1"/>
  <c r="K9" i="2" s="1"/>
  <c r="J8" i="2"/>
  <c r="F8" i="2"/>
  <c r="E8" i="2"/>
  <c r="G8" i="2" s="1"/>
  <c r="H8" i="2" s="1"/>
  <c r="I8" i="2" s="1"/>
  <c r="I6" i="2"/>
  <c r="I11" i="2" s="1"/>
  <c r="F6" i="2"/>
  <c r="H21" i="2" l="1"/>
  <c r="I21" i="2" s="1"/>
  <c r="J21" i="2" s="1"/>
  <c r="K21" i="2" s="1"/>
  <c r="M21" i="2" s="1"/>
  <c r="K11" i="2"/>
  <c r="K8" i="2"/>
  <c r="H20" i="2"/>
  <c r="I20" i="2" s="1"/>
  <c r="J20" i="2" s="1"/>
  <c r="K20" i="2" s="1"/>
  <c r="M20" i="2" s="1"/>
  <c r="H22" i="2"/>
  <c r="I22" i="2" s="1"/>
  <c r="J22" i="2" s="1"/>
  <c r="K22" i="2" s="1"/>
  <c r="M22" i="2"/>
  <c r="I10" i="2"/>
  <c r="K10" i="2" s="1"/>
</calcChain>
</file>

<file path=xl/sharedStrings.xml><?xml version="1.0" encoding="utf-8"?>
<sst xmlns="http://schemas.openxmlformats.org/spreadsheetml/2006/main" count="665" uniqueCount="94">
  <si>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</si>
  <si>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</si>
  <si>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</si>
  <si>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</si>
  <si>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</si>
  <si>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</si>
  <si>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</si>
  <si>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</si>
  <si>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</si>
  <si>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</si>
  <si>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</si>
  <si>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</si>
  <si>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</si>
  <si>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</si>
  <si>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</si>
  <si>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</si>
  <si>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</si>
  <si>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megajoule</t>
  </si>
  <si>
    <t>air</t>
  </si>
  <si>
    <t>biosphere</t>
  </si>
  <si>
    <t>cubic meter</t>
  </si>
  <si>
    <t>market group for electricity, low voltage</t>
  </si>
  <si>
    <t>kilowatt hour</t>
  </si>
  <si>
    <t>electricity, low voltage</t>
  </si>
  <si>
    <t>GLO</t>
  </si>
  <si>
    <t>source</t>
  </si>
  <si>
    <t>Energy and Climate Impacts of Producing Synthetic Hydrocarbon Fuels from CO2, Coen van der Giesen, René Kleijn, and Gert Jan Kramer, Environmental Science &amp; Technology 2014 48 (12), 7111-7121, DOI: 10.1021/es500191g</t>
  </si>
  <si>
    <t>Gas-to-liquid plant construction</t>
  </si>
  <si>
    <t>Gas-to-liquid plant</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</si>
  <si>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</si>
  <si>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</si>
  <si>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</si>
  <si>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</si>
  <si>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synfuel from electrolysis</t>
  </si>
  <si>
    <t>kerosene, synthetic</t>
  </si>
  <si>
    <t>Carbon dioxide, non-fossil</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</si>
  <si>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</si>
  <si>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</si>
  <si>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</si>
  <si>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</si>
  <si>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</si>
  <si>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</si>
  <si>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</si>
  <si>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</si>
  <si>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</si>
  <si>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</si>
  <si>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</si>
  <si>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</si>
  <si>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</si>
  <si>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</si>
  <si>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</si>
  <si>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</si>
  <si>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</si>
  <si>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</si>
  <si>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</si>
  <si>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</si>
  <si>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</si>
  <si>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</si>
  <si>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</si>
  <si>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</si>
  <si>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syngas, from natural gas</t>
  </si>
  <si>
    <t>https://iea-etsap.org/E-TechDS/PDF/S02-CTL&amp;GTL-GS-gct.pdf</t>
  </si>
  <si>
    <t>market for natural gas, low pressure</t>
  </si>
  <si>
    <t>natural gas, low pressure</t>
  </si>
  <si>
    <t>Carbon dioxide, fossil</t>
  </si>
  <si>
    <t>36 MJ/m3, 16800 GJ syngas per 30000 GJ CNG</t>
  </si>
  <si>
    <t>4.1 kg CO2 per 1.49 kg of CNG. 1.375 kg of CO2 per kg of syngas. The difference is emitted</t>
  </si>
  <si>
    <t>4.1 kg CO2 per 1.49 kg of CNG. 1.375 kg of CO2 per kg of syngas. The difference is emitted, considering 99% capture efficiency.</t>
  </si>
  <si>
    <t>36 MJ/m3, 16800 GJ syngas per 30000 GJ CNG, 56% efficiency -&gt; 1.49 kg CNG/kg syngas</t>
  </si>
  <si>
    <t>230 kWh/t CO2</t>
  </si>
  <si>
    <t>carbon dioxide compression, transport and storage</t>
  </si>
  <si>
    <t>carbon dioxide, stored</t>
  </si>
  <si>
    <t>diesel, synthetic</t>
  </si>
  <si>
    <t>diesel production, synthetic, Fischer Tropsch process, from natural gas, energy allocation</t>
  </si>
  <si>
    <t>naphtha, synthetic</t>
  </si>
  <si>
    <t>lubricating oil production, synthetic, Fischer Tropsch process, from natural gas, energy allocation</t>
  </si>
  <si>
    <t>lubricating oil, synthetic</t>
  </si>
  <si>
    <t>kerosene production, synthetic, Fischer Tropsch process, from natural gas, energy allocation</t>
  </si>
  <si>
    <t>naphtha production, synthetic, Fischer Tropsch process, from natural gas, energy allocation</t>
  </si>
  <si>
    <t>diesel production, synthetic, Fischer Tropsch process, from natural gas, energy allocation, with carbon capture and storage</t>
  </si>
  <si>
    <t>naphtha production, synthetic, Fischer Tropsch process, from natural gas, energy allocation, with carbon capture and storage</t>
  </si>
  <si>
    <t>kerosene production, synthetic, Fischer Tropsch process, from natural gas, energy allocation, with carbon capture and storage</t>
  </si>
  <si>
    <t>lubricating oil production, synthetic, Fischer Tropsch process, from natural gas, energy allocation, with carbon capture and storage</t>
  </si>
  <si>
    <t>ASU, steam reformer, shift converter. Efficiency of 56% from https://iea-etsap.org/E-TechDS/PDF/S02-CTL&amp;GTL-GS-gct.pdf (30000 GJ of CNG per 16800 GJ of syngas). Properties taken from van der Giesen et al. 2014. Density of syngas: 0.470kg/m3 @1 bar. LHV: 23.9 MJ/kg, producing 1 kg of syngas requires blending 0,125 kg hydrogen with 0,875 kg carbon monoxide, equalling to 1.375 kg of CO2 per kg of syngas. CO2 eimssions calculated based pm stoichiometry. ROUGH MODELLING, UNCERTAIN INPUTS.</t>
  </si>
  <si>
    <t>ASU, steam reformer, shift converter. Efficiency of 56% from https://iea-etsap.org/E-TechDS/PDF/S02-CTL&amp;GTL-GS-gct.pdf (30000 GJ of CNG per 16800 GJ of syngas). Properties taken from van der Giesen et al. 2014. Density of syngas: 0.470kg/m3 @1 bar. LHV: 23.9 MJ/kg, producing 1 kg of syngas requires blending 0,125 kg hydrogen with 0,875 kg carbon monoxide, equalling to 1.375 kg of CO2 per kg of syngas. CO2 eimssions calculated based on stoichiometry. Because the CO2 stream is near pure, we only consider liquefaction and exclude separation: 230 kWh/t CO2 liquefied, taken from a case of CO2 capture from a biogas upgrading plant in Switzerland (see Tiefenthaler et al., 2021).  ROUGH MODELLING, UNCERTAIN INPUTS.</t>
  </si>
  <si>
    <t>syngas production, from natural gas</t>
  </si>
  <si>
    <t>syngas production, from natural gas, with carbon capture and storage</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</si>
  <si>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</si>
  <si>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</si>
  <si>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</si>
  <si>
    <t>From PEM electrolysis</t>
  </si>
  <si>
    <t>liquefied petroleum gas production, synthetic, Fischer Tropsch process, from natural gas, energy allocation</t>
  </si>
  <si>
    <t>liquefied petroleum gas production, synthetic, Fischer Tropsch process, from natural gas, energy allocation, with carbon capture and storage</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</si>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</sst>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_ * #,##0_ ;_ * \-#,##0_ ;_ * &quot;-&quot;??_ ;_ @_ "/>
    <numFmt numFmtId="166" formatCode="_ [$€-2]\ * #,##0.00_ ;_ [$€-2]\ * \-#,##0.00_ ;_ [$€-2]\ * &quot;-&quot;??_ ;_ @_ "/>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19">
    <xf numFmtId="0" fontId="0" fillId="0" borderId="0" xfId="0"/>
    <xf numFmtId="0" fontId="2" fillId="0" borderId="0" xfId="0" applyFont="1"/>
    <xf numFmtId="0" fontId="0" fillId="2" borderId="0" xfId="0" applyFill="1"/>
    <xf numFmtId="0" fontId="0" fillId="3" borderId="0" xfId="0" applyFill="1"/>
    <xf numFmtId="165" fontId="0" fillId="3" borderId="0" xfId="1" applyNumberFormat="1" applyFont="1" applyFill="1"/>
    <xf numFmtId="2" fontId="0" fillId="3" borderId="0" xfId="0" applyNumberFormat="1" applyFill="1"/>
    <xf numFmtId="9" fontId="0" fillId="3"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xf numFmtId="0" fontId="3" fillId="0" borderId="0" xfId="0" applyFont="1"/>
    <xf numFmtId="0" fontId="4" fillId="0" borderId="0" xfId="0" applyFont="1"/>
    <xf numFmtId="11" fontId="0" fillId="0" borderId="0" xfId="0" applyNumberFormat="1"/>
    <xf numFmtId="164" fontId="0" fillId="0" borderId="0" xfId="0" applyNumberFormat="1"/>
    <xf numFmtId="2" fontId="5" fillId="0" borderId="0" xfId="0" applyNumberFormat="1" applyFont="1"/>
    <xf numFmtId="11" fontId="5" fillId="0" borderId="0" xfId="0" applyNumberFormat="1" applyFont="1"/>
    <xf numFmtId="0" fontId="1" fillId="0" borderId="0" xfId="0" applyFont="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24"/>
  <sheetViews>
    <sheetView workbookViewId="0">
      <selection activeCell="J20" sqref="J20"/>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3" x14ac:dyDescent="0.2">
      <c r="A1" t="s">
        <v>36</v>
      </c>
    </row>
    <row r="2" spans="1:13" x14ac:dyDescent="0.2">
      <c r="A2" t="s">
        <v>25</v>
      </c>
      <c r="B2" t="s">
        <v>26</v>
      </c>
    </row>
    <row r="4" spans="1:13" x14ac:dyDescent="0.2">
      <c r="A4" s="1" t="s">
        <v>37</v>
      </c>
    </row>
    <row r="5" spans="1:13" x14ac:dyDescent="0.2">
      <c r="A5" s="3"/>
      <c r="B5" s="3"/>
      <c r="C5" s="3" t="s">
        <v>38</v>
      </c>
      <c r="D5" s="3" t="s">
        <v>39</v>
      </c>
      <c r="E5" s="3" t="s">
        <v>40</v>
      </c>
      <c r="F5" s="3" t="s">
        <v>41</v>
      </c>
      <c r="G5" s="3" t="s">
        <v>42</v>
      </c>
      <c r="H5" s="3" t="s">
        <v>43</v>
      </c>
      <c r="I5" s="3" t="s">
        <v>44</v>
      </c>
      <c r="J5" s="3" t="s">
        <v>45</v>
      </c>
      <c r="K5" s="3" t="s">
        <v>46</v>
      </c>
    </row>
    <row r="6" spans="1:13" x14ac:dyDescent="0.2">
      <c r="A6" s="3" t="s">
        <v>47</v>
      </c>
      <c r="B6" s="3"/>
      <c r="C6" s="3">
        <v>23.94</v>
      </c>
      <c r="D6" s="4">
        <v>980752</v>
      </c>
      <c r="E6" s="3">
        <v>100</v>
      </c>
      <c r="F6" s="4">
        <f>D6*1000/C6</f>
        <v>40967084.377610691</v>
      </c>
      <c r="G6" s="3"/>
      <c r="H6" s="3"/>
      <c r="I6" s="5">
        <f>0.875*1.57</f>
        <v>1.37375</v>
      </c>
      <c r="J6" s="3"/>
      <c r="K6" s="3"/>
    </row>
    <row r="7" spans="1:13" x14ac:dyDescent="0.2">
      <c r="A7" s="3"/>
      <c r="B7" s="3"/>
      <c r="C7" s="3"/>
      <c r="D7" s="4"/>
      <c r="E7" s="3"/>
      <c r="F7" s="4"/>
      <c r="G7" s="4"/>
      <c r="H7" s="3"/>
      <c r="I7" s="3"/>
      <c r="J7" s="3"/>
      <c r="K7" s="3"/>
    </row>
    <row r="8" spans="1:13" x14ac:dyDescent="0.2">
      <c r="A8" s="3" t="s">
        <v>48</v>
      </c>
      <c r="B8" s="3"/>
      <c r="C8" s="3">
        <v>44.5</v>
      </c>
      <c r="D8" s="4">
        <v>190189</v>
      </c>
      <c r="E8" s="6">
        <f>D8/SUM($D$8:$D$11)</f>
        <v>0.24240218913817341</v>
      </c>
      <c r="F8" s="4">
        <f>D8*1000/C8</f>
        <v>4273910.1123595508</v>
      </c>
      <c r="G8" s="4">
        <f>E8*$F$6</f>
        <v>9930510.9357410949</v>
      </c>
      <c r="H8" s="5">
        <f>G8/F8</f>
        <v>2.3235189029884942</v>
      </c>
      <c r="I8" s="5">
        <f>$I$6*H8</f>
        <v>3.1919340929804441</v>
      </c>
      <c r="J8" s="5">
        <f>0.9197*(44/12)</f>
        <v>3.372233333333333</v>
      </c>
      <c r="K8" s="5">
        <f>J8-I8</f>
        <v>0.18029924035288891</v>
      </c>
    </row>
    <row r="9" spans="1:13" x14ac:dyDescent="0.2">
      <c r="A9" s="3" t="s">
        <v>49</v>
      </c>
      <c r="B9" s="3"/>
      <c r="C9" s="3">
        <v>45</v>
      </c>
      <c r="D9" s="4">
        <v>143100</v>
      </c>
      <c r="E9" s="6">
        <f t="shared" ref="E9:E11" si="0">D9/SUM($D$8:$D$11)</f>
        <v>0.18238569667894891</v>
      </c>
      <c r="F9" s="4">
        <f t="shared" ref="F9:F11" si="1">D9*1000/C9</f>
        <v>3180000</v>
      </c>
      <c r="G9" s="4">
        <f>E9*$F$6</f>
        <v>7471810.2251158096</v>
      </c>
      <c r="H9" s="5">
        <f>G9/F9</f>
        <v>2.3496258569546571</v>
      </c>
      <c r="I9" s="5">
        <f t="shared" ref="I9:I11" si="2">$I$6*H9</f>
        <v>3.2277985209914601</v>
      </c>
      <c r="J9" s="5">
        <v>3.14</v>
      </c>
      <c r="K9" s="5">
        <f t="shared" ref="K9:K11" si="3">J9-I9</f>
        <v>-8.7798520991460016E-2</v>
      </c>
    </row>
    <row r="10" spans="1:13" x14ac:dyDescent="0.2">
      <c r="A10" s="3" t="s">
        <v>50</v>
      </c>
      <c r="B10" s="3"/>
      <c r="C10" s="3">
        <v>43.3</v>
      </c>
      <c r="D10" s="4">
        <v>286404</v>
      </c>
      <c r="E10" s="6">
        <f t="shared" si="0"/>
        <v>0.36503139812465191</v>
      </c>
      <c r="F10" s="4">
        <f t="shared" si="1"/>
        <v>6614411.0854503466</v>
      </c>
      <c r="G10" s="4">
        <f>E10*$F$6</f>
        <v>14954272.087449815</v>
      </c>
      <c r="H10" s="5">
        <f>G10/F10</f>
        <v>2.2608622134697036</v>
      </c>
      <c r="I10" s="5">
        <f t="shared" si="2"/>
        <v>3.1058594657540053</v>
      </c>
      <c r="J10" s="5">
        <v>3.16</v>
      </c>
      <c r="K10" s="5">
        <f t="shared" si="3"/>
        <v>5.4140534245994854E-2</v>
      </c>
    </row>
    <row r="11" spans="1:13" x14ac:dyDescent="0.2">
      <c r="A11" s="3" t="s">
        <v>51</v>
      </c>
      <c r="B11" s="3"/>
      <c r="C11" s="3">
        <v>40.200000000000003</v>
      </c>
      <c r="D11" s="4">
        <v>164908</v>
      </c>
      <c r="E11" s="6">
        <f t="shared" si="0"/>
        <v>0.21018071605822577</v>
      </c>
      <c r="F11" s="4">
        <f t="shared" si="1"/>
        <v>4102189.0547263678</v>
      </c>
      <c r="G11" s="4">
        <f>E11*$F$6</f>
        <v>8610491.1293039694</v>
      </c>
      <c r="H11" s="5">
        <f>G11/F11</f>
        <v>2.098999098879494</v>
      </c>
      <c r="I11" s="5">
        <f t="shared" si="2"/>
        <v>2.8835000120857051</v>
      </c>
      <c r="J11" s="5">
        <f>0.75*(44/12)</f>
        <v>2.75</v>
      </c>
      <c r="K11" s="5">
        <f t="shared" si="3"/>
        <v>-0.13350001208570506</v>
      </c>
    </row>
    <row r="12" spans="1:13" x14ac:dyDescent="0.2">
      <c r="A12" s="3"/>
      <c r="B12" s="3"/>
      <c r="C12" s="3"/>
      <c r="D12" s="4"/>
      <c r="E12" s="3"/>
      <c r="F12" s="3"/>
      <c r="G12" s="3"/>
      <c r="H12" s="3"/>
      <c r="I12" s="3"/>
      <c r="J12" s="3"/>
      <c r="K12" s="3"/>
    </row>
    <row r="13" spans="1:13" x14ac:dyDescent="0.2">
      <c r="A13" s="3" t="s">
        <v>52</v>
      </c>
      <c r="B13" s="3"/>
      <c r="C13" s="3"/>
      <c r="D13" s="4">
        <f>D6-SUM(D8:D11)</f>
        <v>196151</v>
      </c>
      <c r="E13" s="3"/>
      <c r="F13" s="3"/>
      <c r="G13" s="3"/>
      <c r="H13" s="3"/>
      <c r="I13" s="3"/>
      <c r="J13" s="3"/>
      <c r="K13" s="3"/>
    </row>
    <row r="15" spans="1:13" x14ac:dyDescent="0.2">
      <c r="A15" s="1" t="s">
        <v>53</v>
      </c>
    </row>
    <row r="16" spans="1:13" x14ac:dyDescent="0.2">
      <c r="A16" s="2"/>
      <c r="B16" s="2"/>
      <c r="C16" s="2" t="s">
        <v>38</v>
      </c>
      <c r="D16" s="2" t="s">
        <v>39</v>
      </c>
      <c r="E16" s="2" t="s">
        <v>41</v>
      </c>
      <c r="F16" s="2" t="s">
        <v>54</v>
      </c>
      <c r="G16" s="2" t="s">
        <v>55</v>
      </c>
      <c r="H16" s="2" t="s">
        <v>56</v>
      </c>
      <c r="I16" s="2" t="s">
        <v>42</v>
      </c>
      <c r="J16" s="2" t="s">
        <v>43</v>
      </c>
      <c r="K16" s="2" t="s">
        <v>44</v>
      </c>
      <c r="L16" s="2" t="s">
        <v>45</v>
      </c>
      <c r="M16" s="2" t="s">
        <v>46</v>
      </c>
    </row>
    <row r="17" spans="1:13" x14ac:dyDescent="0.2">
      <c r="A17" s="2" t="s">
        <v>47</v>
      </c>
      <c r="B17" s="2"/>
      <c r="C17" s="2">
        <v>23.94</v>
      </c>
      <c r="D17" s="7">
        <v>980752</v>
      </c>
      <c r="E17" s="7">
        <f>D17*1000/C17</f>
        <v>40967084.377610691</v>
      </c>
      <c r="F17" s="2"/>
      <c r="G17" s="2"/>
      <c r="H17" s="2">
        <v>100</v>
      </c>
      <c r="I17" s="2"/>
      <c r="J17" s="2"/>
      <c r="K17" s="2">
        <v>1.37</v>
      </c>
      <c r="L17" s="2"/>
      <c r="M17" s="2"/>
    </row>
    <row r="18" spans="1:13" x14ac:dyDescent="0.2">
      <c r="A18" s="2"/>
      <c r="B18" s="2"/>
      <c r="C18" s="2"/>
      <c r="D18" s="7"/>
      <c r="E18" s="7"/>
      <c r="F18" s="2"/>
      <c r="G18" s="2"/>
      <c r="H18" s="2"/>
      <c r="I18" s="2"/>
      <c r="J18" s="2"/>
      <c r="K18" s="2"/>
      <c r="L18" s="2"/>
      <c r="M18" s="2"/>
    </row>
    <row r="19" spans="1:13" x14ac:dyDescent="0.2">
      <c r="A19" s="2" t="s">
        <v>48</v>
      </c>
      <c r="B19" s="2"/>
      <c r="C19" s="2">
        <v>44.5</v>
      </c>
      <c r="D19" s="7">
        <v>190189</v>
      </c>
      <c r="E19" s="7">
        <f>D19*1000/C19</f>
        <v>4273910.1123595508</v>
      </c>
      <c r="F19" s="8">
        <v>0.26500000000000001</v>
      </c>
      <c r="G19" s="8">
        <f>F19*E19</f>
        <v>1132586.1797752811</v>
      </c>
      <c r="H19" s="9">
        <f>G19/SUM($G$19:$G$22)</f>
        <v>6.7814648037968772E-2</v>
      </c>
      <c r="I19" s="10">
        <f>H19*$E$17</f>
        <v>2778168.408209438</v>
      </c>
      <c r="J19" s="11">
        <f>I19/E19</f>
        <v>0.65002967661284294</v>
      </c>
      <c r="K19" s="11">
        <f>$K$17*J19</f>
        <v>0.89054065695959495</v>
      </c>
      <c r="L19" s="11">
        <f>0.9197*(44/12)</f>
        <v>3.372233333333333</v>
      </c>
      <c r="M19" s="11">
        <f>L19-K19</f>
        <v>2.4816926763737381</v>
      </c>
    </row>
    <row r="20" spans="1:13" x14ac:dyDescent="0.2">
      <c r="A20" s="2" t="s">
        <v>49</v>
      </c>
      <c r="B20" s="2"/>
      <c r="C20" s="2">
        <v>45</v>
      </c>
      <c r="D20" s="7">
        <v>143100</v>
      </c>
      <c r="E20" s="7">
        <f>D20*1000/C20</f>
        <v>3180000</v>
      </c>
      <c r="F20" s="8">
        <v>0.29699999999999999</v>
      </c>
      <c r="G20" s="8">
        <f>F20*E20</f>
        <v>944460</v>
      </c>
      <c r="H20" s="9">
        <f t="shared" ref="H20:H22" si="4">G20/SUM($G$19:$G$22)</f>
        <v>5.6550418528546698E-2</v>
      </c>
      <c r="I20" s="7">
        <f t="shared" ref="I20:I22" si="5">H20*$E$17</f>
        <v>2316705.7674481715</v>
      </c>
      <c r="J20" s="11">
        <f>I20/E20</f>
        <v>0.72852382624156342</v>
      </c>
      <c r="K20" s="11">
        <f t="shared" ref="K20:K22" si="6">$K$17*J20</f>
        <v>0.99807764195094195</v>
      </c>
      <c r="L20" s="11">
        <v>3.14</v>
      </c>
      <c r="M20" s="11">
        <f t="shared" ref="M20:M22" si="7">L20-K20</f>
        <v>2.1419223580490581</v>
      </c>
    </row>
    <row r="21" spans="1:13" x14ac:dyDescent="0.2">
      <c r="A21" s="2" t="s">
        <v>50</v>
      </c>
      <c r="B21" s="2"/>
      <c r="C21" s="2">
        <v>43.3</v>
      </c>
      <c r="D21" s="7">
        <v>286404</v>
      </c>
      <c r="E21" s="7">
        <f>D21*1000/C21</f>
        <v>6614411.0854503466</v>
      </c>
      <c r="F21" s="8">
        <v>0.4</v>
      </c>
      <c r="G21" s="8">
        <f>F21*E21</f>
        <v>2645764.4341801386</v>
      </c>
      <c r="H21" s="9">
        <f t="shared" si="4"/>
        <v>0.15841759956041587</v>
      </c>
      <c r="I21" s="7">
        <f t="shared" si="5"/>
        <v>6489907.1680900995</v>
      </c>
      <c r="J21" s="11">
        <f>I21/E21</f>
        <v>0.98117687035900791</v>
      </c>
      <c r="K21" s="11">
        <f t="shared" si="6"/>
        <v>1.344212312391841</v>
      </c>
      <c r="L21" s="11">
        <v>3.16</v>
      </c>
      <c r="M21" s="11">
        <f t="shared" si="7"/>
        <v>1.8157876876081591</v>
      </c>
    </row>
    <row r="22" spans="1:13" x14ac:dyDescent="0.2">
      <c r="A22" s="2" t="s">
        <v>51</v>
      </c>
      <c r="B22" s="2"/>
      <c r="C22" s="2">
        <v>40.200000000000003</v>
      </c>
      <c r="D22" s="7">
        <v>164908</v>
      </c>
      <c r="E22" s="7">
        <f>D22*1000/C22</f>
        <v>4102189.0547263678</v>
      </c>
      <c r="F22" s="8">
        <v>2.92</v>
      </c>
      <c r="G22" s="8">
        <f>F22*E22</f>
        <v>11978392.039800994</v>
      </c>
      <c r="H22" s="9">
        <f t="shared" si="4"/>
        <v>0.71721733387306863</v>
      </c>
      <c r="I22" s="7">
        <f t="shared" si="5"/>
        <v>29382303.033862982</v>
      </c>
      <c r="J22" s="11">
        <f>I22/E22</f>
        <v>7.1625911536207578</v>
      </c>
      <c r="K22" s="11">
        <f t="shared" si="6"/>
        <v>9.8127498804604389</v>
      </c>
      <c r="L22" s="11">
        <f>0.75*(44/12)</f>
        <v>2.75</v>
      </c>
      <c r="M22" s="11">
        <f t="shared" si="7"/>
        <v>-7.0627498804604389</v>
      </c>
    </row>
    <row r="23" spans="1:13" x14ac:dyDescent="0.2">
      <c r="A23" s="2"/>
      <c r="B23" s="2"/>
      <c r="C23" s="2"/>
      <c r="D23" s="7"/>
      <c r="E23" s="2"/>
      <c r="F23" s="2"/>
      <c r="G23" s="2"/>
      <c r="H23" s="2"/>
      <c r="I23" s="2"/>
      <c r="J23" s="2"/>
      <c r="K23" s="2"/>
      <c r="L23" s="2"/>
      <c r="M23" s="2"/>
    </row>
    <row r="24" spans="1:13" x14ac:dyDescent="0.2">
      <c r="A24" s="2" t="s">
        <v>52</v>
      </c>
      <c r="B24" s="2"/>
      <c r="C24" s="2"/>
      <c r="D24" s="7">
        <f>D17-SUM(D19:D22)</f>
        <v>196151</v>
      </c>
      <c r="E24" s="2"/>
      <c r="F24" s="2"/>
      <c r="G24" s="2"/>
      <c r="H24" s="2"/>
      <c r="I24" s="2"/>
      <c r="J24" s="2"/>
      <c r="K24" s="2"/>
      <c r="L24" s="2"/>
      <c r="M2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5"/>
  <sheetViews>
    <sheetView tabSelected="1" topLeftCell="A71" workbookViewId="0">
      <selection activeCell="C105" sqref="C105"/>
    </sheetView>
  </sheetViews>
  <sheetFormatPr baseColWidth="10" defaultColWidth="8.83203125" defaultRowHeight="15" x14ac:dyDescent="0.2"/>
  <cols>
    <col min="1" max="1" width="91.83203125" customWidth="1"/>
    <col min="2" max="2" width="32.5" customWidth="1"/>
    <col min="3" max="3" width="24.1640625" bestFit="1" customWidth="1"/>
  </cols>
  <sheetData>
    <row r="1" spans="1:7" x14ac:dyDescent="0.2">
      <c r="A1" s="1" t="s">
        <v>14</v>
      </c>
      <c r="B1" t="s">
        <v>33</v>
      </c>
    </row>
    <row r="2" spans="1:7" x14ac:dyDescent="0.2">
      <c r="A2" s="1"/>
    </row>
    <row r="3" spans="1:7" ht="16" x14ac:dyDescent="0.2">
      <c r="A3" s="12" t="s">
        <v>0</v>
      </c>
      <c r="B3" s="1" t="s">
        <v>75</v>
      </c>
    </row>
    <row r="4" spans="1:7" x14ac:dyDescent="0.2">
      <c r="A4" t="s">
        <v>1</v>
      </c>
      <c r="B4">
        <v>1</v>
      </c>
    </row>
    <row r="5" spans="1:7" x14ac:dyDescent="0.2">
      <c r="A5" t="s">
        <v>2</v>
      </c>
      <c r="B5" t="s">
        <v>76</v>
      </c>
    </row>
    <row r="6" spans="1:7" x14ac:dyDescent="0.2">
      <c r="A6" t="s">
        <v>3</v>
      </c>
      <c r="B6" t="s">
        <v>4</v>
      </c>
    </row>
    <row r="7" spans="1:7" x14ac:dyDescent="0.2">
      <c r="A7" t="s">
        <v>5</v>
      </c>
      <c r="B7" t="s">
        <v>6</v>
      </c>
    </row>
    <row r="8" spans="1:7" x14ac:dyDescent="0.2">
      <c r="A8" t="s">
        <v>7</v>
      </c>
      <c r="B8" t="s">
        <v>8</v>
      </c>
    </row>
    <row r="9" spans="1:7" x14ac:dyDescent="0.2">
      <c r="A9" t="s">
        <v>9</v>
      </c>
      <c r="B9" t="s">
        <v>29</v>
      </c>
    </row>
    <row r="10" spans="1:7" x14ac:dyDescent="0.2">
      <c r="A10" t="s">
        <v>25</v>
      </c>
      <c r="B10" t="s">
        <v>26</v>
      </c>
    </row>
    <row r="11" spans="1:7" ht="16" x14ac:dyDescent="0.2">
      <c r="A11" s="12" t="s">
        <v>10</v>
      </c>
    </row>
    <row r="12" spans="1:7" x14ac:dyDescent="0.2">
      <c r="A12" t="s">
        <v>11</v>
      </c>
      <c r="B12" t="s">
        <v>12</v>
      </c>
      <c r="C12" t="s">
        <v>7</v>
      </c>
      <c r="D12" t="s">
        <v>5</v>
      </c>
      <c r="E12" t="s">
        <v>13</v>
      </c>
      <c r="F12" t="s">
        <v>3</v>
      </c>
      <c r="G12" t="s">
        <v>2</v>
      </c>
    </row>
    <row r="13" spans="1:7" x14ac:dyDescent="0.2">
      <c r="A13" t="str">
        <f>B3</f>
        <v>lubricating oil production, synthetic, Fischer Tropsch process, from natural gas, energy allocation</v>
      </c>
      <c r="B13">
        <v>1</v>
      </c>
      <c r="C13" t="s">
        <v>8</v>
      </c>
      <c r="D13" t="s">
        <v>6</v>
      </c>
      <c r="F13" t="s">
        <v>15</v>
      </c>
      <c r="G13" t="str">
        <f>B3</f>
        <v>lubricating oil production, synthetic, Fischer Tropsch process, from natural gas, energy allocation</v>
      </c>
    </row>
    <row r="14" spans="1:7" x14ac:dyDescent="0.2">
      <c r="A14" t="s">
        <v>85</v>
      </c>
      <c r="B14">
        <v>2.1</v>
      </c>
      <c r="C14" t="s">
        <v>8</v>
      </c>
      <c r="D14" t="s">
        <v>6</v>
      </c>
      <c r="F14" t="s">
        <v>16</v>
      </c>
      <c r="G14" t="s">
        <v>60</v>
      </c>
    </row>
    <row r="15" spans="1:7" x14ac:dyDescent="0.2">
      <c r="A15" t="s">
        <v>57</v>
      </c>
      <c r="B15">
        <f>3.64160231884058*0.21</f>
        <v>0.76473648695652174</v>
      </c>
      <c r="D15" t="s">
        <v>17</v>
      </c>
      <c r="E15" t="s">
        <v>18</v>
      </c>
      <c r="F15" t="s">
        <v>19</v>
      </c>
    </row>
    <row r="16" spans="1:7" x14ac:dyDescent="0.2">
      <c r="A16" t="s">
        <v>58</v>
      </c>
      <c r="B16">
        <f>0.00107549913043478*0.21</f>
        <v>2.2585481739130381E-4</v>
      </c>
      <c r="D16" t="s">
        <v>20</v>
      </c>
      <c r="E16" t="s">
        <v>59</v>
      </c>
      <c r="F16" t="s">
        <v>19</v>
      </c>
    </row>
    <row r="17" spans="1:7" x14ac:dyDescent="0.2">
      <c r="A17" t="s">
        <v>27</v>
      </c>
      <c r="B17" s="14">
        <v>6.7000000000000001E-12</v>
      </c>
      <c r="C17" t="s">
        <v>24</v>
      </c>
      <c r="D17" t="s">
        <v>5</v>
      </c>
      <c r="F17" t="s">
        <v>16</v>
      </c>
      <c r="G17" t="s">
        <v>28</v>
      </c>
    </row>
    <row r="18" spans="1:7" x14ac:dyDescent="0.2">
      <c r="A18" t="s">
        <v>35</v>
      </c>
      <c r="B18">
        <v>0.13</v>
      </c>
      <c r="D18" t="s">
        <v>6</v>
      </c>
      <c r="E18" t="s">
        <v>18</v>
      </c>
      <c r="F18" t="s">
        <v>19</v>
      </c>
    </row>
    <row r="19" spans="1:7" x14ac:dyDescent="0.2">
      <c r="A19" t="s">
        <v>21</v>
      </c>
      <c r="B19" s="14">
        <f>0.0872420618556701*0.21</f>
        <v>1.832083298969072E-2</v>
      </c>
      <c r="C19" t="s">
        <v>8</v>
      </c>
      <c r="D19" t="s">
        <v>22</v>
      </c>
      <c r="F19" t="s">
        <v>16</v>
      </c>
      <c r="G19" t="s">
        <v>23</v>
      </c>
    </row>
    <row r="20" spans="1:7" x14ac:dyDescent="0.2">
      <c r="B20" s="14"/>
    </row>
    <row r="21" spans="1:7" ht="16" x14ac:dyDescent="0.2">
      <c r="A21" s="12" t="s">
        <v>0</v>
      </c>
      <c r="B21" s="1" t="s">
        <v>77</v>
      </c>
    </row>
    <row r="22" spans="1:7" x14ac:dyDescent="0.2">
      <c r="A22" t="s">
        <v>1</v>
      </c>
      <c r="B22">
        <v>1</v>
      </c>
    </row>
    <row r="23" spans="1:7" x14ac:dyDescent="0.2">
      <c r="A23" t="s">
        <v>2</v>
      </c>
      <c r="B23" t="s">
        <v>34</v>
      </c>
    </row>
    <row r="24" spans="1:7" x14ac:dyDescent="0.2">
      <c r="A24" t="s">
        <v>3</v>
      </c>
      <c r="B24" t="s">
        <v>4</v>
      </c>
    </row>
    <row r="25" spans="1:7" x14ac:dyDescent="0.2">
      <c r="A25" t="s">
        <v>5</v>
      </c>
      <c r="B25" t="s">
        <v>6</v>
      </c>
    </row>
    <row r="26" spans="1:7" x14ac:dyDescent="0.2">
      <c r="A26" t="s">
        <v>7</v>
      </c>
      <c r="B26" t="s">
        <v>8</v>
      </c>
    </row>
    <row r="27" spans="1:7" x14ac:dyDescent="0.2">
      <c r="A27" t="s">
        <v>9</v>
      </c>
      <c r="B27" t="s">
        <v>30</v>
      </c>
    </row>
    <row r="28" spans="1:7" x14ac:dyDescent="0.2">
      <c r="A28" t="s">
        <v>25</v>
      </c>
      <c r="B28" t="s">
        <v>26</v>
      </c>
    </row>
    <row r="29" spans="1:7" ht="16" x14ac:dyDescent="0.2">
      <c r="A29" s="12" t="s">
        <v>10</v>
      </c>
    </row>
    <row r="30" spans="1:7" x14ac:dyDescent="0.2">
      <c r="A30" t="s">
        <v>11</v>
      </c>
      <c r="B30" t="s">
        <v>12</v>
      </c>
      <c r="C30" t="s">
        <v>7</v>
      </c>
      <c r="D30" t="s">
        <v>5</v>
      </c>
      <c r="E30" t="s">
        <v>13</v>
      </c>
      <c r="F30" t="s">
        <v>3</v>
      </c>
      <c r="G30" t="s">
        <v>2</v>
      </c>
    </row>
    <row r="31" spans="1:7" x14ac:dyDescent="0.2">
      <c r="A31" t="str">
        <f>B21</f>
        <v>kerosene production, synthetic, Fischer Tropsch process, from natural gas, energy allocation</v>
      </c>
      <c r="B31">
        <v>1</v>
      </c>
      <c r="C31" t="s">
        <v>8</v>
      </c>
      <c r="D31" t="s">
        <v>6</v>
      </c>
      <c r="F31" t="s">
        <v>15</v>
      </c>
      <c r="G31" t="str">
        <f>B23</f>
        <v>kerosene, synthetic</v>
      </c>
    </row>
    <row r="32" spans="1:7" x14ac:dyDescent="0.2">
      <c r="A32" t="s">
        <v>85</v>
      </c>
      <c r="B32">
        <v>2.35</v>
      </c>
      <c r="C32" t="s">
        <v>8</v>
      </c>
      <c r="D32" t="s">
        <v>6</v>
      </c>
      <c r="F32" t="s">
        <v>16</v>
      </c>
      <c r="G32" t="s">
        <v>60</v>
      </c>
    </row>
    <row r="33" spans="1:7" x14ac:dyDescent="0.2">
      <c r="A33" t="s">
        <v>57</v>
      </c>
      <c r="B33">
        <f>3.64160231884058*0.18</f>
        <v>0.65548841739130437</v>
      </c>
      <c r="D33" t="s">
        <v>17</v>
      </c>
      <c r="E33" t="s">
        <v>18</v>
      </c>
      <c r="F33" t="s">
        <v>19</v>
      </c>
    </row>
    <row r="34" spans="1:7" x14ac:dyDescent="0.2">
      <c r="A34" t="s">
        <v>58</v>
      </c>
      <c r="B34">
        <f>0.00107549913043478*0.18</f>
        <v>1.9358984347826041E-4</v>
      </c>
      <c r="D34" t="s">
        <v>20</v>
      </c>
      <c r="E34" t="s">
        <v>59</v>
      </c>
      <c r="F34" t="s">
        <v>19</v>
      </c>
    </row>
    <row r="35" spans="1:7" x14ac:dyDescent="0.2">
      <c r="A35" t="s">
        <v>27</v>
      </c>
      <c r="B35" s="14">
        <v>6.7000000000000001E-12</v>
      </c>
      <c r="C35" t="s">
        <v>24</v>
      </c>
      <c r="D35" t="s">
        <v>5</v>
      </c>
      <c r="F35" t="s">
        <v>16</v>
      </c>
      <c r="G35" t="s">
        <v>28</v>
      </c>
    </row>
    <row r="36" spans="1:7" x14ac:dyDescent="0.2">
      <c r="A36" t="s">
        <v>35</v>
      </c>
      <c r="B36">
        <v>0.22</v>
      </c>
      <c r="D36" t="s">
        <v>6</v>
      </c>
      <c r="E36" t="s">
        <v>18</v>
      </c>
      <c r="F36" t="s">
        <v>19</v>
      </c>
    </row>
    <row r="37" spans="1:7" x14ac:dyDescent="0.2">
      <c r="A37" t="s">
        <v>21</v>
      </c>
      <c r="B37" s="14">
        <f>0.0872420618556701*0.18</f>
        <v>1.5703571134020617E-2</v>
      </c>
      <c r="C37" t="s">
        <v>8</v>
      </c>
      <c r="D37" t="s">
        <v>22</v>
      </c>
      <c r="F37" t="s">
        <v>16</v>
      </c>
      <c r="G37" t="s">
        <v>23</v>
      </c>
    </row>
    <row r="39" spans="1:7" ht="16" x14ac:dyDescent="0.2">
      <c r="A39" s="12" t="s">
        <v>0</v>
      </c>
      <c r="B39" s="1" t="s">
        <v>78</v>
      </c>
    </row>
    <row r="40" spans="1:7" x14ac:dyDescent="0.2">
      <c r="A40" t="s">
        <v>1</v>
      </c>
      <c r="B40">
        <v>1</v>
      </c>
    </row>
    <row r="41" spans="1:7" x14ac:dyDescent="0.2">
      <c r="A41" t="s">
        <v>2</v>
      </c>
      <c r="B41" t="s">
        <v>74</v>
      </c>
    </row>
    <row r="42" spans="1:7" x14ac:dyDescent="0.2">
      <c r="A42" t="s">
        <v>3</v>
      </c>
      <c r="B42" t="s">
        <v>4</v>
      </c>
    </row>
    <row r="43" spans="1:7" x14ac:dyDescent="0.2">
      <c r="A43" t="s">
        <v>5</v>
      </c>
      <c r="B43" t="s">
        <v>6</v>
      </c>
    </row>
    <row r="44" spans="1:7" x14ac:dyDescent="0.2">
      <c r="A44" t="s">
        <v>7</v>
      </c>
      <c r="B44" t="s">
        <v>8</v>
      </c>
    </row>
    <row r="45" spans="1:7" x14ac:dyDescent="0.2">
      <c r="A45" t="s">
        <v>9</v>
      </c>
      <c r="B45" t="s">
        <v>31</v>
      </c>
    </row>
    <row r="46" spans="1:7" x14ac:dyDescent="0.2">
      <c r="A46" t="s">
        <v>25</v>
      </c>
      <c r="B46" t="s">
        <v>26</v>
      </c>
    </row>
    <row r="47" spans="1:7" ht="16" x14ac:dyDescent="0.2">
      <c r="A47" s="12" t="s">
        <v>10</v>
      </c>
    </row>
    <row r="48" spans="1:7" x14ac:dyDescent="0.2">
      <c r="A48" t="s">
        <v>11</v>
      </c>
      <c r="B48" t="s">
        <v>12</v>
      </c>
      <c r="C48" t="s">
        <v>7</v>
      </c>
      <c r="D48" t="s">
        <v>5</v>
      </c>
      <c r="E48" t="s">
        <v>13</v>
      </c>
      <c r="F48" t="s">
        <v>3</v>
      </c>
      <c r="G48" t="s">
        <v>2</v>
      </c>
    </row>
    <row r="49" spans="1:7" x14ac:dyDescent="0.2">
      <c r="A49" t="str">
        <f>B39</f>
        <v>naphtha production, synthetic, Fischer Tropsch process, from natural gas, energy allocation</v>
      </c>
      <c r="B49">
        <v>1</v>
      </c>
      <c r="C49" t="s">
        <v>8</v>
      </c>
      <c r="D49" t="s">
        <v>6</v>
      </c>
      <c r="F49" t="s">
        <v>15</v>
      </c>
      <c r="G49" t="str">
        <f>B39</f>
        <v>naphtha production, synthetic, Fischer Tropsch process, from natural gas, energy allocation</v>
      </c>
    </row>
    <row r="50" spans="1:7" x14ac:dyDescent="0.2">
      <c r="A50" t="s">
        <v>85</v>
      </c>
      <c r="B50">
        <v>2.3199999999999998</v>
      </c>
      <c r="C50" t="s">
        <v>8</v>
      </c>
      <c r="D50" t="s">
        <v>6</v>
      </c>
      <c r="F50" t="s">
        <v>16</v>
      </c>
      <c r="G50" t="s">
        <v>60</v>
      </c>
    </row>
    <row r="51" spans="1:7" x14ac:dyDescent="0.2">
      <c r="A51" t="s">
        <v>57</v>
      </c>
      <c r="B51">
        <f>3.64160231884058*0.24</f>
        <v>0.87398455652173912</v>
      </c>
      <c r="D51" t="s">
        <v>17</v>
      </c>
      <c r="E51" t="s">
        <v>18</v>
      </c>
      <c r="F51" t="s">
        <v>19</v>
      </c>
    </row>
    <row r="52" spans="1:7" x14ac:dyDescent="0.2">
      <c r="A52" t="s">
        <v>58</v>
      </c>
      <c r="B52">
        <f>0.00107549913043478*0.24</f>
        <v>2.581197913043472E-4</v>
      </c>
      <c r="D52" t="s">
        <v>20</v>
      </c>
      <c r="E52" t="s">
        <v>59</v>
      </c>
      <c r="F52" t="s">
        <v>19</v>
      </c>
    </row>
    <row r="53" spans="1:7" x14ac:dyDescent="0.2">
      <c r="A53" t="s">
        <v>27</v>
      </c>
      <c r="B53" s="14">
        <v>6.7000000000000001E-12</v>
      </c>
      <c r="C53" t="s">
        <v>24</v>
      </c>
      <c r="D53" t="s">
        <v>5</v>
      </c>
      <c r="F53" t="s">
        <v>16</v>
      </c>
      <c r="G53" t="s">
        <v>28</v>
      </c>
    </row>
    <row r="54" spans="1:7" x14ac:dyDescent="0.2">
      <c r="A54" t="s">
        <v>64</v>
      </c>
      <c r="B54">
        <v>0.19</v>
      </c>
      <c r="D54" t="s">
        <v>6</v>
      </c>
      <c r="E54" t="s">
        <v>18</v>
      </c>
      <c r="F54" t="s">
        <v>19</v>
      </c>
    </row>
    <row r="55" spans="1:7" x14ac:dyDescent="0.2">
      <c r="A55" t="s">
        <v>21</v>
      </c>
      <c r="B55" s="14">
        <f>0.0872420618556701*0.24</f>
        <v>2.0938094845360824E-2</v>
      </c>
      <c r="C55" t="s">
        <v>8</v>
      </c>
      <c r="D55" t="s">
        <v>22</v>
      </c>
      <c r="F55" t="s">
        <v>16</v>
      </c>
      <c r="G55" t="s">
        <v>23</v>
      </c>
    </row>
    <row r="57" spans="1:7" ht="16" x14ac:dyDescent="0.2">
      <c r="A57" s="12" t="s">
        <v>0</v>
      </c>
      <c r="B57" s="1" t="s">
        <v>73</v>
      </c>
    </row>
    <row r="58" spans="1:7" x14ac:dyDescent="0.2">
      <c r="A58" t="s">
        <v>1</v>
      </c>
      <c r="B58">
        <v>1</v>
      </c>
    </row>
    <row r="59" spans="1:7" x14ac:dyDescent="0.2">
      <c r="A59" t="s">
        <v>2</v>
      </c>
      <c r="B59" t="s">
        <v>72</v>
      </c>
    </row>
    <row r="60" spans="1:7" x14ac:dyDescent="0.2">
      <c r="A60" t="s">
        <v>3</v>
      </c>
      <c r="B60" t="s">
        <v>4</v>
      </c>
    </row>
    <row r="61" spans="1:7" x14ac:dyDescent="0.2">
      <c r="A61" t="s">
        <v>5</v>
      </c>
      <c r="B61" t="s">
        <v>6</v>
      </c>
    </row>
    <row r="62" spans="1:7" x14ac:dyDescent="0.2">
      <c r="A62" t="s">
        <v>7</v>
      </c>
      <c r="B62" t="s">
        <v>8</v>
      </c>
    </row>
    <row r="63" spans="1:7" x14ac:dyDescent="0.2">
      <c r="A63" t="s">
        <v>9</v>
      </c>
      <c r="B63" t="s">
        <v>32</v>
      </c>
    </row>
    <row r="64" spans="1:7" x14ac:dyDescent="0.2">
      <c r="A64" t="s">
        <v>25</v>
      </c>
      <c r="B64" t="s">
        <v>26</v>
      </c>
    </row>
    <row r="65" spans="1:7" ht="16" x14ac:dyDescent="0.2">
      <c r="A65" s="12" t="s">
        <v>10</v>
      </c>
    </row>
    <row r="66" spans="1:7" x14ac:dyDescent="0.2">
      <c r="A66" t="s">
        <v>11</v>
      </c>
      <c r="B66" t="s">
        <v>12</v>
      </c>
      <c r="C66" t="s">
        <v>7</v>
      </c>
      <c r="D66" t="s">
        <v>5</v>
      </c>
      <c r="E66" t="s">
        <v>13</v>
      </c>
      <c r="F66" t="s">
        <v>3</v>
      </c>
      <c r="G66" t="s">
        <v>2</v>
      </c>
    </row>
    <row r="67" spans="1:7" x14ac:dyDescent="0.2">
      <c r="A67" t="s">
        <v>73</v>
      </c>
      <c r="B67">
        <v>1</v>
      </c>
      <c r="C67" t="s">
        <v>8</v>
      </c>
      <c r="D67" t="s">
        <v>6</v>
      </c>
      <c r="F67" t="s">
        <v>15</v>
      </c>
      <c r="G67" t="s">
        <v>72</v>
      </c>
    </row>
    <row r="68" spans="1:7" x14ac:dyDescent="0.2">
      <c r="A68" t="s">
        <v>85</v>
      </c>
      <c r="B68">
        <v>2.2599999999999998</v>
      </c>
      <c r="C68" t="s">
        <v>8</v>
      </c>
      <c r="D68" t="s">
        <v>6</v>
      </c>
      <c r="F68" t="s">
        <v>16</v>
      </c>
      <c r="G68" t="s">
        <v>60</v>
      </c>
    </row>
    <row r="69" spans="1:7" x14ac:dyDescent="0.2">
      <c r="A69" t="s">
        <v>57</v>
      </c>
      <c r="B69">
        <f>3.64160231884058*0.37</f>
        <v>1.3473928579710146</v>
      </c>
      <c r="D69" t="s">
        <v>17</v>
      </c>
      <c r="E69" t="s">
        <v>18</v>
      </c>
      <c r="F69" t="s">
        <v>19</v>
      </c>
    </row>
    <row r="70" spans="1:7" x14ac:dyDescent="0.2">
      <c r="A70" t="s">
        <v>58</v>
      </c>
      <c r="B70">
        <f>0.00107549913043478*0.37</f>
        <v>3.9793467826086865E-4</v>
      </c>
      <c r="D70" t="s">
        <v>20</v>
      </c>
      <c r="E70" t="s">
        <v>59</v>
      </c>
      <c r="F70" t="s">
        <v>19</v>
      </c>
    </row>
    <row r="71" spans="1:7" x14ac:dyDescent="0.2">
      <c r="A71" t="s">
        <v>27</v>
      </c>
      <c r="B71" s="14">
        <v>6.7000000000000001E-12</v>
      </c>
      <c r="C71" t="s">
        <v>24</v>
      </c>
      <c r="D71" t="s">
        <v>5</v>
      </c>
      <c r="F71" t="s">
        <v>16</v>
      </c>
      <c r="G71" t="s">
        <v>28</v>
      </c>
    </row>
    <row r="72" spans="1:7" x14ac:dyDescent="0.2">
      <c r="A72" t="s">
        <v>64</v>
      </c>
      <c r="B72">
        <v>0.05</v>
      </c>
      <c r="D72" t="s">
        <v>6</v>
      </c>
      <c r="E72" t="s">
        <v>18</v>
      </c>
      <c r="F72" t="s">
        <v>19</v>
      </c>
    </row>
    <row r="73" spans="1:7" x14ac:dyDescent="0.2">
      <c r="A73" t="s">
        <v>21</v>
      </c>
      <c r="B73" s="14">
        <f>0.0872420618556701*0.37</f>
        <v>3.2279562886597939E-2</v>
      </c>
      <c r="C73" t="s">
        <v>8</v>
      </c>
      <c r="D73" t="s">
        <v>22</v>
      </c>
      <c r="F73" t="s">
        <v>16</v>
      </c>
      <c r="G73" t="s">
        <v>23</v>
      </c>
    </row>
    <row r="75" spans="1:7" ht="16" x14ac:dyDescent="0.2">
      <c r="A75" s="12" t="s">
        <v>0</v>
      </c>
      <c r="B75" s="1" t="s">
        <v>91</v>
      </c>
    </row>
    <row r="76" spans="1:7" x14ac:dyDescent="0.2">
      <c r="A76" t="s">
        <v>1</v>
      </c>
      <c r="B76">
        <v>1</v>
      </c>
    </row>
    <row r="77" spans="1:7" x14ac:dyDescent="0.2">
      <c r="A77" t="s">
        <v>2</v>
      </c>
      <c r="B77" t="s">
        <v>87</v>
      </c>
    </row>
    <row r="78" spans="1:7" x14ac:dyDescent="0.2">
      <c r="A78" t="s">
        <v>3</v>
      </c>
      <c r="B78" t="s">
        <v>4</v>
      </c>
    </row>
    <row r="79" spans="1:7" x14ac:dyDescent="0.2">
      <c r="A79" t="s">
        <v>5</v>
      </c>
      <c r="B79" t="s">
        <v>6</v>
      </c>
    </row>
    <row r="80" spans="1:7" x14ac:dyDescent="0.2">
      <c r="A80" t="s">
        <v>7</v>
      </c>
      <c r="B80" t="s">
        <v>8</v>
      </c>
    </row>
    <row r="81" spans="1:8" x14ac:dyDescent="0.2">
      <c r="A81" t="s">
        <v>9</v>
      </c>
      <c r="B81" t="s">
        <v>88</v>
      </c>
    </row>
    <row r="82" spans="1:8" x14ac:dyDescent="0.2">
      <c r="A82" t="s">
        <v>25</v>
      </c>
      <c r="B82" t="s">
        <v>89</v>
      </c>
    </row>
    <row r="83" spans="1:8" ht="16" x14ac:dyDescent="0.2">
      <c r="A83" s="12" t="s">
        <v>10</v>
      </c>
    </row>
    <row r="84" spans="1:8" x14ac:dyDescent="0.2">
      <c r="A84" t="s">
        <v>11</v>
      </c>
      <c r="B84" t="s">
        <v>12</v>
      </c>
      <c r="C84" t="s">
        <v>7</v>
      </c>
      <c r="D84" t="s">
        <v>5</v>
      </c>
      <c r="E84" t="s">
        <v>13</v>
      </c>
      <c r="F84" t="s">
        <v>3</v>
      </c>
      <c r="G84" t="s">
        <v>2</v>
      </c>
      <c r="H84" t="s">
        <v>9</v>
      </c>
    </row>
    <row r="85" spans="1:8" x14ac:dyDescent="0.2">
      <c r="A85" t="str">
        <f>B75</f>
        <v>liquefied petroleum gas production, synthetic, Fischer Tropsch process, from natural gas, energy allocation</v>
      </c>
      <c r="B85">
        <v>1</v>
      </c>
      <c r="C85" t="s">
        <v>8</v>
      </c>
      <c r="D85" t="s">
        <v>6</v>
      </c>
      <c r="F85" t="s">
        <v>15</v>
      </c>
      <c r="G85" t="str">
        <f>B75</f>
        <v>liquefied petroleum gas production, synthetic, Fischer Tropsch process, from natural gas, energy allocation</v>
      </c>
      <c r="H85" t="s">
        <v>90</v>
      </c>
    </row>
    <row r="86" spans="1:8" x14ac:dyDescent="0.2">
      <c r="A86" t="s">
        <v>85</v>
      </c>
      <c r="B86">
        <v>2.2799999999999998</v>
      </c>
      <c r="C86" t="s">
        <v>8</v>
      </c>
      <c r="D86" t="s">
        <v>6</v>
      </c>
      <c r="F86" t="s">
        <v>16</v>
      </c>
      <c r="G86" t="s">
        <v>60</v>
      </c>
    </row>
    <row r="87" spans="1:8" x14ac:dyDescent="0.2">
      <c r="A87" t="s">
        <v>57</v>
      </c>
      <c r="B87">
        <f>3.64160231884058*0.11</f>
        <v>0.4005762550724638</v>
      </c>
      <c r="D87" t="s">
        <v>17</v>
      </c>
      <c r="E87" t="s">
        <v>18</v>
      </c>
      <c r="F87" t="s">
        <v>19</v>
      </c>
    </row>
    <row r="88" spans="1:8" x14ac:dyDescent="0.2">
      <c r="A88" t="s">
        <v>58</v>
      </c>
      <c r="B88">
        <f>0.00107549913043478*0.11</f>
        <v>1.1830490434782582E-4</v>
      </c>
      <c r="D88" t="s">
        <v>20</v>
      </c>
      <c r="E88" t="s">
        <v>59</v>
      </c>
      <c r="F88" t="s">
        <v>19</v>
      </c>
    </row>
    <row r="89" spans="1:8" x14ac:dyDescent="0.2">
      <c r="A89" t="s">
        <v>27</v>
      </c>
      <c r="B89" s="14">
        <v>6.7000000000000001E-12</v>
      </c>
      <c r="C89" t="s">
        <v>24</v>
      </c>
      <c r="D89" t="s">
        <v>5</v>
      </c>
      <c r="F89" t="s">
        <v>16</v>
      </c>
      <c r="G89" t="s">
        <v>28</v>
      </c>
    </row>
    <row r="90" spans="1:8" x14ac:dyDescent="0.2">
      <c r="A90" t="s">
        <v>64</v>
      </c>
      <c r="B90">
        <v>0.13</v>
      </c>
      <c r="D90" t="s">
        <v>6</v>
      </c>
      <c r="E90" t="s">
        <v>18</v>
      </c>
      <c r="F90" t="s">
        <v>19</v>
      </c>
    </row>
    <row r="91" spans="1:8" x14ac:dyDescent="0.2">
      <c r="A91" t="s">
        <v>21</v>
      </c>
      <c r="B91" s="14">
        <f>0.0872420618556701*0.11</f>
        <v>9.5966268041237108E-3</v>
      </c>
      <c r="C91" t="s">
        <v>8</v>
      </c>
      <c r="D91" t="s">
        <v>22</v>
      </c>
      <c r="F91" t="s">
        <v>16</v>
      </c>
      <c r="G91" t="s">
        <v>23</v>
      </c>
    </row>
    <row r="93" spans="1:8" ht="16" x14ac:dyDescent="0.2">
      <c r="A93" s="12" t="s">
        <v>0</v>
      </c>
      <c r="B93" s="1" t="s">
        <v>85</v>
      </c>
    </row>
    <row r="94" spans="1:8" x14ac:dyDescent="0.2">
      <c r="A94" t="s">
        <v>1</v>
      </c>
      <c r="B94">
        <v>1</v>
      </c>
    </row>
    <row r="95" spans="1:8" x14ac:dyDescent="0.2">
      <c r="A95" t="s">
        <v>2</v>
      </c>
      <c r="B95" t="s">
        <v>60</v>
      </c>
    </row>
    <row r="96" spans="1:8" x14ac:dyDescent="0.2">
      <c r="A96" t="s">
        <v>3</v>
      </c>
      <c r="B96" t="s">
        <v>4</v>
      </c>
    </row>
    <row r="97" spans="1:8" x14ac:dyDescent="0.2">
      <c r="A97" t="s">
        <v>5</v>
      </c>
      <c r="B97" t="s">
        <v>6</v>
      </c>
    </row>
    <row r="98" spans="1:8" x14ac:dyDescent="0.2">
      <c r="A98" t="s">
        <v>7</v>
      </c>
      <c r="B98" t="s">
        <v>8</v>
      </c>
    </row>
    <row r="99" spans="1:8" x14ac:dyDescent="0.2">
      <c r="A99" t="s">
        <v>9</v>
      </c>
      <c r="B99" t="s">
        <v>83</v>
      </c>
    </row>
    <row r="100" spans="1:8" x14ac:dyDescent="0.2">
      <c r="A100" t="s">
        <v>25</v>
      </c>
      <c r="B100" t="s">
        <v>61</v>
      </c>
    </row>
    <row r="101" spans="1:8" ht="16" x14ac:dyDescent="0.2">
      <c r="A101" s="12" t="s">
        <v>10</v>
      </c>
    </row>
    <row r="102" spans="1:8" x14ac:dyDescent="0.2">
      <c r="A102" t="s">
        <v>11</v>
      </c>
      <c r="B102" t="s">
        <v>12</v>
      </c>
      <c r="C102" t="s">
        <v>7</v>
      </c>
      <c r="D102" t="s">
        <v>5</v>
      </c>
      <c r="E102" t="s">
        <v>13</v>
      </c>
      <c r="F102" t="s">
        <v>3</v>
      </c>
      <c r="G102" t="s">
        <v>2</v>
      </c>
      <c r="H102" t="s">
        <v>9</v>
      </c>
    </row>
    <row r="103" spans="1:8" x14ac:dyDescent="0.2">
      <c r="A103" t="str">
        <f>B93</f>
        <v>syngas production, from natural gas</v>
      </c>
      <c r="B103">
        <v>1</v>
      </c>
      <c r="C103" t="s">
        <v>8</v>
      </c>
      <c r="D103" t="s">
        <v>6</v>
      </c>
      <c r="F103" t="s">
        <v>15</v>
      </c>
      <c r="G103" t="str">
        <f>B95</f>
        <v>syngas, from natural gas</v>
      </c>
    </row>
    <row r="104" spans="1:8" x14ac:dyDescent="0.2">
      <c r="A104" t="s">
        <v>62</v>
      </c>
      <c r="B104" s="15">
        <f>1.49/0.735</f>
        <v>2.0272108843537415</v>
      </c>
      <c r="C104" t="s">
        <v>93</v>
      </c>
      <c r="D104" t="s">
        <v>20</v>
      </c>
      <c r="F104" t="s">
        <v>16</v>
      </c>
      <c r="G104" t="s">
        <v>63</v>
      </c>
      <c r="H104" t="s">
        <v>65</v>
      </c>
    </row>
    <row r="105" spans="1:8" x14ac:dyDescent="0.2">
      <c r="A105" t="s">
        <v>64</v>
      </c>
      <c r="B105" s="16">
        <f>4.1-1.375</f>
        <v>2.7249999999999996</v>
      </c>
      <c r="C105" t="s">
        <v>24</v>
      </c>
      <c r="D105" t="s">
        <v>6</v>
      </c>
      <c r="E105" t="s">
        <v>18</v>
      </c>
      <c r="F105" t="s">
        <v>19</v>
      </c>
      <c r="H105" t="s">
        <v>66</v>
      </c>
    </row>
    <row r="107" spans="1:8" ht="16" x14ac:dyDescent="0.2">
      <c r="A107" s="12" t="s">
        <v>0</v>
      </c>
      <c r="B107" s="1" t="s">
        <v>82</v>
      </c>
    </row>
    <row r="108" spans="1:8" x14ac:dyDescent="0.2">
      <c r="A108" t="s">
        <v>1</v>
      </c>
      <c r="B108">
        <v>1</v>
      </c>
    </row>
    <row r="109" spans="1:8" x14ac:dyDescent="0.2">
      <c r="A109" t="s">
        <v>2</v>
      </c>
      <c r="B109" t="s">
        <v>76</v>
      </c>
    </row>
    <row r="110" spans="1:8" x14ac:dyDescent="0.2">
      <c r="A110" t="s">
        <v>3</v>
      </c>
      <c r="B110" t="s">
        <v>4</v>
      </c>
    </row>
    <row r="111" spans="1:8" x14ac:dyDescent="0.2">
      <c r="A111" t="s">
        <v>5</v>
      </c>
      <c r="B111" t="s">
        <v>6</v>
      </c>
    </row>
    <row r="112" spans="1:8" x14ac:dyDescent="0.2">
      <c r="A112" t="s">
        <v>7</v>
      </c>
      <c r="B112" t="s">
        <v>8</v>
      </c>
    </row>
    <row r="113" spans="1:7" x14ac:dyDescent="0.2">
      <c r="A113" t="s">
        <v>9</v>
      </c>
      <c r="B113" t="s">
        <v>29</v>
      </c>
    </row>
    <row r="114" spans="1:7" x14ac:dyDescent="0.2">
      <c r="A114" t="s">
        <v>25</v>
      </c>
      <c r="B114" t="s">
        <v>26</v>
      </c>
    </row>
    <row r="115" spans="1:7" ht="16" x14ac:dyDescent="0.2">
      <c r="A115" s="12" t="s">
        <v>10</v>
      </c>
    </row>
    <row r="116" spans="1:7" x14ac:dyDescent="0.2">
      <c r="A116" t="s">
        <v>11</v>
      </c>
      <c r="B116" t="s">
        <v>12</v>
      </c>
      <c r="C116" t="s">
        <v>7</v>
      </c>
      <c r="D116" t="s">
        <v>5</v>
      </c>
      <c r="E116" t="s">
        <v>13</v>
      </c>
      <c r="F116" t="s">
        <v>3</v>
      </c>
      <c r="G116" t="s">
        <v>2</v>
      </c>
    </row>
    <row r="117" spans="1:7" x14ac:dyDescent="0.2">
      <c r="A117" t="str">
        <f>B107</f>
        <v>lubricating oil production, synthetic, Fischer Tropsch process, from natural gas, energy allocation, with carbon capture and storage</v>
      </c>
      <c r="B117">
        <v>1</v>
      </c>
      <c r="C117" t="s">
        <v>8</v>
      </c>
      <c r="D117" t="s">
        <v>6</v>
      </c>
      <c r="F117" t="s">
        <v>15</v>
      </c>
      <c r="G117" t="str">
        <f>B107</f>
        <v>lubricating oil production, synthetic, Fischer Tropsch process, from natural gas, energy allocation, with carbon capture and storage</v>
      </c>
    </row>
    <row r="118" spans="1:7" x14ac:dyDescent="0.2">
      <c r="A118" t="s">
        <v>86</v>
      </c>
      <c r="B118">
        <v>2.1</v>
      </c>
      <c r="C118" t="s">
        <v>8</v>
      </c>
      <c r="D118" t="s">
        <v>6</v>
      </c>
      <c r="F118" t="s">
        <v>16</v>
      </c>
      <c r="G118" t="s">
        <v>60</v>
      </c>
    </row>
    <row r="119" spans="1:7" x14ac:dyDescent="0.2">
      <c r="A119" t="s">
        <v>57</v>
      </c>
      <c r="B119">
        <f>3.64160231884058*0.21</f>
        <v>0.76473648695652174</v>
      </c>
      <c r="D119" t="s">
        <v>17</v>
      </c>
      <c r="E119" t="s">
        <v>18</v>
      </c>
      <c r="F119" t="s">
        <v>19</v>
      </c>
    </row>
    <row r="120" spans="1:7" x14ac:dyDescent="0.2">
      <c r="A120" t="s">
        <v>58</v>
      </c>
      <c r="B120">
        <f>0.00107549913043478*0.21</f>
        <v>2.2585481739130381E-4</v>
      </c>
      <c r="D120" t="s">
        <v>20</v>
      </c>
      <c r="E120" t="s">
        <v>59</v>
      </c>
      <c r="F120" t="s">
        <v>19</v>
      </c>
    </row>
    <row r="121" spans="1:7" x14ac:dyDescent="0.2">
      <c r="A121" t="s">
        <v>27</v>
      </c>
      <c r="B121" s="14">
        <v>6.7000000000000001E-12</v>
      </c>
      <c r="C121" t="s">
        <v>24</v>
      </c>
      <c r="D121" t="s">
        <v>5</v>
      </c>
      <c r="F121" t="s">
        <v>16</v>
      </c>
      <c r="G121" t="s">
        <v>28</v>
      </c>
    </row>
    <row r="122" spans="1:7" x14ac:dyDescent="0.2">
      <c r="A122" t="s">
        <v>35</v>
      </c>
      <c r="B122">
        <v>0.13</v>
      </c>
      <c r="D122" t="s">
        <v>6</v>
      </c>
      <c r="E122" t="s">
        <v>18</v>
      </c>
      <c r="F122" t="s">
        <v>19</v>
      </c>
    </row>
    <row r="123" spans="1:7" x14ac:dyDescent="0.2">
      <c r="A123" t="s">
        <v>21</v>
      </c>
      <c r="B123" s="14">
        <f>0.0872420618556701*0.21</f>
        <v>1.832083298969072E-2</v>
      </c>
      <c r="C123" t="s">
        <v>8</v>
      </c>
      <c r="D123" t="s">
        <v>22</v>
      </c>
      <c r="F123" t="s">
        <v>16</v>
      </c>
      <c r="G123" t="s">
        <v>23</v>
      </c>
    </row>
    <row r="124" spans="1:7" x14ac:dyDescent="0.2">
      <c r="B124" s="14"/>
    </row>
    <row r="125" spans="1:7" ht="16" x14ac:dyDescent="0.2">
      <c r="A125" s="12" t="s">
        <v>0</v>
      </c>
      <c r="B125" s="1" t="s">
        <v>81</v>
      </c>
    </row>
    <row r="126" spans="1:7" x14ac:dyDescent="0.2">
      <c r="A126" t="s">
        <v>1</v>
      </c>
      <c r="B126">
        <v>1</v>
      </c>
    </row>
    <row r="127" spans="1:7" x14ac:dyDescent="0.2">
      <c r="A127" t="s">
        <v>2</v>
      </c>
      <c r="B127" t="s">
        <v>34</v>
      </c>
    </row>
    <row r="128" spans="1:7" x14ac:dyDescent="0.2">
      <c r="A128" t="s">
        <v>3</v>
      </c>
      <c r="B128" t="s">
        <v>4</v>
      </c>
    </row>
    <row r="129" spans="1:7" x14ac:dyDescent="0.2">
      <c r="A129" t="s">
        <v>5</v>
      </c>
      <c r="B129" t="s">
        <v>6</v>
      </c>
    </row>
    <row r="130" spans="1:7" x14ac:dyDescent="0.2">
      <c r="A130" t="s">
        <v>7</v>
      </c>
      <c r="B130" t="s">
        <v>8</v>
      </c>
    </row>
    <row r="131" spans="1:7" x14ac:dyDescent="0.2">
      <c r="A131" t="s">
        <v>9</v>
      </c>
      <c r="B131" t="s">
        <v>30</v>
      </c>
    </row>
    <row r="132" spans="1:7" x14ac:dyDescent="0.2">
      <c r="A132" t="s">
        <v>25</v>
      </c>
      <c r="B132" t="s">
        <v>26</v>
      </c>
    </row>
    <row r="133" spans="1:7" ht="16" x14ac:dyDescent="0.2">
      <c r="A133" s="12" t="s">
        <v>10</v>
      </c>
    </row>
    <row r="134" spans="1:7" x14ac:dyDescent="0.2">
      <c r="A134" t="s">
        <v>11</v>
      </c>
      <c r="B134" t="s">
        <v>12</v>
      </c>
      <c r="C134" t="s">
        <v>7</v>
      </c>
      <c r="D134" t="s">
        <v>5</v>
      </c>
      <c r="E134" t="s">
        <v>13</v>
      </c>
      <c r="F134" t="s">
        <v>3</v>
      </c>
      <c r="G134" t="s">
        <v>2</v>
      </c>
    </row>
    <row r="135" spans="1:7" x14ac:dyDescent="0.2">
      <c r="A135" t="str">
        <f>B125</f>
        <v>kerosene production, synthetic, Fischer Tropsch process, from natural gas, energy allocation, with carbon capture and storage</v>
      </c>
      <c r="B135">
        <v>1</v>
      </c>
      <c r="C135" t="s">
        <v>8</v>
      </c>
      <c r="D135" t="s">
        <v>6</v>
      </c>
      <c r="F135" t="s">
        <v>15</v>
      </c>
      <c r="G135" t="str">
        <f>B127</f>
        <v>kerosene, synthetic</v>
      </c>
    </row>
    <row r="136" spans="1:7" x14ac:dyDescent="0.2">
      <c r="A136" t="s">
        <v>86</v>
      </c>
      <c r="B136">
        <v>2.35</v>
      </c>
      <c r="C136" t="s">
        <v>8</v>
      </c>
      <c r="D136" t="s">
        <v>6</v>
      </c>
      <c r="F136" t="s">
        <v>16</v>
      </c>
      <c r="G136" t="s">
        <v>60</v>
      </c>
    </row>
    <row r="137" spans="1:7" x14ac:dyDescent="0.2">
      <c r="A137" t="s">
        <v>57</v>
      </c>
      <c r="B137">
        <f>3.64160231884058*0.18</f>
        <v>0.65548841739130437</v>
      </c>
      <c r="D137" t="s">
        <v>17</v>
      </c>
      <c r="E137" t="s">
        <v>18</v>
      </c>
      <c r="F137" t="s">
        <v>19</v>
      </c>
    </row>
    <row r="138" spans="1:7" x14ac:dyDescent="0.2">
      <c r="A138" t="s">
        <v>58</v>
      </c>
      <c r="B138">
        <f>0.00107549913043478*0.18</f>
        <v>1.9358984347826041E-4</v>
      </c>
      <c r="D138" t="s">
        <v>20</v>
      </c>
      <c r="E138" t="s">
        <v>59</v>
      </c>
      <c r="F138" t="s">
        <v>19</v>
      </c>
    </row>
    <row r="139" spans="1:7" x14ac:dyDescent="0.2">
      <c r="A139" t="s">
        <v>27</v>
      </c>
      <c r="B139" s="14">
        <v>6.7000000000000001E-12</v>
      </c>
      <c r="C139" t="s">
        <v>24</v>
      </c>
      <c r="D139" t="s">
        <v>5</v>
      </c>
      <c r="F139" t="s">
        <v>16</v>
      </c>
      <c r="G139" t="s">
        <v>28</v>
      </c>
    </row>
    <row r="140" spans="1:7" x14ac:dyDescent="0.2">
      <c r="A140" t="s">
        <v>35</v>
      </c>
      <c r="B140">
        <v>0.22</v>
      </c>
      <c r="D140" t="s">
        <v>6</v>
      </c>
      <c r="E140" t="s">
        <v>18</v>
      </c>
      <c r="F140" t="s">
        <v>19</v>
      </c>
    </row>
    <row r="141" spans="1:7" x14ac:dyDescent="0.2">
      <c r="A141" t="s">
        <v>21</v>
      </c>
      <c r="B141" s="14">
        <f>0.0872420618556701*0.18</f>
        <v>1.5703571134020617E-2</v>
      </c>
      <c r="C141" t="s">
        <v>8</v>
      </c>
      <c r="D141" t="s">
        <v>22</v>
      </c>
      <c r="F141" t="s">
        <v>16</v>
      </c>
      <c r="G141" t="s">
        <v>23</v>
      </c>
    </row>
    <row r="143" spans="1:7" ht="16" x14ac:dyDescent="0.2">
      <c r="A143" s="12" t="s">
        <v>0</v>
      </c>
      <c r="B143" s="1" t="s">
        <v>80</v>
      </c>
    </row>
    <row r="144" spans="1:7" x14ac:dyDescent="0.2">
      <c r="A144" t="s">
        <v>1</v>
      </c>
      <c r="B144">
        <v>1</v>
      </c>
    </row>
    <row r="145" spans="1:7" x14ac:dyDescent="0.2">
      <c r="A145" t="s">
        <v>2</v>
      </c>
      <c r="B145" t="s">
        <v>74</v>
      </c>
    </row>
    <row r="146" spans="1:7" x14ac:dyDescent="0.2">
      <c r="A146" t="s">
        <v>3</v>
      </c>
      <c r="B146" t="s">
        <v>4</v>
      </c>
    </row>
    <row r="147" spans="1:7" x14ac:dyDescent="0.2">
      <c r="A147" t="s">
        <v>5</v>
      </c>
      <c r="B147" t="s">
        <v>6</v>
      </c>
    </row>
    <row r="148" spans="1:7" x14ac:dyDescent="0.2">
      <c r="A148" t="s">
        <v>7</v>
      </c>
      <c r="B148" t="s">
        <v>8</v>
      </c>
    </row>
    <row r="149" spans="1:7" x14ac:dyDescent="0.2">
      <c r="A149" t="s">
        <v>9</v>
      </c>
      <c r="B149" t="s">
        <v>31</v>
      </c>
    </row>
    <row r="150" spans="1:7" x14ac:dyDescent="0.2">
      <c r="A150" t="s">
        <v>25</v>
      </c>
      <c r="B150" t="s">
        <v>26</v>
      </c>
    </row>
    <row r="151" spans="1:7" ht="16" x14ac:dyDescent="0.2">
      <c r="A151" s="12" t="s">
        <v>10</v>
      </c>
    </row>
    <row r="152" spans="1:7" x14ac:dyDescent="0.2">
      <c r="A152" t="s">
        <v>11</v>
      </c>
      <c r="B152" t="s">
        <v>12</v>
      </c>
      <c r="C152" t="s">
        <v>7</v>
      </c>
      <c r="D152" t="s">
        <v>5</v>
      </c>
      <c r="E152" t="s">
        <v>13</v>
      </c>
      <c r="F152" t="s">
        <v>3</v>
      </c>
      <c r="G152" t="s">
        <v>2</v>
      </c>
    </row>
    <row r="153" spans="1:7" x14ac:dyDescent="0.2">
      <c r="A153" t="str">
        <f>B143</f>
        <v>naphtha production, synthetic, Fischer Tropsch process, from natural gas, energy allocation, with carbon capture and storage</v>
      </c>
      <c r="B153">
        <v>1</v>
      </c>
      <c r="C153" t="s">
        <v>8</v>
      </c>
      <c r="D153" t="s">
        <v>6</v>
      </c>
      <c r="F153" t="s">
        <v>15</v>
      </c>
      <c r="G153" t="str">
        <f>B143</f>
        <v>naphtha production, synthetic, Fischer Tropsch process, from natural gas, energy allocation, with carbon capture and storage</v>
      </c>
    </row>
    <row r="154" spans="1:7" x14ac:dyDescent="0.2">
      <c r="A154" t="s">
        <v>86</v>
      </c>
      <c r="B154">
        <v>2.3199999999999998</v>
      </c>
      <c r="C154" t="s">
        <v>8</v>
      </c>
      <c r="D154" t="s">
        <v>6</v>
      </c>
      <c r="F154" t="s">
        <v>16</v>
      </c>
      <c r="G154" t="s">
        <v>60</v>
      </c>
    </row>
    <row r="155" spans="1:7" x14ac:dyDescent="0.2">
      <c r="A155" t="s">
        <v>57</v>
      </c>
      <c r="B155">
        <f>3.64160231884058*0.24</f>
        <v>0.87398455652173912</v>
      </c>
      <c r="D155" t="s">
        <v>17</v>
      </c>
      <c r="E155" t="s">
        <v>18</v>
      </c>
      <c r="F155" t="s">
        <v>19</v>
      </c>
    </row>
    <row r="156" spans="1:7" x14ac:dyDescent="0.2">
      <c r="A156" t="s">
        <v>58</v>
      </c>
      <c r="B156">
        <f>0.00107549913043478*0.24</f>
        <v>2.581197913043472E-4</v>
      </c>
      <c r="D156" t="s">
        <v>20</v>
      </c>
      <c r="E156" t="s">
        <v>59</v>
      </c>
      <c r="F156" t="s">
        <v>19</v>
      </c>
    </row>
    <row r="157" spans="1:7" x14ac:dyDescent="0.2">
      <c r="A157" t="s">
        <v>27</v>
      </c>
      <c r="B157" s="14">
        <v>6.7000000000000001E-12</v>
      </c>
      <c r="C157" t="s">
        <v>24</v>
      </c>
      <c r="D157" t="s">
        <v>5</v>
      </c>
      <c r="F157" t="s">
        <v>16</v>
      </c>
      <c r="G157" t="s">
        <v>28</v>
      </c>
    </row>
    <row r="158" spans="1:7" x14ac:dyDescent="0.2">
      <c r="A158" t="s">
        <v>64</v>
      </c>
      <c r="B158">
        <v>0.19</v>
      </c>
      <c r="D158" t="s">
        <v>6</v>
      </c>
      <c r="E158" t="s">
        <v>18</v>
      </c>
      <c r="F158" t="s">
        <v>19</v>
      </c>
    </row>
    <row r="159" spans="1:7" x14ac:dyDescent="0.2">
      <c r="A159" t="s">
        <v>21</v>
      </c>
      <c r="B159" s="14">
        <f>0.0872420618556701*0.24</f>
        <v>2.0938094845360824E-2</v>
      </c>
      <c r="C159" t="s">
        <v>8</v>
      </c>
      <c r="D159" t="s">
        <v>22</v>
      </c>
      <c r="F159" t="s">
        <v>16</v>
      </c>
      <c r="G159" t="s">
        <v>23</v>
      </c>
    </row>
    <row r="161" spans="1:7" ht="16" x14ac:dyDescent="0.2">
      <c r="A161" s="12" t="s">
        <v>0</v>
      </c>
      <c r="B161" s="1" t="s">
        <v>79</v>
      </c>
    </row>
    <row r="162" spans="1:7" x14ac:dyDescent="0.2">
      <c r="A162" t="s">
        <v>1</v>
      </c>
      <c r="B162">
        <v>1</v>
      </c>
    </row>
    <row r="163" spans="1:7" x14ac:dyDescent="0.2">
      <c r="A163" t="s">
        <v>2</v>
      </c>
      <c r="B163" t="s">
        <v>72</v>
      </c>
    </row>
    <row r="164" spans="1:7" x14ac:dyDescent="0.2">
      <c r="A164" t="s">
        <v>3</v>
      </c>
      <c r="B164" t="s">
        <v>4</v>
      </c>
    </row>
    <row r="165" spans="1:7" x14ac:dyDescent="0.2">
      <c r="A165" t="s">
        <v>5</v>
      </c>
      <c r="B165" t="s">
        <v>6</v>
      </c>
    </row>
    <row r="166" spans="1:7" x14ac:dyDescent="0.2">
      <c r="A166" t="s">
        <v>7</v>
      </c>
      <c r="B166" t="s">
        <v>8</v>
      </c>
    </row>
    <row r="167" spans="1:7" x14ac:dyDescent="0.2">
      <c r="A167" t="s">
        <v>9</v>
      </c>
      <c r="B167" t="s">
        <v>32</v>
      </c>
    </row>
    <row r="168" spans="1:7" x14ac:dyDescent="0.2">
      <c r="A168" t="s">
        <v>25</v>
      </c>
      <c r="B168" t="s">
        <v>26</v>
      </c>
    </row>
    <row r="169" spans="1:7" ht="16" x14ac:dyDescent="0.2">
      <c r="A169" s="12" t="s">
        <v>10</v>
      </c>
    </row>
    <row r="170" spans="1:7" x14ac:dyDescent="0.2">
      <c r="A170" t="s">
        <v>11</v>
      </c>
      <c r="B170" t="s">
        <v>12</v>
      </c>
      <c r="C170" t="s">
        <v>7</v>
      </c>
      <c r="D170" t="s">
        <v>5</v>
      </c>
      <c r="E170" t="s">
        <v>13</v>
      </c>
      <c r="F170" t="s">
        <v>3</v>
      </c>
      <c r="G170" t="s">
        <v>2</v>
      </c>
    </row>
    <row r="171" spans="1:7" x14ac:dyDescent="0.2">
      <c r="A171" t="str">
        <f>B161</f>
        <v>diesel production, synthetic, Fischer Tropsch process, from natural gas, energy allocation, with carbon capture and storage</v>
      </c>
      <c r="B171">
        <v>1</v>
      </c>
      <c r="C171" t="s">
        <v>8</v>
      </c>
      <c r="D171" t="s">
        <v>6</v>
      </c>
      <c r="F171" t="s">
        <v>15</v>
      </c>
      <c r="G171" t="s">
        <v>72</v>
      </c>
    </row>
    <row r="172" spans="1:7" x14ac:dyDescent="0.2">
      <c r="A172" t="s">
        <v>86</v>
      </c>
      <c r="B172">
        <v>2.2599999999999998</v>
      </c>
      <c r="C172" t="s">
        <v>8</v>
      </c>
      <c r="D172" t="s">
        <v>6</v>
      </c>
      <c r="F172" t="s">
        <v>16</v>
      </c>
      <c r="G172" t="s">
        <v>60</v>
      </c>
    </row>
    <row r="173" spans="1:7" x14ac:dyDescent="0.2">
      <c r="A173" t="s">
        <v>57</v>
      </c>
      <c r="B173">
        <f>3.64160231884058*0.37</f>
        <v>1.3473928579710146</v>
      </c>
      <c r="D173" t="s">
        <v>17</v>
      </c>
      <c r="E173" t="s">
        <v>18</v>
      </c>
      <c r="F173" t="s">
        <v>19</v>
      </c>
    </row>
    <row r="174" spans="1:7" x14ac:dyDescent="0.2">
      <c r="A174" t="s">
        <v>58</v>
      </c>
      <c r="B174">
        <f>0.00107549913043478*0.37</f>
        <v>3.9793467826086865E-4</v>
      </c>
      <c r="D174" t="s">
        <v>20</v>
      </c>
      <c r="E174" t="s">
        <v>59</v>
      </c>
      <c r="F174" t="s">
        <v>19</v>
      </c>
    </row>
    <row r="175" spans="1:7" x14ac:dyDescent="0.2">
      <c r="A175" t="s">
        <v>27</v>
      </c>
      <c r="B175" s="14">
        <v>6.7000000000000001E-12</v>
      </c>
      <c r="C175" t="s">
        <v>24</v>
      </c>
      <c r="D175" t="s">
        <v>5</v>
      </c>
      <c r="F175" t="s">
        <v>16</v>
      </c>
      <c r="G175" t="s">
        <v>28</v>
      </c>
    </row>
    <row r="176" spans="1:7" x14ac:dyDescent="0.2">
      <c r="A176" t="s">
        <v>64</v>
      </c>
      <c r="B176">
        <v>0.05</v>
      </c>
      <c r="D176" t="s">
        <v>6</v>
      </c>
      <c r="E176" t="s">
        <v>18</v>
      </c>
      <c r="F176" t="s">
        <v>19</v>
      </c>
    </row>
    <row r="177" spans="1:8" x14ac:dyDescent="0.2">
      <c r="A177" t="s">
        <v>21</v>
      </c>
      <c r="B177" s="14">
        <f>0.0872420618556701*0.37</f>
        <v>3.2279562886597939E-2</v>
      </c>
      <c r="C177" t="s">
        <v>8</v>
      </c>
      <c r="D177" t="s">
        <v>22</v>
      </c>
      <c r="F177" t="s">
        <v>16</v>
      </c>
      <c r="G177" t="s">
        <v>23</v>
      </c>
    </row>
    <row r="179" spans="1:8" ht="16" x14ac:dyDescent="0.2">
      <c r="A179" s="12" t="s">
        <v>0</v>
      </c>
      <c r="B179" s="1" t="s">
        <v>92</v>
      </c>
    </row>
    <row r="180" spans="1:8" x14ac:dyDescent="0.2">
      <c r="A180" t="s">
        <v>1</v>
      </c>
      <c r="B180">
        <v>1</v>
      </c>
    </row>
    <row r="181" spans="1:8" x14ac:dyDescent="0.2">
      <c r="A181" t="s">
        <v>2</v>
      </c>
      <c r="B181" t="s">
        <v>87</v>
      </c>
    </row>
    <row r="182" spans="1:8" x14ac:dyDescent="0.2">
      <c r="A182" t="s">
        <v>3</v>
      </c>
      <c r="B182" t="s">
        <v>4</v>
      </c>
    </row>
    <row r="183" spans="1:8" x14ac:dyDescent="0.2">
      <c r="A183" t="s">
        <v>5</v>
      </c>
      <c r="B183" t="s">
        <v>6</v>
      </c>
    </row>
    <row r="184" spans="1:8" x14ac:dyDescent="0.2">
      <c r="A184" t="s">
        <v>7</v>
      </c>
      <c r="B184" t="s">
        <v>8</v>
      </c>
    </row>
    <row r="185" spans="1:8" x14ac:dyDescent="0.2">
      <c r="A185" t="s">
        <v>9</v>
      </c>
      <c r="B185" t="s">
        <v>88</v>
      </c>
    </row>
    <row r="186" spans="1:8" x14ac:dyDescent="0.2">
      <c r="A186" t="s">
        <v>25</v>
      </c>
      <c r="B186" t="s">
        <v>89</v>
      </c>
    </row>
    <row r="187" spans="1:8" ht="16" x14ac:dyDescent="0.2">
      <c r="A187" s="12" t="s">
        <v>10</v>
      </c>
    </row>
    <row r="188" spans="1:8" x14ac:dyDescent="0.2">
      <c r="A188" t="s">
        <v>11</v>
      </c>
      <c r="B188" t="s">
        <v>12</v>
      </c>
      <c r="C188" t="s">
        <v>7</v>
      </c>
      <c r="D188" t="s">
        <v>5</v>
      </c>
      <c r="E188" t="s">
        <v>13</v>
      </c>
      <c r="F188" t="s">
        <v>3</v>
      </c>
      <c r="G188" t="s">
        <v>2</v>
      </c>
      <c r="H188" t="s">
        <v>9</v>
      </c>
    </row>
    <row r="189" spans="1:8" x14ac:dyDescent="0.2">
      <c r="A189" t="str">
        <f>B179</f>
        <v>liquefied petroleum gas production, synthetic, Fischer Tropsch process, from natural gas, energy allocation, with carbon capture and storage</v>
      </c>
      <c r="B189">
        <v>1</v>
      </c>
      <c r="C189" t="s">
        <v>8</v>
      </c>
      <c r="D189" t="s">
        <v>6</v>
      </c>
      <c r="F189" t="s">
        <v>15</v>
      </c>
      <c r="G189" t="str">
        <f>B179</f>
        <v>liquefied petroleum gas production, synthetic, Fischer Tropsch process, from natural gas, energy allocation, with carbon capture and storage</v>
      </c>
      <c r="H189" t="s">
        <v>90</v>
      </c>
    </row>
    <row r="190" spans="1:8" x14ac:dyDescent="0.2">
      <c r="A190" t="s">
        <v>86</v>
      </c>
      <c r="B190">
        <v>2.2799999999999998</v>
      </c>
      <c r="C190" t="s">
        <v>8</v>
      </c>
      <c r="D190" t="s">
        <v>6</v>
      </c>
      <c r="F190" t="s">
        <v>16</v>
      </c>
      <c r="G190" t="s">
        <v>60</v>
      </c>
    </row>
    <row r="191" spans="1:8" x14ac:dyDescent="0.2">
      <c r="A191" t="s">
        <v>57</v>
      </c>
      <c r="B191">
        <f>3.64160231884058*0.11</f>
        <v>0.4005762550724638</v>
      </c>
      <c r="D191" t="s">
        <v>17</v>
      </c>
      <c r="E191" t="s">
        <v>18</v>
      </c>
      <c r="F191" t="s">
        <v>19</v>
      </c>
    </row>
    <row r="192" spans="1:8" x14ac:dyDescent="0.2">
      <c r="A192" t="s">
        <v>58</v>
      </c>
      <c r="B192">
        <f>0.00107549913043478*0.11</f>
        <v>1.1830490434782582E-4</v>
      </c>
      <c r="D192" t="s">
        <v>20</v>
      </c>
      <c r="E192" t="s">
        <v>59</v>
      </c>
      <c r="F192" t="s">
        <v>19</v>
      </c>
    </row>
    <row r="193" spans="1:8" x14ac:dyDescent="0.2">
      <c r="A193" t="s">
        <v>27</v>
      </c>
      <c r="B193" s="14">
        <v>6.7000000000000001E-12</v>
      </c>
      <c r="C193" t="s">
        <v>24</v>
      </c>
      <c r="D193" t="s">
        <v>5</v>
      </c>
      <c r="F193" t="s">
        <v>16</v>
      </c>
      <c r="G193" t="s">
        <v>28</v>
      </c>
    </row>
    <row r="194" spans="1:8" x14ac:dyDescent="0.2">
      <c r="A194" t="s">
        <v>64</v>
      </c>
      <c r="B194">
        <v>0.13</v>
      </c>
      <c r="D194" t="s">
        <v>6</v>
      </c>
      <c r="E194" t="s">
        <v>18</v>
      </c>
      <c r="F194" t="s">
        <v>19</v>
      </c>
    </row>
    <row r="195" spans="1:8" x14ac:dyDescent="0.2">
      <c r="A195" t="s">
        <v>21</v>
      </c>
      <c r="B195" s="14">
        <f>0.0872420618556701*0.11</f>
        <v>9.5966268041237108E-3</v>
      </c>
      <c r="C195" t="s">
        <v>8</v>
      </c>
      <c r="D195" t="s">
        <v>22</v>
      </c>
      <c r="F195" t="s">
        <v>16</v>
      </c>
      <c r="G195" t="s">
        <v>23</v>
      </c>
    </row>
    <row r="197" spans="1:8" ht="16" x14ac:dyDescent="0.2">
      <c r="A197" s="12" t="s">
        <v>0</v>
      </c>
      <c r="B197" s="1" t="s">
        <v>86</v>
      </c>
    </row>
    <row r="198" spans="1:8" x14ac:dyDescent="0.2">
      <c r="A198" t="s">
        <v>1</v>
      </c>
      <c r="B198">
        <v>1</v>
      </c>
    </row>
    <row r="199" spans="1:8" x14ac:dyDescent="0.2">
      <c r="A199" t="s">
        <v>2</v>
      </c>
      <c r="B199" t="s">
        <v>60</v>
      </c>
    </row>
    <row r="200" spans="1:8" x14ac:dyDescent="0.2">
      <c r="A200" t="s">
        <v>3</v>
      </c>
      <c r="B200" t="s">
        <v>4</v>
      </c>
    </row>
    <row r="201" spans="1:8" x14ac:dyDescent="0.2">
      <c r="A201" t="s">
        <v>5</v>
      </c>
      <c r="B201" t="s">
        <v>6</v>
      </c>
    </row>
    <row r="202" spans="1:8" x14ac:dyDescent="0.2">
      <c r="A202" t="s">
        <v>7</v>
      </c>
      <c r="B202" t="s">
        <v>8</v>
      </c>
    </row>
    <row r="203" spans="1:8" x14ac:dyDescent="0.2">
      <c r="A203" t="s">
        <v>9</v>
      </c>
      <c r="B203" t="s">
        <v>84</v>
      </c>
    </row>
    <row r="204" spans="1:8" x14ac:dyDescent="0.2">
      <c r="A204" t="s">
        <v>25</v>
      </c>
      <c r="B204" t="s">
        <v>61</v>
      </c>
    </row>
    <row r="205" spans="1:8" ht="16" x14ac:dyDescent="0.2">
      <c r="A205" s="12" t="s">
        <v>10</v>
      </c>
    </row>
    <row r="206" spans="1:8" x14ac:dyDescent="0.2">
      <c r="A206" t="s">
        <v>11</v>
      </c>
      <c r="B206" t="s">
        <v>12</v>
      </c>
      <c r="C206" t="s">
        <v>7</v>
      </c>
      <c r="D206" t="s">
        <v>5</v>
      </c>
      <c r="E206" t="s">
        <v>13</v>
      </c>
      <c r="F206" t="s">
        <v>3</v>
      </c>
      <c r="G206" t="s">
        <v>2</v>
      </c>
      <c r="H206" t="s">
        <v>9</v>
      </c>
    </row>
    <row r="207" spans="1:8" x14ac:dyDescent="0.2">
      <c r="A207" t="str">
        <f>B197</f>
        <v>syngas production, from natural gas, with carbon capture and storage</v>
      </c>
      <c r="B207">
        <v>1</v>
      </c>
      <c r="C207" t="s">
        <v>8</v>
      </c>
      <c r="D207" t="s">
        <v>6</v>
      </c>
      <c r="F207" t="s">
        <v>15</v>
      </c>
      <c r="G207" t="str">
        <f>B199</f>
        <v>syngas, from natural gas</v>
      </c>
    </row>
    <row r="208" spans="1:8" x14ac:dyDescent="0.2">
      <c r="A208" t="s">
        <v>62</v>
      </c>
      <c r="B208" s="15">
        <f>1.49/0.735</f>
        <v>2.0272108843537415</v>
      </c>
      <c r="C208" t="s">
        <v>93</v>
      </c>
      <c r="D208" t="s">
        <v>20</v>
      </c>
      <c r="F208" t="s">
        <v>16</v>
      </c>
      <c r="G208" t="s">
        <v>63</v>
      </c>
      <c r="H208" t="s">
        <v>68</v>
      </c>
    </row>
    <row r="209" spans="1:8" x14ac:dyDescent="0.2">
      <c r="A209" t="s">
        <v>64</v>
      </c>
      <c r="B209" s="16">
        <f>(4.1-1.375)*0.01</f>
        <v>2.7249999999999996E-2</v>
      </c>
      <c r="C209" t="s">
        <v>24</v>
      </c>
      <c r="D209" t="s">
        <v>6</v>
      </c>
      <c r="E209" t="s">
        <v>18</v>
      </c>
      <c r="F209" t="s">
        <v>19</v>
      </c>
      <c r="H209" t="s">
        <v>67</v>
      </c>
    </row>
    <row r="210" spans="1:8" ht="16" x14ac:dyDescent="0.2">
      <c r="A210" s="18" t="s">
        <v>21</v>
      </c>
      <c r="B210" s="15">
        <f>(230/1000)*B208</f>
        <v>0.46625850340136055</v>
      </c>
      <c r="C210" t="s">
        <v>8</v>
      </c>
      <c r="D210" t="s">
        <v>22</v>
      </c>
      <c r="F210" t="s">
        <v>16</v>
      </c>
      <c r="G210" t="s">
        <v>23</v>
      </c>
      <c r="H210" t="s">
        <v>69</v>
      </c>
    </row>
    <row r="211" spans="1:8" x14ac:dyDescent="0.2">
      <c r="A211" t="s">
        <v>70</v>
      </c>
      <c r="B211" s="16">
        <f>(4.1-1.375)*0.99</f>
        <v>2.6977499999999996</v>
      </c>
      <c r="C211" t="s">
        <v>8</v>
      </c>
      <c r="D211" t="s">
        <v>6</v>
      </c>
      <c r="F211" t="s">
        <v>16</v>
      </c>
      <c r="G211" t="s">
        <v>71</v>
      </c>
    </row>
    <row r="217" spans="1:8" ht="16" x14ac:dyDescent="0.2">
      <c r="A217" s="12"/>
    </row>
    <row r="220" spans="1:8" ht="16" x14ac:dyDescent="0.2">
      <c r="A220" s="13"/>
      <c r="G220" s="13"/>
    </row>
    <row r="221" spans="1:8" ht="16" x14ac:dyDescent="0.2">
      <c r="A221" s="13"/>
      <c r="G221" s="13"/>
    </row>
    <row r="224" spans="1:8" ht="16" x14ac:dyDescent="0.2">
      <c r="A224" s="12"/>
      <c r="B224" s="1"/>
    </row>
    <row r="231" spans="1:2" ht="16" x14ac:dyDescent="0.2">
      <c r="A231" s="12"/>
    </row>
    <row r="237" spans="1:2" x14ac:dyDescent="0.2">
      <c r="B237" s="14"/>
    </row>
    <row r="238" spans="1:2" x14ac:dyDescent="0.2">
      <c r="B238" s="14"/>
    </row>
    <row r="240" spans="1:2" ht="16" x14ac:dyDescent="0.2">
      <c r="A240" s="12"/>
      <c r="B240" s="1"/>
    </row>
    <row r="247" spans="1:7" ht="16" x14ac:dyDescent="0.2">
      <c r="A247" s="12"/>
    </row>
    <row r="250" spans="1:7" ht="16" x14ac:dyDescent="0.2">
      <c r="A250" s="13"/>
      <c r="G250" s="13"/>
    </row>
    <row r="254" spans="1:7" x14ac:dyDescent="0.2">
      <c r="B254" s="17"/>
    </row>
    <row r="255" spans="1:7" x14ac:dyDescent="0.2">
      <c r="B255" s="17"/>
    </row>
    <row r="256" spans="1:7" ht="16" x14ac:dyDescent="0.2">
      <c r="A256" s="12"/>
      <c r="B256" s="1"/>
    </row>
    <row r="263" spans="1:7" ht="16" x14ac:dyDescent="0.2">
      <c r="A263" s="12"/>
    </row>
    <row r="266" spans="1:7" ht="16" x14ac:dyDescent="0.2">
      <c r="A266" s="13"/>
      <c r="G266" s="13"/>
    </row>
    <row r="267" spans="1:7" ht="16" x14ac:dyDescent="0.2">
      <c r="A267" s="13"/>
      <c r="G267" s="13"/>
    </row>
    <row r="270" spans="1:7" ht="16" x14ac:dyDescent="0.2">
      <c r="A270" s="12"/>
      <c r="B270" s="1"/>
    </row>
    <row r="277" spans="1:2" ht="16" x14ac:dyDescent="0.2">
      <c r="A277" s="12"/>
    </row>
    <row r="283" spans="1:2" x14ac:dyDescent="0.2">
      <c r="B283" s="14"/>
    </row>
    <row r="284" spans="1:2" x14ac:dyDescent="0.2">
      <c r="B284" s="14"/>
    </row>
    <row r="286" spans="1:2" ht="16" x14ac:dyDescent="0.2">
      <c r="A286" s="12"/>
      <c r="B286" s="1"/>
    </row>
    <row r="293" spans="1:7" ht="16" x14ac:dyDescent="0.2">
      <c r="A293" s="12"/>
    </row>
    <row r="296" spans="1:7" ht="16" x14ac:dyDescent="0.2">
      <c r="A296" s="13"/>
      <c r="G296" s="13"/>
    </row>
    <row r="300" spans="1:7" x14ac:dyDescent="0.2">
      <c r="B300" s="17"/>
    </row>
    <row r="301" spans="1:7" x14ac:dyDescent="0.2">
      <c r="B301" s="17"/>
    </row>
    <row r="302" spans="1:7" ht="16" x14ac:dyDescent="0.2">
      <c r="A302" s="12"/>
      <c r="B302" s="1"/>
    </row>
    <row r="309" spans="1:7" ht="16" x14ac:dyDescent="0.2">
      <c r="A309" s="12"/>
    </row>
    <row r="312" spans="1:7" ht="16" x14ac:dyDescent="0.2">
      <c r="A312" s="13"/>
      <c r="G312" s="13"/>
    </row>
    <row r="313" spans="1:7" ht="16" x14ac:dyDescent="0.2">
      <c r="A313" s="13"/>
      <c r="G313" s="13"/>
    </row>
    <row r="316" spans="1:7" ht="16" x14ac:dyDescent="0.2">
      <c r="A316" s="12"/>
      <c r="B316" s="1"/>
    </row>
    <row r="323" spans="1:2" ht="16" x14ac:dyDescent="0.2">
      <c r="A323" s="12"/>
    </row>
    <row r="329" spans="1:2" x14ac:dyDescent="0.2">
      <c r="B329" s="14"/>
    </row>
    <row r="330" spans="1:2" x14ac:dyDescent="0.2">
      <c r="B330" s="14"/>
    </row>
    <row r="332" spans="1:2" ht="16" x14ac:dyDescent="0.2">
      <c r="A332" s="12"/>
      <c r="B332" s="1"/>
    </row>
    <row r="339" spans="1:7" ht="16" x14ac:dyDescent="0.2">
      <c r="A339" s="12"/>
    </row>
    <row r="342" spans="1:7" ht="16" x14ac:dyDescent="0.2">
      <c r="A342" s="13"/>
      <c r="G342" s="13"/>
    </row>
    <row r="346" spans="1:7" x14ac:dyDescent="0.2">
      <c r="B346" s="17"/>
    </row>
    <row r="347" spans="1:7" x14ac:dyDescent="0.2">
      <c r="B347" s="17"/>
    </row>
    <row r="348" spans="1:7" ht="16" x14ac:dyDescent="0.2">
      <c r="A348" s="12"/>
      <c r="B348" s="1"/>
    </row>
    <row r="355" spans="1:7" ht="16" x14ac:dyDescent="0.2">
      <c r="A355" s="12"/>
    </row>
    <row r="358" spans="1:7" ht="16" x14ac:dyDescent="0.2">
      <c r="A358" s="13"/>
      <c r="G358" s="13"/>
    </row>
    <row r="359" spans="1:7" ht="16" x14ac:dyDescent="0.2">
      <c r="A359" s="13"/>
      <c r="G359" s="13"/>
    </row>
    <row r="362" spans="1:7" ht="16" x14ac:dyDescent="0.2">
      <c r="A362" s="12"/>
      <c r="B362" s="1"/>
    </row>
    <row r="369" spans="1:2" ht="16" x14ac:dyDescent="0.2">
      <c r="A369" s="12"/>
    </row>
    <row r="375" spans="1:2" x14ac:dyDescent="0.2">
      <c r="B375" s="14"/>
    </row>
    <row r="376" spans="1:2" x14ac:dyDescent="0.2">
      <c r="B376" s="14"/>
    </row>
    <row r="378" spans="1:2" ht="16" x14ac:dyDescent="0.2">
      <c r="A378" s="12"/>
      <c r="B378" s="1"/>
    </row>
    <row r="385" spans="1:7" ht="16" x14ac:dyDescent="0.2">
      <c r="A385" s="12"/>
    </row>
    <row r="388" spans="1:7" ht="16" x14ac:dyDescent="0.2">
      <c r="A388" s="13"/>
      <c r="G388" s="13"/>
    </row>
    <row r="392" spans="1:7" x14ac:dyDescent="0.2">
      <c r="B392" s="17"/>
    </row>
    <row r="394" spans="1:7" ht="16" x14ac:dyDescent="0.2">
      <c r="A394" s="12"/>
      <c r="B394" s="1"/>
    </row>
    <row r="401" spans="1:7" ht="16" x14ac:dyDescent="0.2">
      <c r="A401" s="12"/>
    </row>
    <row r="404" spans="1:7" ht="16" x14ac:dyDescent="0.2">
      <c r="A404" s="13"/>
      <c r="G404" s="13"/>
    </row>
    <row r="405" spans="1:7" ht="16" x14ac:dyDescent="0.2">
      <c r="A405" s="13"/>
      <c r="G405" s="13"/>
    </row>
    <row r="407" spans="1:7" ht="16" x14ac:dyDescent="0.2">
      <c r="A407" s="12"/>
      <c r="B407" s="1"/>
    </row>
    <row r="414" spans="1:7" ht="16" x14ac:dyDescent="0.2">
      <c r="A414" s="12"/>
    </row>
    <row r="420" spans="1:2" x14ac:dyDescent="0.2">
      <c r="B420" s="14"/>
    </row>
    <row r="421" spans="1:2" x14ac:dyDescent="0.2">
      <c r="B421" s="14"/>
    </row>
    <row r="423" spans="1:2" ht="16" x14ac:dyDescent="0.2">
      <c r="A423" s="12"/>
      <c r="B423" s="1"/>
    </row>
    <row r="430" spans="1:2" ht="16" x14ac:dyDescent="0.2">
      <c r="A430" s="12"/>
    </row>
    <row r="433" spans="1:7" ht="16" x14ac:dyDescent="0.2">
      <c r="A433" s="13"/>
      <c r="G433" s="13"/>
    </row>
    <row r="437" spans="1:7" x14ac:dyDescent="0.2">
      <c r="B437" s="17"/>
    </row>
    <row r="438" spans="1:7" x14ac:dyDescent="0.2">
      <c r="B438" s="17"/>
    </row>
    <row r="439" spans="1:7" ht="16" x14ac:dyDescent="0.2">
      <c r="A439" s="12"/>
      <c r="B439" s="1"/>
    </row>
    <row r="446" spans="1:7" ht="16" x14ac:dyDescent="0.2">
      <c r="A446" s="12"/>
    </row>
    <row r="449" spans="1:7" ht="16" x14ac:dyDescent="0.2">
      <c r="A449" s="13"/>
      <c r="G449" s="13"/>
    </row>
    <row r="450" spans="1:7" ht="16" x14ac:dyDescent="0.2">
      <c r="A450" s="13"/>
      <c r="G450" s="13"/>
    </row>
    <row r="453" spans="1:7" ht="16" x14ac:dyDescent="0.2">
      <c r="A453" s="12"/>
      <c r="B453" s="1"/>
    </row>
    <row r="460" spans="1:7" ht="16" x14ac:dyDescent="0.2">
      <c r="A460" s="12"/>
    </row>
    <row r="466" spans="1:7" x14ac:dyDescent="0.2">
      <c r="B466" s="14"/>
    </row>
    <row r="467" spans="1:7" x14ac:dyDescent="0.2">
      <c r="B467" s="14"/>
    </row>
    <row r="469" spans="1:7" ht="16" x14ac:dyDescent="0.2">
      <c r="A469" s="12"/>
      <c r="B469" s="1"/>
    </row>
    <row r="476" spans="1:7" ht="16" x14ac:dyDescent="0.2">
      <c r="A476" s="12"/>
    </row>
    <row r="479" spans="1:7" ht="16" x14ac:dyDescent="0.2">
      <c r="A479" s="13"/>
      <c r="G479" s="13"/>
    </row>
    <row r="483" spans="1:7" x14ac:dyDescent="0.2">
      <c r="B483" s="17"/>
    </row>
    <row r="485" spans="1:7" ht="16" x14ac:dyDescent="0.2">
      <c r="A485" s="12"/>
      <c r="B485" s="1"/>
    </row>
    <row r="492" spans="1:7" ht="16" x14ac:dyDescent="0.2">
      <c r="A492" s="12"/>
    </row>
    <row r="495" spans="1:7" ht="16" x14ac:dyDescent="0.2">
      <c r="A495" s="13"/>
      <c r="G495" s="13"/>
    </row>
    <row r="496" spans="1:7" ht="16" x14ac:dyDescent="0.2">
      <c r="A496" s="13"/>
      <c r="G496" s="13"/>
    </row>
    <row r="498" spans="1:2" ht="16" x14ac:dyDescent="0.2">
      <c r="A498" s="12"/>
      <c r="B498" s="1"/>
    </row>
    <row r="504" spans="1:2" ht="16" x14ac:dyDescent="0.2">
      <c r="A504" s="12"/>
    </row>
    <row r="509" spans="1:2" ht="16" x14ac:dyDescent="0.2">
      <c r="A509" s="12"/>
      <c r="B509" s="1"/>
    </row>
    <row r="515" spans="1:1" ht="16" x14ac:dyDescent="0.2">
      <c r="A515" s="12"/>
    </row>
  </sheetData>
  <autoFilter ref="A1:K515"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2023-12-15T12:14:45Z</dcterms:modified>
</cp:coreProperties>
</file>