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Hun/Dropbox/COMP 3203/Report/"/>
    </mc:Choice>
  </mc:AlternateContent>
  <bookViews>
    <workbookView xWindow="0" yWindow="460" windowWidth="25600" windowHeight="14180" tabRatio="500" activeTab="7"/>
  </bookViews>
  <sheets>
    <sheet name="Data" sheetId="1" r:id="rId1"/>
    <sheet name="Signal Strength" sheetId="11" r:id="rId2"/>
    <sheet name=" Quality A" sheetId="3" r:id="rId3"/>
    <sheet name="Quality B" sheetId="2" r:id="rId4"/>
    <sheet name="Frame Size" sheetId="8" r:id="rId5"/>
    <sheet name="Noise" sheetId="14" r:id="rId6"/>
    <sheet name="Signal" sheetId="10" r:id="rId7"/>
    <sheet name="Max FPS " sheetId="6" r:id="rId8"/>
    <sheet name="Distance" sheetId="5" r:id="rId9"/>
    <sheet name="Complexity Model" sheetId="4" r:id="rId10"/>
    <sheet name="UML" sheetId="9" r:id="rId1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" i="5" l="1"/>
  <c r="J36" i="5"/>
  <c r="I36" i="5"/>
  <c r="H36" i="5"/>
  <c r="G36" i="5"/>
  <c r="F36" i="5"/>
  <c r="E36" i="5"/>
  <c r="D36" i="5"/>
  <c r="C36" i="5"/>
  <c r="B36" i="5"/>
  <c r="K35" i="5"/>
  <c r="J35" i="5"/>
  <c r="I35" i="5"/>
  <c r="H35" i="5"/>
  <c r="G35" i="5"/>
  <c r="F35" i="5"/>
  <c r="E35" i="5"/>
  <c r="D35" i="5"/>
  <c r="C35" i="5"/>
  <c r="B35" i="5"/>
  <c r="V33" i="5"/>
  <c r="V34" i="5"/>
  <c r="V35" i="5"/>
  <c r="U33" i="5"/>
  <c r="U34" i="5"/>
  <c r="U35" i="5"/>
  <c r="T33" i="5"/>
  <c r="T34" i="5"/>
  <c r="T35" i="5"/>
  <c r="S33" i="5"/>
  <c r="S34" i="5"/>
  <c r="S35" i="5"/>
  <c r="R33" i="5"/>
  <c r="R34" i="5"/>
  <c r="R35" i="5"/>
  <c r="Q33" i="5"/>
  <c r="Q34" i="5"/>
  <c r="Q35" i="5"/>
  <c r="P33" i="5"/>
  <c r="P34" i="5"/>
  <c r="P35" i="5"/>
  <c r="O33" i="5"/>
  <c r="O34" i="5"/>
  <c r="O35" i="5"/>
  <c r="N33" i="5"/>
  <c r="N34" i="5"/>
  <c r="N35" i="5"/>
  <c r="M33" i="5"/>
  <c r="M34" i="5"/>
  <c r="M35" i="5"/>
  <c r="V38" i="5"/>
  <c r="U38" i="5"/>
  <c r="T38" i="5"/>
  <c r="S38" i="5"/>
  <c r="R38" i="5"/>
  <c r="Q38" i="5"/>
  <c r="P38" i="5"/>
  <c r="O38" i="5"/>
  <c r="N38" i="5"/>
  <c r="M38" i="5"/>
  <c r="V37" i="5"/>
  <c r="U37" i="5"/>
  <c r="T37" i="5"/>
  <c r="S37" i="5"/>
  <c r="R37" i="5"/>
  <c r="Q37" i="5"/>
  <c r="P37" i="5"/>
  <c r="O37" i="5"/>
  <c r="N37" i="5"/>
  <c r="M37" i="5"/>
  <c r="V36" i="5"/>
  <c r="U36" i="5"/>
  <c r="T36" i="5"/>
  <c r="S36" i="5"/>
  <c r="R36" i="5"/>
  <c r="Q36" i="5"/>
  <c r="P36" i="5"/>
  <c r="O36" i="5"/>
  <c r="N36" i="5"/>
  <c r="M36" i="5"/>
  <c r="N4" i="5"/>
  <c r="O4" i="5"/>
  <c r="P4" i="5"/>
  <c r="Q4" i="5"/>
  <c r="R4" i="5"/>
  <c r="S4" i="5"/>
  <c r="T4" i="5"/>
  <c r="U4" i="5"/>
  <c r="V4" i="5"/>
  <c r="N5" i="5"/>
  <c r="O5" i="5"/>
  <c r="P5" i="5"/>
  <c r="Q5" i="5"/>
  <c r="R5" i="5"/>
  <c r="S5" i="5"/>
  <c r="T5" i="5"/>
  <c r="U5" i="5"/>
  <c r="V5" i="5"/>
  <c r="N6" i="5"/>
  <c r="O6" i="5"/>
  <c r="P6" i="5"/>
  <c r="Q6" i="5"/>
  <c r="R6" i="5"/>
  <c r="S6" i="5"/>
  <c r="T6" i="5"/>
  <c r="U6" i="5"/>
  <c r="V6" i="5"/>
  <c r="N7" i="5"/>
  <c r="O7" i="5"/>
  <c r="P7" i="5"/>
  <c r="Q7" i="5"/>
  <c r="R7" i="5"/>
  <c r="S7" i="5"/>
  <c r="T7" i="5"/>
  <c r="U7" i="5"/>
  <c r="V7" i="5"/>
  <c r="N8" i="5"/>
  <c r="O8" i="5"/>
  <c r="P8" i="5"/>
  <c r="Q8" i="5"/>
  <c r="R8" i="5"/>
  <c r="S8" i="5"/>
  <c r="T8" i="5"/>
  <c r="U8" i="5"/>
  <c r="V8" i="5"/>
  <c r="N9" i="5"/>
  <c r="O9" i="5"/>
  <c r="P9" i="5"/>
  <c r="Q9" i="5"/>
  <c r="R9" i="5"/>
  <c r="S9" i="5"/>
  <c r="T9" i="5"/>
  <c r="U9" i="5"/>
  <c r="V9" i="5"/>
  <c r="N10" i="5"/>
  <c r="O10" i="5"/>
  <c r="P10" i="5"/>
  <c r="Q10" i="5"/>
  <c r="R10" i="5"/>
  <c r="S10" i="5"/>
  <c r="T10" i="5"/>
  <c r="U10" i="5"/>
  <c r="V10" i="5"/>
  <c r="N11" i="5"/>
  <c r="O11" i="5"/>
  <c r="P11" i="5"/>
  <c r="Q11" i="5"/>
  <c r="R11" i="5"/>
  <c r="S11" i="5"/>
  <c r="T11" i="5"/>
  <c r="U11" i="5"/>
  <c r="V11" i="5"/>
  <c r="N12" i="5"/>
  <c r="O12" i="5"/>
  <c r="P12" i="5"/>
  <c r="Q12" i="5"/>
  <c r="R12" i="5"/>
  <c r="S12" i="5"/>
  <c r="T12" i="5"/>
  <c r="U12" i="5"/>
  <c r="V12" i="5"/>
  <c r="N13" i="5"/>
  <c r="O13" i="5"/>
  <c r="P13" i="5"/>
  <c r="Q13" i="5"/>
  <c r="R13" i="5"/>
  <c r="S13" i="5"/>
  <c r="T13" i="5"/>
  <c r="U13" i="5"/>
  <c r="V13" i="5"/>
  <c r="N14" i="5"/>
  <c r="O14" i="5"/>
  <c r="P14" i="5"/>
  <c r="Q14" i="5"/>
  <c r="R14" i="5"/>
  <c r="S14" i="5"/>
  <c r="T14" i="5"/>
  <c r="U14" i="5"/>
  <c r="V14" i="5"/>
  <c r="N15" i="5"/>
  <c r="O15" i="5"/>
  <c r="P15" i="5"/>
  <c r="Q15" i="5"/>
  <c r="R15" i="5"/>
  <c r="S15" i="5"/>
  <c r="T15" i="5"/>
  <c r="U15" i="5"/>
  <c r="V15" i="5"/>
  <c r="N16" i="5"/>
  <c r="O16" i="5"/>
  <c r="P16" i="5"/>
  <c r="Q16" i="5"/>
  <c r="R16" i="5"/>
  <c r="S16" i="5"/>
  <c r="T16" i="5"/>
  <c r="U16" i="5"/>
  <c r="V16" i="5"/>
  <c r="N17" i="5"/>
  <c r="O17" i="5"/>
  <c r="P17" i="5"/>
  <c r="Q17" i="5"/>
  <c r="R17" i="5"/>
  <c r="S17" i="5"/>
  <c r="T17" i="5"/>
  <c r="U17" i="5"/>
  <c r="V17" i="5"/>
  <c r="N18" i="5"/>
  <c r="O18" i="5"/>
  <c r="P18" i="5"/>
  <c r="Q18" i="5"/>
  <c r="R18" i="5"/>
  <c r="S18" i="5"/>
  <c r="T18" i="5"/>
  <c r="U18" i="5"/>
  <c r="V18" i="5"/>
  <c r="N19" i="5"/>
  <c r="O19" i="5"/>
  <c r="P19" i="5"/>
  <c r="Q19" i="5"/>
  <c r="R19" i="5"/>
  <c r="S19" i="5"/>
  <c r="T19" i="5"/>
  <c r="U19" i="5"/>
  <c r="V19" i="5"/>
  <c r="N20" i="5"/>
  <c r="O20" i="5"/>
  <c r="P20" i="5"/>
  <c r="Q20" i="5"/>
  <c r="R20" i="5"/>
  <c r="S20" i="5"/>
  <c r="T20" i="5"/>
  <c r="U20" i="5"/>
  <c r="V20" i="5"/>
  <c r="N21" i="5"/>
  <c r="O21" i="5"/>
  <c r="P21" i="5"/>
  <c r="Q21" i="5"/>
  <c r="R21" i="5"/>
  <c r="S21" i="5"/>
  <c r="T21" i="5"/>
  <c r="U21" i="5"/>
  <c r="V21" i="5"/>
  <c r="N22" i="5"/>
  <c r="O22" i="5"/>
  <c r="P22" i="5"/>
  <c r="Q22" i="5"/>
  <c r="R22" i="5"/>
  <c r="S22" i="5"/>
  <c r="T22" i="5"/>
  <c r="U22" i="5"/>
  <c r="V22" i="5"/>
  <c r="N23" i="5"/>
  <c r="O23" i="5"/>
  <c r="P23" i="5"/>
  <c r="Q23" i="5"/>
  <c r="R23" i="5"/>
  <c r="S23" i="5"/>
  <c r="T23" i="5"/>
  <c r="U23" i="5"/>
  <c r="V23" i="5"/>
  <c r="N24" i="5"/>
  <c r="O24" i="5"/>
  <c r="P24" i="5"/>
  <c r="Q24" i="5"/>
  <c r="R24" i="5"/>
  <c r="S24" i="5"/>
  <c r="T24" i="5"/>
  <c r="U24" i="5"/>
  <c r="V24" i="5"/>
  <c r="N25" i="5"/>
  <c r="O25" i="5"/>
  <c r="P25" i="5"/>
  <c r="Q25" i="5"/>
  <c r="R25" i="5"/>
  <c r="S25" i="5"/>
  <c r="T25" i="5"/>
  <c r="U25" i="5"/>
  <c r="V25" i="5"/>
  <c r="N26" i="5"/>
  <c r="O26" i="5"/>
  <c r="P26" i="5"/>
  <c r="Q26" i="5"/>
  <c r="R26" i="5"/>
  <c r="S26" i="5"/>
  <c r="T26" i="5"/>
  <c r="U26" i="5"/>
  <c r="V26" i="5"/>
  <c r="N27" i="5"/>
  <c r="O27" i="5"/>
  <c r="P27" i="5"/>
  <c r="Q27" i="5"/>
  <c r="R27" i="5"/>
  <c r="S27" i="5"/>
  <c r="T27" i="5"/>
  <c r="U27" i="5"/>
  <c r="V27" i="5"/>
  <c r="N28" i="5"/>
  <c r="O28" i="5"/>
  <c r="P28" i="5"/>
  <c r="Q28" i="5"/>
  <c r="R28" i="5"/>
  <c r="S28" i="5"/>
  <c r="T28" i="5"/>
  <c r="U28" i="5"/>
  <c r="V28" i="5"/>
  <c r="N29" i="5"/>
  <c r="O29" i="5"/>
  <c r="P29" i="5"/>
  <c r="Q29" i="5"/>
  <c r="R29" i="5"/>
  <c r="S29" i="5"/>
  <c r="T29" i="5"/>
  <c r="U29" i="5"/>
  <c r="V29" i="5"/>
  <c r="N30" i="5"/>
  <c r="O30" i="5"/>
  <c r="P30" i="5"/>
  <c r="Q30" i="5"/>
  <c r="R30" i="5"/>
  <c r="S30" i="5"/>
  <c r="T30" i="5"/>
  <c r="U30" i="5"/>
  <c r="V30" i="5"/>
  <c r="N31" i="5"/>
  <c r="O31" i="5"/>
  <c r="P31" i="5"/>
  <c r="Q31" i="5"/>
  <c r="R31" i="5"/>
  <c r="S31" i="5"/>
  <c r="T31" i="5"/>
  <c r="U31" i="5"/>
  <c r="V31" i="5"/>
  <c r="N32" i="5"/>
  <c r="O32" i="5"/>
  <c r="P32" i="5"/>
  <c r="Q32" i="5"/>
  <c r="R32" i="5"/>
  <c r="S32" i="5"/>
  <c r="T32" i="5"/>
  <c r="U32" i="5"/>
  <c r="V32" i="5"/>
  <c r="V3" i="5"/>
  <c r="U3" i="5"/>
  <c r="T3" i="5"/>
  <c r="S3" i="5"/>
  <c r="R3" i="5"/>
  <c r="Q3" i="5"/>
  <c r="P3" i="5"/>
  <c r="O3" i="5"/>
  <c r="N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" i="5"/>
  <c r="C33" i="5"/>
  <c r="D33" i="5"/>
  <c r="E33" i="5"/>
  <c r="F33" i="5"/>
  <c r="G33" i="5"/>
  <c r="H33" i="5"/>
  <c r="I33" i="5"/>
  <c r="J33" i="5"/>
  <c r="K33" i="5"/>
  <c r="C34" i="5"/>
  <c r="D34" i="5"/>
  <c r="E34" i="5"/>
  <c r="F34" i="5"/>
  <c r="G34" i="5"/>
  <c r="H34" i="5"/>
  <c r="I34" i="5"/>
  <c r="J34" i="5"/>
  <c r="K34" i="5"/>
  <c r="B34" i="5"/>
  <c r="B33" i="5"/>
  <c r="C36" i="3"/>
  <c r="D36" i="3"/>
  <c r="E36" i="3"/>
  <c r="F36" i="3"/>
  <c r="G36" i="3"/>
  <c r="H36" i="3"/>
  <c r="I36" i="3"/>
  <c r="J36" i="3"/>
  <c r="K36" i="3"/>
  <c r="B36" i="3"/>
  <c r="C35" i="3"/>
  <c r="D35" i="3"/>
  <c r="E35" i="3"/>
  <c r="F35" i="3"/>
  <c r="G35" i="3"/>
  <c r="H35" i="3"/>
  <c r="I35" i="3"/>
  <c r="J35" i="3"/>
  <c r="K35" i="3"/>
  <c r="B35" i="3"/>
  <c r="N38" i="3"/>
  <c r="O38" i="3"/>
  <c r="P38" i="3"/>
  <c r="Q38" i="3"/>
  <c r="R38" i="3"/>
  <c r="S38" i="3"/>
  <c r="T38" i="3"/>
  <c r="U38" i="3"/>
  <c r="V38" i="3"/>
  <c r="N37" i="3"/>
  <c r="O37" i="3"/>
  <c r="P37" i="3"/>
  <c r="Q37" i="3"/>
  <c r="R37" i="3"/>
  <c r="S37" i="3"/>
  <c r="T37" i="3"/>
  <c r="U37" i="3"/>
  <c r="V37" i="3"/>
  <c r="N36" i="3"/>
  <c r="O36" i="3"/>
  <c r="P36" i="3"/>
  <c r="Q36" i="3"/>
  <c r="R36" i="3"/>
  <c r="S36" i="3"/>
  <c r="T36" i="3"/>
  <c r="U36" i="3"/>
  <c r="V36" i="3"/>
  <c r="M38" i="3"/>
  <c r="M36" i="3"/>
  <c r="M37" i="3"/>
  <c r="N35" i="3"/>
  <c r="O35" i="3"/>
  <c r="P35" i="3"/>
  <c r="Q35" i="3"/>
  <c r="R35" i="3"/>
  <c r="S35" i="3"/>
  <c r="T35" i="3"/>
  <c r="U35" i="3"/>
  <c r="V35" i="3"/>
  <c r="M35" i="3"/>
  <c r="N34" i="3"/>
  <c r="O34" i="3"/>
  <c r="P34" i="3"/>
  <c r="Q34" i="3"/>
  <c r="R34" i="3"/>
  <c r="S34" i="3"/>
  <c r="T34" i="3"/>
  <c r="U34" i="3"/>
  <c r="V34" i="3"/>
  <c r="M34" i="3"/>
  <c r="N33" i="3"/>
  <c r="O33" i="3"/>
  <c r="P33" i="3"/>
  <c r="Q33" i="3"/>
  <c r="R33" i="3"/>
  <c r="S33" i="3"/>
  <c r="T33" i="3"/>
  <c r="U33" i="3"/>
  <c r="V33" i="3"/>
  <c r="M3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T7" i="3"/>
  <c r="T4" i="3"/>
  <c r="T5" i="3"/>
  <c r="T6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" i="3"/>
  <c r="V3" i="3"/>
  <c r="U3" i="3"/>
  <c r="T3" i="3"/>
  <c r="S3" i="3"/>
  <c r="R3" i="3"/>
  <c r="Q3" i="3"/>
  <c r="P3" i="3"/>
  <c r="O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" i="3"/>
  <c r="C33" i="3"/>
  <c r="D33" i="3"/>
  <c r="E33" i="3"/>
  <c r="F33" i="3"/>
  <c r="G33" i="3"/>
  <c r="H33" i="3"/>
  <c r="I33" i="3"/>
  <c r="J33" i="3"/>
  <c r="K33" i="3"/>
  <c r="C34" i="3"/>
  <c r="D34" i="3"/>
  <c r="E34" i="3"/>
  <c r="F34" i="3"/>
  <c r="G34" i="3"/>
  <c r="H34" i="3"/>
  <c r="I34" i="3"/>
  <c r="J34" i="3"/>
  <c r="K34" i="3"/>
  <c r="B34" i="3"/>
  <c r="B33" i="3"/>
  <c r="K73" i="1"/>
  <c r="J73" i="1"/>
  <c r="I73" i="1"/>
  <c r="H73" i="1"/>
  <c r="G73" i="1"/>
  <c r="F73" i="1"/>
  <c r="E73" i="1"/>
  <c r="D73" i="1"/>
  <c r="C73" i="1"/>
  <c r="B73" i="1"/>
  <c r="C58" i="1"/>
  <c r="D58" i="1"/>
  <c r="E58" i="1"/>
  <c r="F58" i="1"/>
  <c r="G58" i="1"/>
  <c r="H58" i="1"/>
  <c r="I58" i="1"/>
  <c r="J58" i="1"/>
  <c r="K58" i="1"/>
  <c r="B58" i="1"/>
  <c r="K51" i="1"/>
  <c r="J51" i="1"/>
  <c r="I51" i="1"/>
  <c r="H51" i="1"/>
  <c r="G51" i="1"/>
  <c r="F51" i="1"/>
  <c r="E51" i="1"/>
  <c r="D51" i="1"/>
  <c r="C51" i="1"/>
  <c r="B51" i="1"/>
  <c r="D2" i="11"/>
  <c r="E2" i="11"/>
  <c r="D3" i="11"/>
  <c r="D4" i="11"/>
  <c r="D12" i="11"/>
  <c r="D11" i="11"/>
  <c r="D10" i="11"/>
  <c r="D9" i="11"/>
  <c r="D8" i="11"/>
  <c r="D7" i="11"/>
  <c r="D6" i="11"/>
  <c r="D5" i="11"/>
  <c r="E3" i="11"/>
  <c r="G9" i="11"/>
  <c r="G3" i="11"/>
  <c r="G4" i="11"/>
  <c r="G5" i="11"/>
  <c r="G6" i="11"/>
  <c r="G7" i="11"/>
  <c r="G8" i="11"/>
  <c r="G10" i="11"/>
  <c r="G11" i="11"/>
  <c r="G12" i="11"/>
  <c r="G2" i="11"/>
  <c r="E4" i="11"/>
  <c r="E5" i="11"/>
  <c r="E6" i="11"/>
  <c r="E7" i="11"/>
  <c r="E8" i="11"/>
  <c r="E9" i="11"/>
  <c r="E10" i="11"/>
  <c r="E11" i="11"/>
  <c r="E12" i="11"/>
  <c r="M3" i="11"/>
  <c r="M2" i="11"/>
  <c r="K46" i="1"/>
  <c r="J46" i="1"/>
  <c r="I46" i="1"/>
  <c r="H46" i="1"/>
  <c r="G46" i="1"/>
  <c r="F46" i="1"/>
  <c r="E46" i="1"/>
  <c r="D46" i="1"/>
  <c r="C46" i="1"/>
  <c r="B46" i="1"/>
  <c r="C40" i="1"/>
  <c r="D40" i="1"/>
  <c r="E40" i="1"/>
  <c r="F40" i="1"/>
  <c r="G40" i="1"/>
  <c r="H40" i="1"/>
  <c r="I40" i="1"/>
  <c r="J40" i="1"/>
  <c r="K40" i="1"/>
  <c r="B40" i="1"/>
</calcChain>
</file>

<file path=xl/sharedStrings.xml><?xml version="1.0" encoding="utf-8"?>
<sst xmlns="http://schemas.openxmlformats.org/spreadsheetml/2006/main" count="432" uniqueCount="231">
  <si>
    <t>Frame Size</t>
  </si>
  <si>
    <t>AcitivityResultBus</t>
  </si>
  <si>
    <t>+postQueue(obj: Object)</t>
  </si>
  <si>
    <t>-instance: ActivityResultBus</t>
  </si>
  <si>
    <t>-mHandler: Handler</t>
  </si>
  <si>
    <t>AcitivityResultEvent</t>
  </si>
  <si>
    <t>-requestCode: int</t>
  </si>
  <si>
    <t>-resultCode: int</t>
  </si>
  <si>
    <t>-data: Intent</t>
  </si>
  <si>
    <t>MjpegView</t>
  </si>
  <si>
    <t>-holder: SurfaceHolder</t>
  </si>
  <si>
    <t>-saved_context: Context</t>
  </si>
  <si>
    <t>-thread: MjpegViewThread</t>
  </si>
  <si>
    <t>-mIn: MjpegInputStream</t>
  </si>
  <si>
    <t>-showFps: boolean</t>
  </si>
  <si>
    <t>-mRun: boolean</t>
  </si>
  <si>
    <t>-surfaceDone: boolean</t>
  </si>
  <si>
    <t>-overlayPaint: Paint</t>
  </si>
  <si>
    <t>-overlayTextColor: int</t>
  </si>
  <si>
    <t>-overlayVackgroundColor: int</t>
  </si>
  <si>
    <t>-ovlPos: int</t>
  </si>
  <si>
    <t>-dispWidth: int</t>
  </si>
  <si>
    <t>-dispHeight: int</t>
  </si>
  <si>
    <t>-displayMode: int</t>
  </si>
  <si>
    <t>-suspending: boolean</t>
  </si>
  <si>
    <t>-bmp: Bitmap</t>
  </si>
  <si>
    <t>+IMG_HEIGHT: int</t>
  </si>
  <si>
    <t>+IMG_WIDTH: int</t>
  </si>
  <si>
    <t>-init(ontext: Context)</t>
  </si>
  <si>
    <t>+startPlayback()</t>
  </si>
  <si>
    <t>+resumePlayback()</t>
  </si>
  <si>
    <t>+stopPlayback()</t>
  </si>
  <si>
    <t>+freeCameraMemory()</t>
  </si>
  <si>
    <t>+MjpegView(context: Context, attrs: AttributeSet)</t>
  </si>
  <si>
    <t>+surfaceChanged(holder: SurfaceHolder, f: int, w: int, h: int)</t>
  </si>
  <si>
    <t>+surfaceDestroyed(holder: SurfaceHolder)</t>
  </si>
  <si>
    <t>+MjpegView(context: Context)</t>
  </si>
  <si>
    <t>+surfaceCreated(holder: SurfaceHolder)</t>
  </si>
  <si>
    <t>+showFps(b: boolean)</t>
  </si>
  <si>
    <t>+isStreaming(): boolean</t>
  </si>
  <si>
    <t>MjpegViewThread</t>
  </si>
  <si>
    <t>-mSurfaceHolder: SurfaceHolder</t>
  </si>
  <si>
    <t>-frameCounter: int</t>
  </si>
  <si>
    <t>-start: long</t>
  </si>
  <si>
    <t>-fps: String</t>
  </si>
  <si>
    <t>-destRect(bmw: int, bmh: int): Rect</t>
  </si>
  <si>
    <t>+setSurfaceSize(width: int, height: int)</t>
  </si>
  <si>
    <t>-makeFpsOverlay(p: Paint): Bitmap</t>
  </si>
  <si>
    <t>+run()</t>
  </si>
  <si>
    <t>MjpegInputStream</t>
  </si>
  <si>
    <t>-mContentLength: int</t>
  </si>
  <si>
    <t>-header: byte[]</t>
  </si>
  <si>
    <t>-frameData: byte[]</t>
  </si>
  <si>
    <t>-headerLen: int</t>
  </si>
  <si>
    <t>-headerLenPrev: int</t>
  </si>
  <si>
    <t>-skip: int</t>
  </si>
  <si>
    <t>-count: int</t>
  </si>
  <si>
    <t>+freeCameraMemory();</t>
  </si>
  <si>
    <t>+pixeltobmp(jp: byte[], l: int, bmp: Bitmap): int</t>
  </si>
  <si>
    <t>-getEndOfSequence(in: DataInputStream, sequence: byte[]): int</t>
  </si>
  <si>
    <t>-getStartSequence(in: DataInputStream, sequence: byte[]): int</t>
  </si>
  <si>
    <t>-getEndOfSequenceSimplified(in: DataInputStream, sequence: byte[]): int</t>
  </si>
  <si>
    <t>-parseContentLength)headerBytes: byte[])</t>
  </si>
  <si>
    <t>+readMjpegFrame(): Bitmap</t>
  </si>
  <si>
    <t>+readMjpegFrame(map: Bitmap): int</t>
  </si>
  <si>
    <t>+setSkip(s: int)</t>
  </si>
  <si>
    <t>+setBluetoothService(bts: BluetoothService)</t>
  </si>
  <si>
    <t>MainActivity</t>
  </si>
  <si>
    <t>#onCreate(savedInstanceState: Bundle)</t>
  </si>
  <si>
    <t>+onActivityResult(requestCode: int, resultCode: int, data: Intent)</t>
  </si>
  <si>
    <t>-FLOATING_ACTION: boolean</t>
  </si>
  <si>
    <t>DeviceListActivity</t>
  </si>
  <si>
    <t>-mNewDevicesArrayAdapter: ArrayAdapter&lt;String&gt;</t>
  </si>
  <si>
    <t>#onDestroy()</t>
  </si>
  <si>
    <t>-doDiscovery()</t>
  </si>
  <si>
    <t>-mDeviceClickListner: OnItermClickListener</t>
  </si>
  <si>
    <t>-mReceiver: BroadcastReceiver</t>
  </si>
  <si>
    <t>BluetoothService</t>
  </si>
  <si>
    <t>mAdapter: BluetoothAdapter</t>
  </si>
  <si>
    <t>-mSecureAcceptThread: AcceptThread</t>
  </si>
  <si>
    <t>-mInsecureAcceptThread: AcceptThread</t>
  </si>
  <si>
    <t>-mConnectThread: ConnectThread</t>
  </si>
  <si>
    <t>-mConnectedThread: ConnectThread</t>
  </si>
  <si>
    <t>-mState: int</t>
  </si>
  <si>
    <t>+start()</t>
  </si>
  <si>
    <t>+connect(device: BluetoothDevice, secure: boolean)</t>
  </si>
  <si>
    <t>+connected(socket: BluetoothSocket, device: BluetoothDevice, socketType: String)</t>
  </si>
  <si>
    <t>+stop()</t>
  </si>
  <si>
    <t>+write(out: byte[])</t>
  </si>
  <si>
    <t>-connectionFailed()</t>
  </si>
  <si>
    <t>+connectionLost():</t>
  </si>
  <si>
    <t>AcceptThread</t>
  </si>
  <si>
    <t>ConnectThread</t>
  </si>
  <si>
    <t>ConnectedThread</t>
  </si>
  <si>
    <t>-mSocketType: String</t>
  </si>
  <si>
    <t>+cancel()</t>
  </si>
  <si>
    <t>-mmServerSocket: BluetoothServerSocket</t>
  </si>
  <si>
    <t>-mmSocket: BluetoothSocket</t>
  </si>
  <si>
    <t>-mmDevice: BluetoothDevice</t>
  </si>
  <si>
    <t>-mSocketType: Strin</t>
  </si>
  <si>
    <t>+write(buffer: byte[])</t>
  </si>
  <si>
    <t>-mmInstream: InputStream</t>
  </si>
  <si>
    <t>-mmOutStream: OutputStream</t>
  </si>
  <si>
    <t>BluetoothCaptureFragment</t>
  </si>
  <si>
    <t>-setupChat()</t>
  </si>
  <si>
    <t>-ensureDiscoverable()</t>
  </si>
  <si>
    <t>+onCreatedOptionsMenu(menu: Menu, inflater: MenuInflater)</t>
  </si>
  <si>
    <t>+onOptionsItemSelected(item: MenuItem)</t>
  </si>
  <si>
    <t>-connectDevice(data: Intent, secure: boolean)</t>
  </si>
  <si>
    <t>-publishStreamToView(imgStream: InputStream)</t>
  </si>
  <si>
    <t>-mHandler: Hanlder</t>
  </si>
  <si>
    <t>-mConnectedDeviceName: String</t>
  </si>
  <si>
    <t>-mConversationArrayAdapter: ArrayAdapter&lt;String&gt;</t>
  </si>
  <si>
    <t>-isBroadcasting: boolean</t>
  </si>
  <si>
    <t>ScreenCaptureFragment</t>
  </si>
  <si>
    <t>+isScreenCapturePlaying(): boolean</t>
  </si>
  <si>
    <t>+onActivityCreated(savedInstanceState: Bundle)</t>
  </si>
  <si>
    <t>+setUpMediaProjection()</t>
  </si>
  <si>
    <t>+tearDownMediaProjection()</t>
  </si>
  <si>
    <t>+startScreenCapture()</t>
  </si>
  <si>
    <t>+stopScreenCapture()</t>
  </si>
  <si>
    <t>+setUpVirtualDisplay()</t>
  </si>
  <si>
    <t>-mActivityResultSubscriber: Object</t>
  </si>
  <si>
    <t>-ScreenCapturePlaying: boolean</t>
  </si>
  <si>
    <t>-DISPLAY_WIDTH: int</t>
  </si>
  <si>
    <t>-DISPLAY_HEIGHT: int</t>
  </si>
  <si>
    <t>-mImageRead: ImageReader</t>
  </si>
  <si>
    <t>-mImageHandler: Handler</t>
  </si>
  <si>
    <t>-mMediaProjectionManager: MediaProjectionManager</t>
  </si>
  <si>
    <t>-mMediaProjection: MediaProjection</t>
  </si>
  <si>
    <t>-mResultData: Intent</t>
  </si>
  <si>
    <t>-mResultCode: int</t>
  </si>
  <si>
    <t>-mScreenDenisity: int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</si>
  <si>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</si>
  <si>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</si>
  <si>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</si>
  <si>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</si>
  <si>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</si>
  <si>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</si>
  <si>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</si>
  <si>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</si>
  <si>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</si>
  <si>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98</t>
  </si>
  <si>
    <t>Total FPS Sent</t>
  </si>
  <si>
    <t>Average FPS Sent</t>
  </si>
  <si>
    <t>Average KB Per Frame</t>
  </si>
  <si>
    <t>Total KB Sent</t>
  </si>
  <si>
    <t>Average Frames Sent</t>
  </si>
  <si>
    <t>Total Frames Sent</t>
  </si>
  <si>
    <t>1</t>
  </si>
  <si>
    <t>2</t>
  </si>
  <si>
    <t xml:space="preserve">Average FPS Sent </t>
  </si>
  <si>
    <t>3</t>
  </si>
  <si>
    <t>4</t>
  </si>
  <si>
    <t>5</t>
  </si>
  <si>
    <t>6</t>
  </si>
  <si>
    <t>7</t>
  </si>
  <si>
    <t>8</t>
  </si>
  <si>
    <t>9</t>
  </si>
  <si>
    <t>Quality(%)</t>
  </si>
  <si>
    <t>Distancce in Meter</t>
  </si>
  <si>
    <t>Processed By Device A(FPS)</t>
  </si>
  <si>
    <t>Processed By Device B(FPS)</t>
  </si>
  <si>
    <t>Device A</t>
  </si>
  <si>
    <t>Device B</t>
  </si>
  <si>
    <t xml:space="preserve">                   Quality(%)         Time (s)                             </t>
  </si>
  <si>
    <t xml:space="preserve">                  Quality(%)         Time (s)                             </t>
  </si>
  <si>
    <t xml:space="preserve">                Distance(m)         Time (s)                             </t>
  </si>
  <si>
    <t>Average Date Transfer Rate</t>
  </si>
  <si>
    <t>Data Size of each Frame after Quality Ratio in Device A for 30 Second Period(KB)</t>
  </si>
  <si>
    <t>FPS Processed in Relation to Quality Ratio in Device B for 30 Second Period(FPS)</t>
  </si>
  <si>
    <t>FPS Processed in Relation to Quality Ratio in Device A for 30 Second Period(FPS)</t>
  </si>
  <si>
    <t>Average FPS Processed in Relation to Quality Ratio in Both Devices for 30 Second Period(FPS)</t>
  </si>
  <si>
    <t>Maximum Frames Transfer With A Null Image for All Quality Ratio in Device A for 30 Second Period(FPS)</t>
  </si>
  <si>
    <t>FPS Processed in Relation to Distance in Device A for 30 Second Period(FPS)</t>
  </si>
  <si>
    <t>FPS Processed in Relation to Signal in Device A for 30 Second Period(FPS)</t>
  </si>
  <si>
    <t>Average Data Transfer Rate in Relation to Quality in Device A for 30 Second Period(KB/S)</t>
  </si>
  <si>
    <t>Average Data Transfer Rate in Relation to Quality n Device B for 30 Second Period(KB/S)</t>
  </si>
  <si>
    <t>Signal Strength(dBm)</t>
  </si>
  <si>
    <t>db</t>
  </si>
  <si>
    <t>linear form</t>
  </si>
  <si>
    <t>Noise</t>
  </si>
  <si>
    <t xml:space="preserve">Signal Strengh (dBm) of Two Paired Devices Over Distance (meters) </t>
  </si>
  <si>
    <t>Signal</t>
  </si>
  <si>
    <t>GHZ</t>
  </si>
  <si>
    <t>HZ</t>
  </si>
  <si>
    <t>MHZ</t>
  </si>
  <si>
    <t>KHZ</t>
  </si>
  <si>
    <t>LOG</t>
  </si>
  <si>
    <t>Celling</t>
  </si>
  <si>
    <t>BPS</t>
  </si>
  <si>
    <t>KBPS</t>
  </si>
  <si>
    <t>MBPS</t>
  </si>
  <si>
    <t>GBPS</t>
  </si>
  <si>
    <t>Data Rate Respect to Distance and Frame Size in Device A for 30 Second Period</t>
  </si>
  <si>
    <t>Avarage Date Rate in Quality Level over Distance</t>
  </si>
  <si>
    <t>Date Rate in Quality Level over Perfect Distance in Device A</t>
  </si>
  <si>
    <t>Date Rate in Quality Level over Perfect Distance in Device B</t>
  </si>
  <si>
    <t>FPS Processed in Relation to Noise in Device A for 30 Second Period(FPS)</t>
  </si>
  <si>
    <t>FPS Processed in Relation to Low Noise in Device A for 30 Second Period(FPS)</t>
  </si>
  <si>
    <t xml:space="preserve">                    Quality(%)         Time (s)                             </t>
  </si>
  <si>
    <t>Data Rate Respect to Frame Size and all Quality in Lower Noise in Device A for 30 Second Period</t>
  </si>
  <si>
    <t>Average FPS Sent In Lower Noise</t>
  </si>
  <si>
    <t>Average FPS Sent In higher Noise</t>
  </si>
  <si>
    <t>Average FPS sent in High and Low Noise (dBm) Environment in respect to Frame Quality for a 30 Second Stream</t>
  </si>
  <si>
    <t>No. 1</t>
  </si>
  <si>
    <t>No. 2</t>
  </si>
  <si>
    <t>No. 3</t>
  </si>
  <si>
    <t>No. 4</t>
  </si>
  <si>
    <t>No. 5</t>
  </si>
  <si>
    <t>10s</t>
  </si>
  <si>
    <t>20s</t>
  </si>
  <si>
    <t>30s</t>
  </si>
  <si>
    <t>40s</t>
  </si>
  <si>
    <t>50s</t>
  </si>
  <si>
    <t>60s</t>
  </si>
  <si>
    <t>Library</t>
  </si>
  <si>
    <t>Res. Com.</t>
  </si>
  <si>
    <t>Café</t>
  </si>
  <si>
    <t>Lab</t>
  </si>
  <si>
    <t>No.6</t>
  </si>
  <si>
    <t>Yes</t>
  </si>
  <si>
    <t>No</t>
  </si>
  <si>
    <t>Result of the Questionnaire</t>
  </si>
  <si>
    <t>Question</t>
  </si>
  <si>
    <t>Answer</t>
  </si>
  <si>
    <t>s^2</t>
  </si>
  <si>
    <t>s</t>
  </si>
  <si>
    <t>Total Change</t>
  </si>
  <si>
    <t>μ+E</t>
  </si>
  <si>
    <t>μ-E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</si>
</sst>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14" applyNumberFormat="0" applyAlignment="0" applyProtection="0"/>
    <xf numFmtId="0" fontId="7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49" fontId="0" fillId="0" borderId="0" xfId="0" applyNumberFormat="1"/>
    <xf numFmtId="49" fontId="0" fillId="2" borderId="1" xfId="0" applyNumberFormat="1" applyFill="1" applyBorder="1"/>
    <xf numFmtId="49" fontId="0" fillId="2" borderId="4" xfId="0" applyNumberFormat="1" applyFill="1" applyBorder="1"/>
    <xf numFmtId="49" fontId="0" fillId="2" borderId="7" xfId="0" applyNumberFormat="1" applyFill="1" applyBorder="1"/>
    <xf numFmtId="49" fontId="0" fillId="2" borderId="5" xfId="0" applyNumberFormat="1" applyFill="1" applyBorder="1"/>
    <xf numFmtId="49" fontId="0" fillId="2" borderId="7" xfId="0" applyNumberFormat="1" applyFill="1" applyBorder="1" applyAlignment="1"/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49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ill="1"/>
    <xf numFmtId="0" fontId="0" fillId="0" borderId="6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Fill="1" applyBorder="1"/>
    <xf numFmtId="0" fontId="0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1" xfId="0" applyBorder="1"/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5" fillId="3" borderId="1" xfId="23" applyBorder="1" applyAlignment="1">
      <alignment horizontal="center" vertical="center"/>
    </xf>
    <xf numFmtId="0" fontId="6" fillId="4" borderId="14" xfId="24" applyAlignment="1">
      <alignment horizontal="center" vertical="center"/>
    </xf>
    <xf numFmtId="0" fontId="5" fillId="3" borderId="14" xfId="23" applyBorder="1" applyAlignment="1">
      <alignment horizontal="center" vertical="center"/>
    </xf>
    <xf numFmtId="0" fontId="6" fillId="4" borderId="15" xfId="24" applyBorder="1" applyAlignment="1">
      <alignment horizontal="center" vertical="center"/>
    </xf>
    <xf numFmtId="0" fontId="0" fillId="0" borderId="0" xfId="0" applyBorder="1"/>
    <xf numFmtId="0" fontId="6" fillId="4" borderId="1" xfId="24" applyBorder="1" applyAlignment="1">
      <alignment horizontal="center" vertical="center"/>
    </xf>
    <xf numFmtId="0" fontId="5" fillId="3" borderId="15" xfId="23" applyBorder="1" applyAlignment="1">
      <alignment horizontal="center" vertical="center"/>
    </xf>
    <xf numFmtId="0" fontId="5" fillId="3" borderId="9" xfId="23" applyBorder="1" applyAlignment="1">
      <alignment horizontal="center" vertical="center"/>
    </xf>
    <xf numFmtId="0" fontId="5" fillId="3" borderId="5" xfId="23" applyBorder="1" applyAlignment="1">
      <alignment horizontal="center" vertical="center"/>
    </xf>
    <xf numFmtId="0" fontId="7" fillId="5" borderId="1" xfId="25" applyBorder="1" applyAlignment="1">
      <alignment horizontal="center" vertical="center"/>
    </xf>
    <xf numFmtId="0" fontId="5" fillId="3" borderId="2" xfId="23" applyBorder="1" applyAlignment="1">
      <alignment horizontal="center" vertical="center"/>
    </xf>
    <xf numFmtId="0" fontId="6" fillId="4" borderId="18" xfId="24" applyBorder="1" applyAlignment="1">
      <alignment horizontal="center" vertical="center"/>
    </xf>
    <xf numFmtId="0" fontId="5" fillId="3" borderId="18" xfId="23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7" fillId="5" borderId="17" xfId="25" applyBorder="1" applyAlignment="1">
      <alignment horizontal="center" vertical="center"/>
    </xf>
    <xf numFmtId="0" fontId="7" fillId="5" borderId="3" xfId="25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82">
    <cellStyle name="Accent1" xfId="25" builtinId="2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Good" xfId="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Input" xfId="24" builtinId="20"/>
    <cellStyle name="Normal" xfId="0" builtinId="0"/>
  </cellStyles>
  <dxfs count="240"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indexed="64"/>
        </top>
      </border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indexed="64"/>
        </top>
      </border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FPS Processed in Relation to Quality Ratio in Both Devices for 30 Second Period(FPS)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Processed By Device A(FPS)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Data!$B$3:$K$3</c:f>
              <c:numCache>
                <c:formatCode>General</c:formatCode>
                <c:ptCount val="10"/>
                <c:pt idx="0">
                  <c:v>12.93</c:v>
                </c:pt>
                <c:pt idx="1">
                  <c:v>11.43</c:v>
                </c:pt>
                <c:pt idx="2">
                  <c:v>10.87</c:v>
                </c:pt>
                <c:pt idx="3">
                  <c:v>10.83</c:v>
                </c:pt>
                <c:pt idx="4">
                  <c:v>9.83</c:v>
                </c:pt>
                <c:pt idx="5">
                  <c:v>9.53</c:v>
                </c:pt>
                <c:pt idx="6">
                  <c:v>8.97</c:v>
                </c:pt>
                <c:pt idx="7">
                  <c:v>8.03</c:v>
                </c:pt>
                <c:pt idx="8">
                  <c:v>7.1</c:v>
                </c:pt>
                <c:pt idx="9">
                  <c:v>4.03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Processed By Device B(FPS)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Data!$B$4:$K$4</c:f>
              <c:numCache>
                <c:formatCode>General</c:formatCode>
                <c:ptCount val="10"/>
                <c:pt idx="0">
                  <c:v>14.27</c:v>
                </c:pt>
                <c:pt idx="1">
                  <c:v>12.07</c:v>
                </c:pt>
                <c:pt idx="2">
                  <c:v>11.83</c:v>
                </c:pt>
                <c:pt idx="3">
                  <c:v>11.7</c:v>
                </c:pt>
                <c:pt idx="4">
                  <c:v>10.77</c:v>
                </c:pt>
                <c:pt idx="5">
                  <c:v>10.13</c:v>
                </c:pt>
                <c:pt idx="6">
                  <c:v>9.07</c:v>
                </c:pt>
                <c:pt idx="7">
                  <c:v>8.93</c:v>
                </c:pt>
                <c:pt idx="8">
                  <c:v>6.53</c:v>
                </c:pt>
                <c:pt idx="9">
                  <c:v>3.13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94257888"/>
        <c:axId val="-2094254832"/>
      </c:lineChart>
      <c:catAx>
        <c:axId val="-20942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54832"/>
        <c:crosses val="autoZero"/>
        <c:auto val="1"/>
        <c:lblAlgn val="ctr"/>
        <c:lblOffset val="100"/>
        <c:noMultiLvlLbl val="0"/>
      </c:catAx>
      <c:valAx>
        <c:axId val="-20942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Result of Question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'Signal Strength'!$B$18</c:f>
              <c:strCache>
                <c:ptCount val="1"/>
                <c:pt idx="0">
                  <c:v>Answer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'Signal Strength'!$C$17:$L$17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'Signal Strength'!$C$18:$L$18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1588304"/>
        <c:axId val="-2091584816"/>
      </c:barChart>
      <c:catAx>
        <c:axId val="-209158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91584816"/>
        <c:crosses val="autoZero"/>
        <c:auto val="1"/>
        <c:lblAlgn val="ctr"/>
        <c:lblOffset val="100"/>
        <c:noMultiLvlLbl val="0"/>
      </c:catAx>
      <c:valAx>
        <c:axId val="-20915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9158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Result of Question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'Signal Strength'!$B$20</c:f>
              <c:strCache>
                <c:ptCount val="1"/>
                <c:pt idx="0">
                  <c:v>Answer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'Signal Strength'!$C$19:$L$19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98.0</c:v>
                </c:pt>
              </c:numCache>
            </c:numRef>
          </c:cat>
          <c:val>
            <c:numRef>
              <c:f>'Signal Strength'!$C$20:$L$20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4.0</c:v>
                </c:pt>
                <c:pt idx="5">
                  <c:v>7.0</c:v>
                </c:pt>
                <c:pt idx="6">
                  <c:v>5.0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1537008"/>
        <c:axId val="-2091533520"/>
      </c:barChart>
      <c:catAx>
        <c:axId val="-20915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91533520"/>
        <c:crosses val="autoZero"/>
        <c:auto val="1"/>
        <c:lblAlgn val="ctr"/>
        <c:lblOffset val="100"/>
        <c:noMultiLvlLbl val="0"/>
      </c:catAx>
      <c:valAx>
        <c:axId val="-20915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9153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Result of Question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'Signal Strength'!$C$21:$H$21</c:f>
              <c:strCache>
                <c:ptCount val="6"/>
                <c:pt idx="0">
                  <c:v>10s</c:v>
                </c:pt>
                <c:pt idx="1">
                  <c:v>20s</c:v>
                </c:pt>
                <c:pt idx="2">
                  <c:v>30s</c:v>
                </c:pt>
                <c:pt idx="3">
                  <c:v>40s</c:v>
                </c:pt>
                <c:pt idx="4">
                  <c:v>50s</c:v>
                </c:pt>
                <c:pt idx="5">
                  <c:v>60s</c:v>
                </c:pt>
              </c:strCache>
            </c:strRef>
          </c:cat>
          <c:val>
            <c:numRef>
              <c:f>'Signal Strength'!$C$22:$H$22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7.0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1504832"/>
        <c:axId val="-2091501296"/>
      </c:barChart>
      <c:catAx>
        <c:axId val="-20915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91501296"/>
        <c:crosses val="autoZero"/>
        <c:auto val="1"/>
        <c:lblAlgn val="ctr"/>
        <c:lblOffset val="100"/>
        <c:noMultiLvlLbl val="0"/>
      </c:catAx>
      <c:valAx>
        <c:axId val="-20915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9150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Result of Question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'Signal Strength'!$C$23:$F$23</c:f>
              <c:strCache>
                <c:ptCount val="4"/>
                <c:pt idx="0">
                  <c:v>Library</c:v>
                </c:pt>
                <c:pt idx="1">
                  <c:v>Res. Com.</c:v>
                </c:pt>
                <c:pt idx="2">
                  <c:v>Café</c:v>
                </c:pt>
                <c:pt idx="3">
                  <c:v>Lab</c:v>
                </c:pt>
              </c:strCache>
            </c:strRef>
          </c:cat>
          <c:val>
            <c:numRef>
              <c:f>'Signal Strength'!$C$24:$F$24</c:f>
              <c:numCache>
                <c:formatCode>General</c:formatCod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1466608"/>
        <c:axId val="-2091463184"/>
      </c:barChart>
      <c:catAx>
        <c:axId val="-209146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91463184"/>
        <c:crosses val="autoZero"/>
        <c:auto val="1"/>
        <c:lblAlgn val="ctr"/>
        <c:lblOffset val="100"/>
        <c:noMultiLvlLbl val="0"/>
      </c:catAx>
      <c:valAx>
        <c:axId val="-20914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9146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Result of Question 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'Signal Strength'!$C$25:$D$25</c:f>
              <c:strCache>
                <c:ptCount val="2"/>
                <c:pt idx="0">
                  <c:v>Device A</c:v>
                </c:pt>
                <c:pt idx="1">
                  <c:v>Device B</c:v>
                </c:pt>
              </c:strCache>
            </c:strRef>
          </c:cat>
          <c:val>
            <c:numRef>
              <c:f>'Signal Strength'!$C$26:$D$26</c:f>
              <c:numCache>
                <c:formatCode>General</c:formatCode>
                <c:ptCount val="2"/>
                <c:pt idx="0">
                  <c:v>2.0</c:v>
                </c:pt>
                <c:pt idx="1">
                  <c:v>18.0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1429408"/>
        <c:axId val="-2091425984"/>
      </c:barChart>
      <c:catAx>
        <c:axId val="-20914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91425984"/>
        <c:crosses val="autoZero"/>
        <c:auto val="1"/>
        <c:lblAlgn val="ctr"/>
        <c:lblOffset val="100"/>
        <c:noMultiLvlLbl val="0"/>
      </c:catAx>
      <c:valAx>
        <c:axId val="-20914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9142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Result of Question 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'Signal Strength'!$C$27:$D$27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'Signal Strength'!$C$28:$D$28</c:f>
              <c:numCache>
                <c:formatCode>General</c:formatCode>
                <c:ptCount val="2"/>
                <c:pt idx="0">
                  <c:v>15.0</c:v>
                </c:pt>
                <c:pt idx="1">
                  <c:v>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1392320"/>
        <c:axId val="-2091388896"/>
      </c:barChart>
      <c:catAx>
        <c:axId val="-20913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91388896"/>
        <c:crosses val="autoZero"/>
        <c:auto val="1"/>
        <c:lblAlgn val="ctr"/>
        <c:lblOffset val="100"/>
        <c:noMultiLvlLbl val="0"/>
      </c:catAx>
      <c:valAx>
        <c:axId val="-20913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913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Average FPS Processed in Relation to Quality Ratio </a:t>
            </a: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en-US" sz="1800" b="1">
                <a:solidFill>
                  <a:schemeClr val="tx1"/>
                </a:solidFill>
              </a:rPr>
              <a:t>in Both Devices for 30</a:t>
            </a:r>
            <a:r>
              <a:rPr 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>
                <a:solidFill>
                  <a:schemeClr val="tx1"/>
                </a:solidFill>
              </a:rPr>
              <a:t>Second Period</a:t>
            </a:r>
          </a:p>
        </c:rich>
      </c:tx>
      <c:layout>
        <c:manualLayout>
          <c:xMode val="edge"/>
          <c:yMode val="edge"/>
          <c:x val="0.207180241509848"/>
          <c:y val="0.0138393881791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390952660181"/>
          <c:y val="0.151655993129343"/>
          <c:w val="0.653174977283347"/>
          <c:h val="0.775191534544326"/>
        </c:manualLayout>
      </c:layout>
      <c:radarChart>
        <c:radarStyle val="marker"/>
        <c:varyColors val="0"/>
        <c:ser>
          <c:idx val="0"/>
          <c:order val="0"/>
          <c:tx>
            <c:strRef>
              <c:f>'Complexity Model'!$B$1</c:f>
              <c:strCache>
                <c:ptCount val="1"/>
                <c:pt idx="0">
                  <c:v>Device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0484184522776266"/>
                  <c:y val="0.1280133149739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728492691934633"/>
                  <c:y val="0.09021564790743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32723217447124"/>
                  <c:y val="0.01405351729548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25724232002289"/>
                  <c:y val="-0.03595738138844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588500672334424"/>
                  <c:y val="-0.0943261633891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5.382824892672E-5"/>
                  <c:y val="-0.1162274240337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0730795129684585"/>
                  <c:y val="-0.08845220111492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.106635029026912"/>
                  <c:y val="-0.03857238346055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.0192827310908969"/>
                  <c:y val="0.0136826063125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0.00427317917015057"/>
                  <c:y val="0.02729823670173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'Complexity Model'!$B$2:$B$11</c:f>
              <c:numCache>
                <c:formatCode>General</c:formatCode>
                <c:ptCount val="10"/>
                <c:pt idx="0">
                  <c:v>12.93</c:v>
                </c:pt>
                <c:pt idx="1">
                  <c:v>11.43</c:v>
                </c:pt>
                <c:pt idx="2">
                  <c:v>10.87</c:v>
                </c:pt>
                <c:pt idx="3">
                  <c:v>10.83</c:v>
                </c:pt>
                <c:pt idx="4">
                  <c:v>9.83</c:v>
                </c:pt>
                <c:pt idx="5">
                  <c:v>9.53</c:v>
                </c:pt>
                <c:pt idx="6">
                  <c:v>8.97</c:v>
                </c:pt>
                <c:pt idx="7">
                  <c:v>8.03</c:v>
                </c:pt>
                <c:pt idx="8">
                  <c:v>7.1</c:v>
                </c:pt>
                <c:pt idx="9">
                  <c:v>4.03</c:v>
                </c:pt>
              </c:numCache>
            </c:numRef>
          </c:val>
        </c:ser>
        <c:ser>
          <c:idx val="1"/>
          <c:order val="1"/>
          <c:tx>
            <c:strRef>
              <c:f>'Complexity Model'!$C$1</c:f>
              <c:strCache>
                <c:ptCount val="1"/>
                <c:pt idx="0">
                  <c:v>Device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0460305297229908"/>
                  <c:y val="0.0541562504177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0632473870827088"/>
                  <c:y val="0.0473732064813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176420337456361"/>
                  <c:y val="0.001538406004877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100799447470892"/>
                  <c:y val="-0.043699183187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265216508282519"/>
                  <c:y val="-0.05643102549362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0374196235895443"/>
                  <c:y val="-0.05548039517131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00409555747508397"/>
                  <c:y val="-0.04335895619159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.0228456540086138"/>
                  <c:y val="-0.01935296712698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.0965656885601255"/>
                  <c:y val="0.0594561715439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0.0881968366509747"/>
                  <c:y val="0.09001336844778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'Complexity Model'!$C$2:$C$11</c:f>
              <c:numCache>
                <c:formatCode>General</c:formatCode>
                <c:ptCount val="10"/>
                <c:pt idx="0">
                  <c:v>14.27</c:v>
                </c:pt>
                <c:pt idx="1">
                  <c:v>12.07</c:v>
                </c:pt>
                <c:pt idx="2">
                  <c:v>11.83</c:v>
                </c:pt>
                <c:pt idx="3">
                  <c:v>11.7</c:v>
                </c:pt>
                <c:pt idx="4">
                  <c:v>10.77</c:v>
                </c:pt>
                <c:pt idx="5">
                  <c:v>10.13</c:v>
                </c:pt>
                <c:pt idx="6">
                  <c:v>9.07</c:v>
                </c:pt>
                <c:pt idx="7">
                  <c:v>8.93</c:v>
                </c:pt>
                <c:pt idx="8">
                  <c:v>6.53</c:v>
                </c:pt>
                <c:pt idx="9">
                  <c:v>3.13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268768"/>
        <c:axId val="-2091265808"/>
      </c:radarChart>
      <c:catAx>
        <c:axId val="-209126876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one"/>
        <c:crossAx val="-2091265808"/>
        <c:crosses val="autoZero"/>
        <c:auto val="1"/>
        <c:lblAlgn val="ctr"/>
        <c:lblOffset val="100"/>
        <c:noMultiLvlLbl val="0"/>
      </c:catAx>
      <c:valAx>
        <c:axId val="-20912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2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4786927144074"/>
          <c:y val="0.105605428963142"/>
          <c:w val="0.379888409312155"/>
          <c:h val="0.0371959393505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Data!$A$50</c:f>
              <c:strCache>
                <c:ptCount val="1"/>
                <c:pt idx="0">
                  <c:v>Avarage Date Rate in Quality Level over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Data!$B$49:$K$49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Data!$B$50:$K$50</c:f>
              <c:numCache>
                <c:formatCode>General</c:formatCode>
                <c:ptCount val="10"/>
                <c:pt idx="0">
                  <c:v>161.36</c:v>
                </c:pt>
                <c:pt idx="1">
                  <c:v>369.32</c:v>
                </c:pt>
                <c:pt idx="2">
                  <c:v>612.85</c:v>
                </c:pt>
                <c:pt idx="3">
                  <c:v>786.17</c:v>
                </c:pt>
                <c:pt idx="4">
                  <c:v>870.96</c:v>
                </c:pt>
                <c:pt idx="5">
                  <c:v>999.17</c:v>
                </c:pt>
                <c:pt idx="6">
                  <c:v>936.83</c:v>
                </c:pt>
                <c:pt idx="7">
                  <c:v>713.1</c:v>
                </c:pt>
                <c:pt idx="8">
                  <c:v>509.95</c:v>
                </c:pt>
                <c:pt idx="9">
                  <c:v>381.19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94212304"/>
        <c:axId val="-2094208992"/>
      </c:lineChart>
      <c:catAx>
        <c:axId val="-20942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08992"/>
        <c:crosses val="autoZero"/>
        <c:auto val="1"/>
        <c:lblAlgn val="ctr"/>
        <c:lblOffset val="100"/>
        <c:noMultiLvlLbl val="0"/>
      </c:catAx>
      <c:valAx>
        <c:axId val="-20942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1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Data!$A$52</c:f>
              <c:strCache>
                <c:ptCount val="1"/>
                <c:pt idx="0">
                  <c:v>Date Rate in Quality Level over Perfect Distance in Device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Data!$B$48:$K$49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Data!$B$52:$K$52</c:f>
              <c:numCache>
                <c:formatCode>0.00</c:formatCode>
                <c:ptCount val="10"/>
                <c:pt idx="0">
                  <c:v>168.63</c:v>
                </c:pt>
                <c:pt idx="1">
                  <c:v>340.62</c:v>
                </c:pt>
                <c:pt idx="2">
                  <c:v>572.9</c:v>
                </c:pt>
                <c:pt idx="3">
                  <c:v>840.83</c:v>
                </c:pt>
                <c:pt idx="4">
                  <c:v>1059.38</c:v>
                </c:pt>
                <c:pt idx="5">
                  <c:v>1297.63</c:v>
                </c:pt>
                <c:pt idx="6">
                  <c:v>1477.74</c:v>
                </c:pt>
                <c:pt idx="7">
                  <c:v>1838.52</c:v>
                </c:pt>
                <c:pt idx="8">
                  <c:v>1742.99</c:v>
                </c:pt>
                <c:pt idx="9">
                  <c:v>1193.13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94161152"/>
        <c:axId val="-2091673184"/>
      </c:lineChart>
      <c:catAx>
        <c:axId val="-20941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73184"/>
        <c:crosses val="autoZero"/>
        <c:auto val="1"/>
        <c:lblAlgn val="ctr"/>
        <c:lblOffset val="100"/>
        <c:noMultiLvlLbl val="0"/>
      </c:catAx>
      <c:valAx>
        <c:axId val="-20916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1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Data!$A$18</c:f>
              <c:strCache>
                <c:ptCount val="1"/>
                <c:pt idx="0">
                  <c:v>Average KB Per Frame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Data!$B$16:$K$17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98</c:v>
                </c:pt>
              </c:strCache>
            </c:strRef>
          </c:cat>
          <c:val>
            <c:numRef>
              <c:f>Data!$B$18:$K$18</c:f>
              <c:numCache>
                <c:formatCode>General</c:formatCode>
                <c:ptCount val="10"/>
                <c:pt idx="0">
                  <c:v>11.8173</c:v>
                </c:pt>
                <c:pt idx="1">
                  <c:v>28.2203</c:v>
                </c:pt>
                <c:pt idx="2">
                  <c:v>48.428</c:v>
                </c:pt>
                <c:pt idx="3">
                  <c:v>71.866</c:v>
                </c:pt>
                <c:pt idx="4">
                  <c:v>98.364</c:v>
                </c:pt>
                <c:pt idx="5">
                  <c:v>128.098</c:v>
                </c:pt>
                <c:pt idx="6">
                  <c:v>162.926</c:v>
                </c:pt>
                <c:pt idx="7">
                  <c:v>205.881</c:v>
                </c:pt>
                <c:pt idx="8">
                  <c:v>266.92</c:v>
                </c:pt>
                <c:pt idx="9">
                  <c:v>381.193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45830080"/>
        <c:axId val="-2145826768"/>
      </c:barChart>
      <c:catAx>
        <c:axId val="-21458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826768"/>
        <c:crosses val="autoZero"/>
        <c:auto val="1"/>
        <c:lblAlgn val="ctr"/>
        <c:lblOffset val="100"/>
        <c:noMultiLvlLbl val="0"/>
      </c:catAx>
      <c:valAx>
        <c:axId val="-21458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8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Data!$A$28</c:f>
              <c:strCache>
                <c:ptCount val="1"/>
                <c:pt idx="0">
                  <c:v>Average FPS Sent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Data!$B$26:$K$27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Data!$B$28:$K$28</c:f>
              <c:numCache>
                <c:formatCode>General</c:formatCode>
                <c:ptCount val="10"/>
                <c:pt idx="0">
                  <c:v>13.67</c:v>
                </c:pt>
                <c:pt idx="1">
                  <c:v>13.6</c:v>
                </c:pt>
                <c:pt idx="2">
                  <c:v>12.7</c:v>
                </c:pt>
                <c:pt idx="3">
                  <c:v>10.73</c:v>
                </c:pt>
                <c:pt idx="4">
                  <c:v>8.68</c:v>
                </c:pt>
                <c:pt idx="5">
                  <c:v>7.769999999999999</c:v>
                </c:pt>
                <c:pt idx="6">
                  <c:v>5.9</c:v>
                </c:pt>
                <c:pt idx="7">
                  <c:v>3.43</c:v>
                </c:pt>
                <c:pt idx="8">
                  <c:v>2.03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5637712"/>
        <c:axId val="-2095634400"/>
      </c:barChart>
      <c:catAx>
        <c:axId val="-209563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634400"/>
        <c:crosses val="autoZero"/>
        <c:auto val="1"/>
        <c:lblAlgn val="ctr"/>
        <c:lblOffset val="100"/>
        <c:noMultiLvlLbl val="0"/>
      </c:catAx>
      <c:valAx>
        <c:axId val="-20956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63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Data!$A$33</c:f>
              <c:strCache>
                <c:ptCount val="1"/>
                <c:pt idx="0">
                  <c:v>Average FPS Sent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Data!$B$31:$K$32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98</c:v>
                </c:pt>
              </c:strCache>
            </c:strRef>
          </c:cat>
          <c:val>
            <c:numRef>
              <c:f>Data!$B$33:$K$33</c:f>
              <c:numCache>
                <c:formatCode>General</c:formatCode>
                <c:ptCount val="10"/>
                <c:pt idx="0">
                  <c:v>13.93</c:v>
                </c:pt>
                <c:pt idx="1">
                  <c:v>13.5</c:v>
                </c:pt>
                <c:pt idx="2">
                  <c:v>13.0</c:v>
                </c:pt>
                <c:pt idx="3">
                  <c:v>12.3</c:v>
                </c:pt>
                <c:pt idx="4">
                  <c:v>12.17</c:v>
                </c:pt>
                <c:pt idx="5">
                  <c:v>10.8</c:v>
                </c:pt>
                <c:pt idx="6">
                  <c:v>9.07</c:v>
                </c:pt>
                <c:pt idx="7">
                  <c:v>8.27</c:v>
                </c:pt>
                <c:pt idx="8">
                  <c:v>6.5</c:v>
                </c:pt>
                <c:pt idx="9">
                  <c:v>3.03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1608720"/>
        <c:axId val="-2091605184"/>
      </c:barChart>
      <c:catAx>
        <c:axId val="-209160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05184"/>
        <c:crosses val="autoZero"/>
        <c:auto val="1"/>
        <c:lblAlgn val="ctr"/>
        <c:lblOffset val="100"/>
        <c:noMultiLvlLbl val="0"/>
      </c:catAx>
      <c:valAx>
        <c:axId val="-20916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0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Data!$A$58</c:f>
              <c:strCache>
                <c:ptCount val="1"/>
                <c:pt idx="0">
                  <c:v>Date Rate in Quality Level over Perfect Distance in Device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Data!$B$58:$K$58</c:f>
              <c:numCache>
                <c:formatCode>0.00</c:formatCode>
                <c:ptCount val="10"/>
                <c:pt idx="0">
                  <c:v>385.771501</c:v>
                </c:pt>
                <c:pt idx="1">
                  <c:v>383.79608</c:v>
                </c:pt>
                <c:pt idx="2">
                  <c:v>358.39781</c:v>
                </c:pt>
                <c:pt idx="3">
                  <c:v>302.803819</c:v>
                </c:pt>
                <c:pt idx="4">
                  <c:v>244.952204</c:v>
                </c:pt>
                <c:pt idx="5">
                  <c:v>219.271731</c:v>
                </c:pt>
                <c:pt idx="6">
                  <c:v>166.49977</c:v>
                </c:pt>
                <c:pt idx="7">
                  <c:v>96.795629</c:v>
                </c:pt>
                <c:pt idx="8">
                  <c:v>57.287209</c:v>
                </c:pt>
                <c:pt idx="9">
                  <c:v>28.2203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95622288"/>
        <c:axId val="-2095619008"/>
      </c:lineChart>
      <c:catAx>
        <c:axId val="-209562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619008"/>
        <c:crosses val="autoZero"/>
        <c:auto val="1"/>
        <c:lblAlgn val="ctr"/>
        <c:lblOffset val="100"/>
        <c:noMultiLvlLbl val="0"/>
      </c:catAx>
      <c:valAx>
        <c:axId val="-20956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62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Data!$A$66</c:f>
              <c:strCache>
                <c:ptCount val="1"/>
                <c:pt idx="0">
                  <c:v>Average FPS Sent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Data!$B$66:$K$66</c:f>
              <c:numCache>
                <c:formatCode>General</c:formatCode>
                <c:ptCount val="10"/>
                <c:pt idx="0">
                  <c:v>12.8</c:v>
                </c:pt>
                <c:pt idx="1">
                  <c:v>11.7</c:v>
                </c:pt>
                <c:pt idx="2">
                  <c:v>11.1</c:v>
                </c:pt>
                <c:pt idx="3">
                  <c:v>10.2</c:v>
                </c:pt>
                <c:pt idx="4">
                  <c:v>9.9</c:v>
                </c:pt>
                <c:pt idx="5">
                  <c:v>9.53</c:v>
                </c:pt>
                <c:pt idx="6">
                  <c:v>8.03</c:v>
                </c:pt>
                <c:pt idx="7">
                  <c:v>7.37</c:v>
                </c:pt>
                <c:pt idx="8">
                  <c:v>6.97</c:v>
                </c:pt>
                <c:pt idx="9">
                  <c:v>5.17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5732768"/>
        <c:axId val="-2095542192"/>
      </c:barChart>
      <c:catAx>
        <c:axId val="-20957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542192"/>
        <c:crosses val="autoZero"/>
        <c:auto val="1"/>
        <c:lblAlgn val="ctr"/>
        <c:lblOffset val="100"/>
        <c:noMultiLvlLbl val="0"/>
      </c:catAx>
      <c:valAx>
        <c:axId val="-20955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73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FPS sent in High and Low noise environment in respect to frame quality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Data!$A$77</c:f>
              <c:strCache>
                <c:ptCount val="1"/>
                <c:pt idx="0">
                  <c:v>Average FPS Sent In Lower Noise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Data!$B$77:$K$77</c:f>
              <c:numCache>
                <c:formatCode>General</c:formatCode>
                <c:ptCount val="10"/>
                <c:pt idx="0">
                  <c:v>12.8</c:v>
                </c:pt>
                <c:pt idx="1">
                  <c:v>11.7</c:v>
                </c:pt>
                <c:pt idx="2">
                  <c:v>11.1</c:v>
                </c:pt>
                <c:pt idx="3">
                  <c:v>10.2</c:v>
                </c:pt>
                <c:pt idx="4">
                  <c:v>9.9</c:v>
                </c:pt>
                <c:pt idx="5">
                  <c:v>9.53</c:v>
                </c:pt>
                <c:pt idx="6">
                  <c:v>8.03</c:v>
                </c:pt>
                <c:pt idx="7">
                  <c:v>7.37</c:v>
                </c:pt>
                <c:pt idx="8">
                  <c:v>6.97</c:v>
                </c:pt>
                <c:pt idx="9">
                  <c:v>5.17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Data!$A$78</c:f>
              <c:strCache>
                <c:ptCount val="1"/>
                <c:pt idx="0">
                  <c:v>Average FPS Sent In higher Noise</c:v>
                </c:pt>
              </c:strCache>
            </c:strRef>
          </c:tx>
          <c:val>
            <c:numRef>
              <c:f>Data!$B$78:$K$78</c:f>
              <c:numCache>
                <c:formatCode>General</c:formatCode>
                <c:ptCount val="10"/>
                <c:pt idx="0">
                  <c:v>12.93</c:v>
                </c:pt>
                <c:pt idx="1">
                  <c:v>11.43</c:v>
                </c:pt>
                <c:pt idx="2">
                  <c:v>10.87</c:v>
                </c:pt>
                <c:pt idx="3">
                  <c:v>10.83</c:v>
                </c:pt>
                <c:pt idx="4">
                  <c:v>9.83</c:v>
                </c:pt>
                <c:pt idx="5">
                  <c:v>9.53</c:v>
                </c:pt>
                <c:pt idx="6">
                  <c:v>8.97</c:v>
                </c:pt>
                <c:pt idx="7">
                  <c:v>8.03</c:v>
                </c:pt>
                <c:pt idx="8">
                  <c:v>7.1</c:v>
                </c:pt>
                <c:pt idx="9">
                  <c:v>4.03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847808"/>
        <c:axId val="-2145866528"/>
      </c:lineChart>
      <c:catAx>
        <c:axId val="-214584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866528"/>
        <c:crosses val="autoZero"/>
        <c:auto val="1"/>
        <c:lblAlgn val="ctr"/>
        <c:lblOffset val="100"/>
        <c:noMultiLvlLbl val="0"/>
      </c:catAx>
      <c:valAx>
        <c:axId val="-21458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 FPS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6111111111111"/>
              <c:y val="0.312357465733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847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441906</xdr:colOff>
      <xdr:row>1</xdr:row>
      <xdr:rowOff>51838</xdr:rowOff>
    </xdr:from>
    <xdr:to>
      <xdr:col>26</xdr:col>
      <xdr:colOff>194386</xdr:colOff>
      <xdr:row>26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383593</xdr:colOff>
      <xdr:row>67</xdr:row>
      <xdr:rowOff>40949</xdr:rowOff>
    </xdr:from>
    <xdr:to>
      <xdr:col>17</xdr:col>
      <xdr:colOff>805414</xdr:colOff>
      <xdr:row>79</xdr:row>
      <xdr:rowOff>88640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519663</xdr:colOff>
      <xdr:row>81</xdr:row>
      <xdr:rowOff>128425</xdr:rowOff>
    </xdr:from>
    <xdr:to>
      <xdr:col>4</xdr:col>
      <xdr:colOff>643423</xdr:colOff>
      <xdr:row>94</xdr:row>
      <xdr:rowOff>176116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467827</xdr:colOff>
      <xdr:row>20</xdr:row>
      <xdr:rowOff>15033</xdr:rowOff>
    </xdr:from>
    <xdr:to>
      <xdr:col>17</xdr:col>
      <xdr:colOff>63500</xdr:colOff>
      <xdr:row>33</xdr:row>
      <xdr:rowOff>62723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454868</xdr:colOff>
      <xdr:row>11</xdr:row>
      <xdr:rowOff>144626</xdr:rowOff>
    </xdr:from>
    <xdr:to>
      <xdr:col>17</xdr:col>
      <xdr:colOff>50541</xdr:colOff>
      <xdr:row>24</xdr:row>
      <xdr:rowOff>192315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283158</xdr:colOff>
      <xdr:row>83</xdr:row>
      <xdr:rowOff>70112</xdr:rowOff>
    </xdr:from>
    <xdr:to>
      <xdr:col>10</xdr:col>
      <xdr:colOff>704980</xdr:colOff>
      <xdr:row>96</xdr:row>
      <xdr:rowOff>117801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681654</xdr:colOff>
      <xdr:row>43</xdr:row>
      <xdr:rowOff>66869</xdr:rowOff>
    </xdr:from>
    <xdr:to>
      <xdr:col>17</xdr:col>
      <xdr:colOff>277327</xdr:colOff>
      <xdr:row>56</xdr:row>
      <xdr:rowOff>114558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344715</xdr:colOff>
      <xdr:row>78</xdr:row>
      <xdr:rowOff>15033</xdr:rowOff>
    </xdr:from>
    <xdr:to>
      <xdr:col>16</xdr:col>
      <xdr:colOff>769776</xdr:colOff>
      <xdr:row>91</xdr:row>
      <xdr:rowOff>62723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1187061</xdr:colOff>
      <xdr:row>92</xdr:row>
      <xdr:rowOff>144626</xdr:rowOff>
    </xdr:from>
    <xdr:to>
      <xdr:col>5</xdr:col>
      <xdr:colOff>219010</xdr:colOff>
      <xdr:row>105</xdr:row>
      <xdr:rowOff>192316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28</xdr:row>
      <xdr:rowOff>165100</xdr:rowOff>
    </xdr:from>
    <xdr:to>
      <xdr:col>7</xdr:col>
      <xdr:colOff>6350</xdr:colOff>
      <xdr:row>42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654050</xdr:colOff>
      <xdr:row>28</xdr:row>
      <xdr:rowOff>177800</xdr:rowOff>
    </xdr:from>
    <xdr:to>
      <xdr:col>12</xdr:col>
      <xdr:colOff>1263650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1289050</xdr:colOff>
      <xdr:row>28</xdr:row>
      <xdr:rowOff>190500</xdr:rowOff>
    </xdr:from>
    <xdr:to>
      <xdr:col>16</xdr:col>
      <xdr:colOff>387350</xdr:colOff>
      <xdr:row>42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1295400</xdr:colOff>
      <xdr:row>15</xdr:row>
      <xdr:rowOff>177800</xdr:rowOff>
    </xdr:from>
    <xdr:to>
      <xdr:col>16</xdr:col>
      <xdr:colOff>393700</xdr:colOff>
      <xdr:row>28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644525</xdr:colOff>
      <xdr:row>15</xdr:row>
      <xdr:rowOff>276225</xdr:rowOff>
    </xdr:from>
    <xdr:to>
      <xdr:col>12</xdr:col>
      <xdr:colOff>1260475</xdr:colOff>
      <xdr:row>28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15</xdr:row>
      <xdr:rowOff>279400</xdr:rowOff>
    </xdr:from>
    <xdr:to>
      <xdr:col>7</xdr:col>
      <xdr:colOff>6350</xdr:colOff>
      <xdr:row>28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25400</xdr:rowOff>
    </xdr:from>
    <xdr:to>
      <xdr:col>12</xdr:col>
      <xdr:colOff>128642</xdr:colOff>
      <xdr:row>36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673100</xdr:colOff>
      <xdr:row>1</xdr:row>
      <xdr:rowOff>127000</xdr:rowOff>
    </xdr:from>
    <xdr:ext cx="184731" cy="264560"/>
    <xdr:sp macro="" textlink="">
      <xdr:nvSpPr>
        <xdr:cNvPr id="6" name="TextBox 5"/>
        <xdr:cNvSpPr txBox="1"/>
      </xdr:nvSpPr>
      <xdr:spPr>
        <a:xfrm>
          <a:off x="1498600" y="33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0.41603</cdr:x>
      <cdr:y>0.09332</cdr:y>
    </cdr:from>
    <cdr:to>
      <cdr:x>0.52222</cdr:x>
      <cdr:y>0.13315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24763" y="685079"/>
          <a:ext cx="925209" cy="2924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400" b="1"/>
            <a:t>Quality Ratio 10%</a:t>
          </a:r>
          <a:endParaRPr lang="en-US" sz="1400" b="1"/>
        </a:p>
      </cdr:txBody>
    </cdr:sp>
  </cdr:relSizeAnchor>
  <cdr:relSizeAnchor xmlns:cdr="http://schemas.openxmlformats.org/drawingml/2006/chartDrawing">
    <cdr:from>
      <cdr:x>0.08781</cdr:x>
      <cdr:y>0.35137</cdr:y>
    </cdr:from>
    <cdr:to>
      <cdr:x>0.15949</cdr:x>
      <cdr:y>0.37975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5083" y="2579557"/>
          <a:ext cx="624532" cy="208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/>
            <a:t>Quality Ratio </a:t>
          </a:r>
        </a:p>
        <a:p xmlns:a="http://schemas.openxmlformats.org/drawingml/2006/main">
          <a:r>
            <a:rPr lang="en-US" altLang="zh-CN" sz="1400" b="1"/>
            <a:t>      90%</a:t>
          </a:r>
          <a:endParaRPr lang="en-US" sz="1400" b="1"/>
        </a:p>
      </cdr:txBody>
    </cdr:sp>
  </cdr:relSizeAnchor>
  <cdr:relSizeAnchor xmlns:cdr="http://schemas.openxmlformats.org/drawingml/2006/chartDrawing">
    <cdr:from>
      <cdr:x>0.22015</cdr:x>
      <cdr:y>0.16138</cdr:y>
    </cdr:from>
    <cdr:to>
      <cdr:x>0.29184</cdr:x>
      <cdr:y>0.18975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918116" y="1184727"/>
          <a:ext cx="624618" cy="208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/>
            <a:t>Quality Ratio </a:t>
          </a:r>
        </a:p>
        <a:p xmlns:a="http://schemas.openxmlformats.org/drawingml/2006/main">
          <a:r>
            <a:rPr lang="en-US" altLang="zh-CN" sz="1400" b="1" baseline="0"/>
            <a:t>        </a:t>
          </a:r>
          <a:r>
            <a:rPr lang="en-US" altLang="zh-CN" sz="1400" b="1"/>
            <a:t>98%</a:t>
          </a:r>
          <a:endParaRPr lang="en-US" sz="1400" b="1"/>
        </a:p>
      </cdr:txBody>
    </cdr:sp>
  </cdr:relSizeAnchor>
  <cdr:relSizeAnchor xmlns:cdr="http://schemas.openxmlformats.org/drawingml/2006/chartDrawing">
    <cdr:from>
      <cdr:x>0.05971</cdr:x>
      <cdr:y>0.63182</cdr:y>
    </cdr:from>
    <cdr:to>
      <cdr:x>0.1314</cdr:x>
      <cdr:y>0.66019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20238" y="4638423"/>
          <a:ext cx="624618" cy="208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/>
            <a:t>Quality Ratio </a:t>
          </a:r>
        </a:p>
        <a:p xmlns:a="http://schemas.openxmlformats.org/drawingml/2006/main">
          <a:r>
            <a:rPr lang="en-US" altLang="zh-CN" sz="1400" b="1" baseline="0"/>
            <a:t>         </a:t>
          </a:r>
          <a:r>
            <a:rPr lang="en-US" altLang="zh-CN" sz="1400" b="1"/>
            <a:t>80%</a:t>
          </a:r>
          <a:endParaRPr lang="en-US" sz="1400" b="1"/>
        </a:p>
      </cdr:txBody>
    </cdr:sp>
  </cdr:relSizeAnchor>
  <cdr:relSizeAnchor xmlns:cdr="http://schemas.openxmlformats.org/drawingml/2006/chartDrawing">
    <cdr:from>
      <cdr:x>0.2062</cdr:x>
      <cdr:y>0.85663</cdr:y>
    </cdr:from>
    <cdr:to>
      <cdr:x>0.27789</cdr:x>
      <cdr:y>0.88809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796573" y="6288825"/>
          <a:ext cx="624619" cy="230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/>
            <a:t>Quality Ratio </a:t>
          </a:r>
        </a:p>
        <a:p xmlns:a="http://schemas.openxmlformats.org/drawingml/2006/main">
          <a:r>
            <a:rPr lang="en-US" altLang="zh-CN" sz="1400" b="1" baseline="0"/>
            <a:t>           </a:t>
          </a:r>
          <a:r>
            <a:rPr lang="en-US" altLang="zh-CN" sz="1400" b="1"/>
            <a:t>70%</a:t>
          </a:r>
          <a:endParaRPr lang="en-US" sz="1400" b="1"/>
        </a:p>
      </cdr:txBody>
    </cdr:sp>
  </cdr:relSizeAnchor>
  <cdr:relSizeAnchor xmlns:cdr="http://schemas.openxmlformats.org/drawingml/2006/chartDrawing">
    <cdr:from>
      <cdr:x>0.43939</cdr:x>
      <cdr:y>0.93715</cdr:y>
    </cdr:from>
    <cdr:to>
      <cdr:x>0.51107</cdr:x>
      <cdr:y>0.96552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828273" y="6879991"/>
          <a:ext cx="624532" cy="208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/>
            <a:t>Quality Ratio 60%</a:t>
          </a:r>
          <a:endParaRPr lang="en-US" sz="1400" b="1"/>
        </a:p>
      </cdr:txBody>
    </cdr:sp>
  </cdr:relSizeAnchor>
  <cdr:relSizeAnchor xmlns:cdr="http://schemas.openxmlformats.org/drawingml/2006/chartDrawing">
    <cdr:from>
      <cdr:x>0.68738</cdr:x>
      <cdr:y>0.86429</cdr:y>
    </cdr:from>
    <cdr:to>
      <cdr:x>0.75906</cdr:x>
      <cdr:y>0.89267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988985" y="6345102"/>
          <a:ext cx="624531" cy="208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/>
            <a:t>Quality Ratio </a:t>
          </a:r>
        </a:p>
        <a:p xmlns:a="http://schemas.openxmlformats.org/drawingml/2006/main">
          <a:r>
            <a:rPr lang="en-US" altLang="zh-CN" sz="1400" b="1"/>
            <a:t>        50%</a:t>
          </a:r>
          <a:endParaRPr lang="en-US" sz="1400" b="1"/>
        </a:p>
      </cdr:txBody>
    </cdr:sp>
  </cdr:relSizeAnchor>
  <cdr:relSizeAnchor xmlns:cdr="http://schemas.openxmlformats.org/drawingml/2006/chartDrawing">
    <cdr:from>
      <cdr:x>0.82221</cdr:x>
      <cdr:y>0.66192</cdr:y>
    </cdr:from>
    <cdr:to>
      <cdr:x>0.8939</cdr:x>
      <cdr:y>0.69029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163749" y="4859407"/>
          <a:ext cx="624618" cy="208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/>
            <a:t>Quality Ratio </a:t>
          </a:r>
        </a:p>
        <a:p xmlns:a="http://schemas.openxmlformats.org/drawingml/2006/main">
          <a:r>
            <a:rPr lang="en-US" altLang="zh-CN" sz="1400" b="1"/>
            <a:t>        40%</a:t>
          </a:r>
          <a:endParaRPr lang="en-US" sz="1400" b="1"/>
        </a:p>
      </cdr:txBody>
    </cdr:sp>
  </cdr:relSizeAnchor>
  <cdr:relSizeAnchor xmlns:cdr="http://schemas.openxmlformats.org/drawingml/2006/chartDrawing">
    <cdr:from>
      <cdr:x>0.81674</cdr:x>
      <cdr:y>0.36086</cdr:y>
    </cdr:from>
    <cdr:to>
      <cdr:x>0.88843</cdr:x>
      <cdr:y>0.38924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0418146" y="3460879"/>
          <a:ext cx="914400" cy="272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/>
            <a:t>Quality Ratio</a:t>
          </a:r>
          <a:br>
            <a:rPr lang="en-US" altLang="zh-CN" sz="1400" b="1"/>
          </a:br>
          <a:r>
            <a:rPr lang="en-US" altLang="zh-CN" sz="1400" b="1" baseline="0"/>
            <a:t>         </a:t>
          </a:r>
          <a:r>
            <a:rPr lang="en-US" altLang="zh-CN" sz="1400" b="1"/>
            <a:t>30%</a:t>
          </a:r>
          <a:endParaRPr lang="en-US" sz="1400" b="1"/>
        </a:p>
      </cdr:txBody>
    </cdr:sp>
  </cdr:relSizeAnchor>
  <cdr:relSizeAnchor xmlns:cdr="http://schemas.openxmlformats.org/drawingml/2006/chartDrawing">
    <cdr:from>
      <cdr:x>0.69932</cdr:x>
      <cdr:y>0.16759</cdr:y>
    </cdr:from>
    <cdr:to>
      <cdr:x>0.771</cdr:x>
      <cdr:y>0.19597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6093007" y="1230339"/>
          <a:ext cx="624532" cy="208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/>
            <a:t>Quality Ratio </a:t>
          </a:r>
        </a:p>
        <a:p xmlns:a="http://schemas.openxmlformats.org/drawingml/2006/main">
          <a:r>
            <a:rPr lang="en-US" altLang="zh-CN" sz="1400" b="1"/>
            <a:t>        20%</a:t>
          </a:r>
          <a:endParaRPr lang="en-US" sz="1400" b="1"/>
        </a:p>
      </cdr:txBody>
    </cdr:sp>
  </cdr:relSizeAnchor>
</c:userShapes>
</file>

<file path=xl/tables/table1.xml><?xml version="1.0" encoding="utf-8"?>
<table xmlns="http://schemas.openxmlformats.org/spreadsheetml/2006/main" id="3" name="Table3" displayName="Table3" ref="A7:K9" totalsRowShown="0" headerRowDxfId="239" dataDxfId="237" headerRowBorderDxfId="238" tableBorderDxfId="236" totalsRowBorderDxfId="235">
  <autoFilter ref="A7:K9"/>
  <tableColumns count="11">
    <tableColumn id="1" name="Quality(%)" dataDxfId="234"/>
    <tableColumn id="2" name="10" dataDxfId="233"/>
    <tableColumn id="3" name="20" dataDxfId="232"/>
    <tableColumn id="4" name="30" dataDxfId="231"/>
    <tableColumn id="5" name="40" dataDxfId="230"/>
    <tableColumn id="6" name="50" dataDxfId="229"/>
    <tableColumn id="7" name="60" dataDxfId="228"/>
    <tableColumn id="8" name="70" dataDxfId="227"/>
    <tableColumn id="9" name="80" dataDxfId="226"/>
    <tableColumn id="10" name="90" dataDxfId="225"/>
    <tableColumn id="11" name="98" dataDxfId="224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1" name="Table3578912" displayName="Table3578912" ref="A49:K52" totalsRowShown="0" headerRowDxfId="95" dataDxfId="93" headerRowBorderDxfId="94" tableBorderDxfId="92" totalsRowBorderDxfId="91">
  <autoFilter ref="A49:K52"/>
  <tableColumns count="11">
    <tableColumn id="1" name="Quality(%)" dataDxfId="90"/>
    <tableColumn id="2" name="1" dataDxfId="89"/>
    <tableColumn id="3" name="2" dataDxfId="88"/>
    <tableColumn id="4" name="3" dataDxfId="87"/>
    <tableColumn id="5" name="4" dataDxfId="86"/>
    <tableColumn id="6" name="5" dataDxfId="85"/>
    <tableColumn id="7" name="6" dataDxfId="84"/>
    <tableColumn id="8" name="7" dataDxfId="83"/>
    <tableColumn id="9" name="8" dataDxfId="82"/>
    <tableColumn id="10" name="9" dataDxfId="81"/>
    <tableColumn id="11" name="10" dataDxfId="8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2" name="Table357891213" displayName="Table357891213" ref="A61:K62" totalsRowShown="0" headerRowDxfId="79" dataDxfId="77" headerRowBorderDxfId="78" tableBorderDxfId="76" totalsRowBorderDxfId="75">
  <autoFilter ref="A61:K62"/>
  <tableColumns count="11">
    <tableColumn id="1" name="Distancce in Meter" dataDxfId="74"/>
    <tableColumn id="2" name="1" dataDxfId="73"/>
    <tableColumn id="3" name="2" dataDxfId="72"/>
    <tableColumn id="4" name="3" dataDxfId="71"/>
    <tableColumn id="5" name="4" dataDxfId="70"/>
    <tableColumn id="6" name="5" dataDxfId="69"/>
    <tableColumn id="7" name="6" dataDxfId="68"/>
    <tableColumn id="8" name="7" dataDxfId="67"/>
    <tableColumn id="9" name="8" dataDxfId="66"/>
    <tableColumn id="10" name="9" dataDxfId="65"/>
    <tableColumn id="11" name="10" dataDxfId="64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3" name="Table357891214" displayName="Table357891214" ref="A55:K58" totalsRowShown="0" headerRowDxfId="63" dataDxfId="61" headerRowBorderDxfId="62" tableBorderDxfId="60" totalsRowBorderDxfId="59">
  <autoFilter ref="A55:K58"/>
  <tableColumns count="11">
    <tableColumn id="1" name="Quality(%)" dataDxfId="58"/>
    <tableColumn id="2" name="1" dataDxfId="57"/>
    <tableColumn id="3" name="2" dataDxfId="56"/>
    <tableColumn id="4" name="3" dataDxfId="55"/>
    <tableColumn id="5" name="4" dataDxfId="54"/>
    <tableColumn id="6" name="5" dataDxfId="53"/>
    <tableColumn id="7" name="6" dataDxfId="52"/>
    <tableColumn id="8" name="7" dataDxfId="51"/>
    <tableColumn id="9" name="8" dataDxfId="50"/>
    <tableColumn id="10" name="9" dataDxfId="49"/>
    <tableColumn id="11" name="10" dataDxfId="48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0" name="Table35789211" displayName="Table35789211" ref="A65:K67" totalsRowShown="0" headerRowDxfId="47" dataDxfId="45" headerRowBorderDxfId="46" tableBorderDxfId="44" totalsRowBorderDxfId="43">
  <autoFilter ref="A65:K67"/>
  <tableColumns count="11">
    <tableColumn id="1" name="Quality(%)" dataDxfId="42"/>
    <tableColumn id="2" name="10" dataDxfId="41"/>
    <tableColumn id="3" name="20" dataDxfId="40"/>
    <tableColumn id="4" name="30" dataDxfId="39"/>
    <tableColumn id="5" name="40" dataDxfId="38"/>
    <tableColumn id="6" name="50" dataDxfId="37"/>
    <tableColumn id="7" name="60" dataDxfId="36"/>
    <tableColumn id="8" name="70" dataDxfId="35"/>
    <tableColumn id="9" name="80" dataDxfId="34"/>
    <tableColumn id="10" name="90" dataDxfId="33"/>
    <tableColumn id="11" name="98" dataDxfId="32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4" name="Table35789121415" displayName="Table35789121415" ref="A70:K73" totalsRowShown="0" headerRowDxfId="31" dataDxfId="29" headerRowBorderDxfId="30" tableBorderDxfId="28" totalsRowBorderDxfId="27">
  <autoFilter ref="A70:K73"/>
  <tableColumns count="11">
    <tableColumn id="1" name="Quality(%)" dataDxfId="26"/>
    <tableColumn id="2" name="10" dataDxfId="25"/>
    <tableColumn id="3" name="20" dataDxfId="24"/>
    <tableColumn id="4" name="30" dataDxfId="23"/>
    <tableColumn id="5" name="40" dataDxfId="22"/>
    <tableColumn id="6" name="50" dataDxfId="21"/>
    <tableColumn id="7" name="60" dataDxfId="20"/>
    <tableColumn id="8" name="70" dataDxfId="19"/>
    <tableColumn id="9" name="80" dataDxfId="18"/>
    <tableColumn id="10" name="90" dataDxfId="17"/>
    <tableColumn id="11" name="98" dataDxfId="1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29" name="Table3578921130" displayName="Table3578921130" ref="A76:K78" totalsRowShown="0" headerRowDxfId="15" dataDxfId="13" headerRowBorderDxfId="14" tableBorderDxfId="12" totalsRowBorderDxfId="11">
  <autoFilter ref="A76:K78"/>
  <tableColumns count="11">
    <tableColumn id="1" name="Quality(%)" dataDxfId="10"/>
    <tableColumn id="2" name="10" dataDxfId="9"/>
    <tableColumn id="3" name="20" dataDxfId="8"/>
    <tableColumn id="4" name="30" dataDxfId="7"/>
    <tableColumn id="5" name="40" dataDxfId="6"/>
    <tableColumn id="6" name="50" dataDxfId="5"/>
    <tableColumn id="7" name="60" dataDxfId="4"/>
    <tableColumn id="8" name="70" dataDxfId="3"/>
    <tableColumn id="9" name="80" dataDxfId="2"/>
    <tableColumn id="10" name="90" dataDxfId="1"/>
    <tableColumn id="11" name="98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A12:K14" totalsRowShown="0" headerRowDxfId="223" dataDxfId="221" headerRowBorderDxfId="222" tableBorderDxfId="220" totalsRowBorderDxfId="219">
  <autoFilter ref="A12:K14"/>
  <tableColumns count="11">
    <tableColumn id="1" name="Quality(%)" dataDxfId="218"/>
    <tableColumn id="2" name="10" dataDxfId="217"/>
    <tableColumn id="3" name="20" dataDxfId="216"/>
    <tableColumn id="4" name="30" dataDxfId="215"/>
    <tableColumn id="5" name="40" dataDxfId="214"/>
    <tableColumn id="6" name="50" dataDxfId="213"/>
    <tableColumn id="7" name="60" dataDxfId="212"/>
    <tableColumn id="8" name="70" dataDxfId="211"/>
    <tableColumn id="9" name="80" dataDxfId="210"/>
    <tableColumn id="10" name="90" dataDxfId="209"/>
    <tableColumn id="11" name="98" dataDxfId="20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A2:K4" totalsRowShown="0" headerRowDxfId="207" dataDxfId="205" headerRowBorderDxfId="206" tableBorderDxfId="204" totalsRowBorderDxfId="203">
  <autoFilter ref="A2:K4"/>
  <tableColumns count="11">
    <tableColumn id="1" name="Quality(%)" dataDxfId="202"/>
    <tableColumn id="2" name="10" dataDxfId="201"/>
    <tableColumn id="3" name="20" dataDxfId="200"/>
    <tableColumn id="4" name="30" dataDxfId="199"/>
    <tableColumn id="5" name="40" dataDxfId="198"/>
    <tableColumn id="6" name="50" dataDxfId="197"/>
    <tableColumn id="7" name="60" dataDxfId="196"/>
    <tableColumn id="8" name="70" dataDxfId="195"/>
    <tableColumn id="9" name="80" dataDxfId="194"/>
    <tableColumn id="10" name="90" dataDxfId="193"/>
    <tableColumn id="11" name="98" dataDxfId="19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357" displayName="Table357" ref="A17:K19" totalsRowShown="0" headerRowDxfId="191" dataDxfId="189" headerRowBorderDxfId="190" tableBorderDxfId="188" totalsRowBorderDxfId="187">
  <autoFilter ref="A17:K19"/>
  <tableColumns count="11">
    <tableColumn id="1" name="Quality(%)" dataDxfId="186"/>
    <tableColumn id="2" name="10" dataDxfId="185"/>
    <tableColumn id="3" name="20" dataDxfId="184"/>
    <tableColumn id="4" name="30" dataDxfId="183"/>
    <tableColumn id="5" name="40" dataDxfId="182"/>
    <tableColumn id="6" name="50" dataDxfId="181"/>
    <tableColumn id="7" name="60" dataDxfId="180"/>
    <tableColumn id="8" name="70" dataDxfId="179"/>
    <tableColumn id="9" name="80" dataDxfId="178"/>
    <tableColumn id="10" name="90" dataDxfId="177"/>
    <tableColumn id="11" name="98" dataDxfId="17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7" name="Table3578" displayName="Table3578" ref="A22:K24" totalsRowShown="0" headerRowDxfId="175" dataDxfId="173" headerRowBorderDxfId="174" tableBorderDxfId="172" totalsRowBorderDxfId="171">
  <autoFilter ref="A22:K24"/>
  <tableColumns count="11">
    <tableColumn id="1" name="Quality(%)" dataDxfId="170"/>
    <tableColumn id="2" name="10" dataDxfId="169"/>
    <tableColumn id="3" name="20" dataDxfId="168"/>
    <tableColumn id="4" name="30" dataDxfId="167"/>
    <tableColumn id="5" name="40" dataDxfId="166"/>
    <tableColumn id="6" name="50" dataDxfId="165"/>
    <tableColumn id="7" name="60" dataDxfId="164"/>
    <tableColumn id="8" name="70" dataDxfId="163"/>
    <tableColumn id="9" name="80" dataDxfId="162"/>
    <tableColumn id="10" name="90" dataDxfId="161"/>
    <tableColumn id="11" name="98" dataDxfId="16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8" name="Table35789" displayName="Table35789" ref="A27:K29" totalsRowShown="0" headerRowDxfId="159" dataDxfId="157" headerRowBorderDxfId="158" tableBorderDxfId="156" totalsRowBorderDxfId="155">
  <autoFilter ref="A27:K29"/>
  <tableColumns count="11">
    <tableColumn id="1" name="Distancce in Meter" dataDxfId="154"/>
    <tableColumn id="2" name="1" dataDxfId="153"/>
    <tableColumn id="3" name="2" dataDxfId="152"/>
    <tableColumn id="4" name="3" dataDxfId="151"/>
    <tableColumn id="5" name="4" dataDxfId="150"/>
    <tableColumn id="6" name="5" dataDxfId="149"/>
    <tableColumn id="7" name="6" dataDxfId="148"/>
    <tableColumn id="8" name="7" dataDxfId="147"/>
    <tableColumn id="9" name="8" dataDxfId="146"/>
    <tableColumn id="10" name="9" dataDxfId="145"/>
    <tableColumn id="11" name="10" dataDxfId="14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" name="Table357892" displayName="Table357892" ref="A32:K34" totalsRowShown="0" headerRowDxfId="143" dataDxfId="141" headerRowBorderDxfId="142" tableBorderDxfId="140" totalsRowBorderDxfId="139">
  <autoFilter ref="A32:K34"/>
  <tableColumns count="11">
    <tableColumn id="1" name="Quality(%)" dataDxfId="138"/>
    <tableColumn id="2" name="10" dataDxfId="137"/>
    <tableColumn id="3" name="20" dataDxfId="136"/>
    <tableColumn id="4" name="30" dataDxfId="135"/>
    <tableColumn id="5" name="40" dataDxfId="134"/>
    <tableColumn id="6" name="50" dataDxfId="133"/>
    <tableColumn id="7" name="60" dataDxfId="132"/>
    <tableColumn id="8" name="70" dataDxfId="131"/>
    <tableColumn id="9" name="80" dataDxfId="130"/>
    <tableColumn id="10" name="90" dataDxfId="129"/>
    <tableColumn id="11" name="98" dataDxfId="128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Table3578923" displayName="Table3578923" ref="A37:K40" totalsRowShown="0" headerRowDxfId="127" dataDxfId="125" headerRowBorderDxfId="126" tableBorderDxfId="124" totalsRowBorderDxfId="123">
  <autoFilter ref="A37:K40"/>
  <tableColumns count="11">
    <tableColumn id="1" name="Quality(%)" dataDxfId="122"/>
    <tableColumn id="2" name="10" dataDxfId="121"/>
    <tableColumn id="3" name="20" dataDxfId="120"/>
    <tableColumn id="4" name="30" dataDxfId="119"/>
    <tableColumn id="5" name="40" dataDxfId="118"/>
    <tableColumn id="6" name="50" dataDxfId="117"/>
    <tableColumn id="7" name="60" dataDxfId="116"/>
    <tableColumn id="8" name="70" dataDxfId="115"/>
    <tableColumn id="9" name="80" dataDxfId="114"/>
    <tableColumn id="10" name="90" dataDxfId="113"/>
    <tableColumn id="11" name="98" dataDxfId="112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Table357892310" displayName="Table357892310" ref="A43:K46" totalsRowShown="0" headerRowDxfId="111" dataDxfId="109" headerRowBorderDxfId="110" tableBorderDxfId="108" totalsRowBorderDxfId="107">
  <autoFilter ref="A43:K46"/>
  <tableColumns count="11">
    <tableColumn id="1" name="Quality(%)" dataDxfId="106"/>
    <tableColumn id="2" name="10" dataDxfId="105"/>
    <tableColumn id="3" name="20" dataDxfId="104"/>
    <tableColumn id="4" name="30" dataDxfId="103"/>
    <tableColumn id="5" name="40" dataDxfId="102"/>
    <tableColumn id="6" name="50" dataDxfId="101"/>
    <tableColumn id="7" name="60" dataDxfId="100"/>
    <tableColumn id="8" name="70" dataDxfId="99"/>
    <tableColumn id="9" name="80" dataDxfId="98"/>
    <tableColumn id="10" name="90" dataDxfId="97"/>
    <tableColumn id="11" name="98" dataDxfId="9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table" Target="../tables/table9.xml"/><Relationship Id="rId12" Type="http://schemas.openxmlformats.org/officeDocument/2006/relationships/table" Target="../tables/table10.xml"/><Relationship Id="rId13" Type="http://schemas.openxmlformats.org/officeDocument/2006/relationships/table" Target="../tables/table11.xml"/><Relationship Id="rId14" Type="http://schemas.openxmlformats.org/officeDocument/2006/relationships/table" Target="../tables/table12.xml"/><Relationship Id="rId15" Type="http://schemas.openxmlformats.org/officeDocument/2006/relationships/table" Target="../tables/table13.xml"/><Relationship Id="rId16" Type="http://schemas.openxmlformats.org/officeDocument/2006/relationships/table" Target="../tables/table14.xml"/><Relationship Id="rId17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Relationship Id="rId9" Type="http://schemas.openxmlformats.org/officeDocument/2006/relationships/table" Target="../tables/table7.xml"/><Relationship Id="rId10" Type="http://schemas.openxmlformats.org/officeDocument/2006/relationships/table" Target="../tables/table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zoomScale="98" zoomScaleNormal="98" zoomScalePageLayoutView="98" workbookViewId="0">
      <selection activeCell="A26" sqref="A26:K26"/>
    </sheetView>
  </sheetViews>
  <sheetFormatPr baseColWidth="10" defaultColWidth="10.83203125" defaultRowHeight="16" x14ac:dyDescent="0.2"/>
  <cols>
    <col min="1" max="1" width="29.1640625" style="1" customWidth="1"/>
    <col min="2" max="16384" width="10.83203125" style="1"/>
  </cols>
  <sheetData>
    <row r="1" spans="1:11" x14ac:dyDescent="0.2">
      <c r="A1" s="56" t="s">
        <v>172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1" x14ac:dyDescent="0.2">
      <c r="A2" s="12" t="s">
        <v>159</v>
      </c>
      <c r="B2" s="13" t="s">
        <v>133</v>
      </c>
      <c r="C2" s="13" t="s">
        <v>134</v>
      </c>
      <c r="D2" s="13" t="s">
        <v>135</v>
      </c>
      <c r="E2" s="13" t="s">
        <v>136</v>
      </c>
      <c r="F2" s="13" t="s">
        <v>137</v>
      </c>
      <c r="G2" s="13" t="s">
        <v>138</v>
      </c>
      <c r="H2" s="13" t="s">
        <v>139</v>
      </c>
      <c r="I2" s="13" t="s">
        <v>140</v>
      </c>
      <c r="J2" s="13" t="s">
        <v>141</v>
      </c>
      <c r="K2" s="14" t="s">
        <v>142</v>
      </c>
    </row>
    <row r="3" spans="1:11" x14ac:dyDescent="0.2">
      <c r="A3" s="10" t="s">
        <v>161</v>
      </c>
      <c r="B3" s="17">
        <v>12.93</v>
      </c>
      <c r="C3" s="17">
        <v>11.43</v>
      </c>
      <c r="D3" s="17">
        <v>10.87</v>
      </c>
      <c r="E3" s="17">
        <v>10.83</v>
      </c>
      <c r="F3" s="17">
        <v>9.83</v>
      </c>
      <c r="G3" s="17">
        <v>9.5299999999999994</v>
      </c>
      <c r="H3" s="17">
        <v>8.9700000000000006</v>
      </c>
      <c r="I3" s="17">
        <v>8.0299999999999994</v>
      </c>
      <c r="J3" s="17">
        <v>7.1</v>
      </c>
      <c r="K3" s="30">
        <v>4.03</v>
      </c>
    </row>
    <row r="4" spans="1:11" x14ac:dyDescent="0.2">
      <c r="A4" s="11" t="s">
        <v>162</v>
      </c>
      <c r="B4" s="34">
        <v>14.27</v>
      </c>
      <c r="C4" s="34">
        <v>12.07</v>
      </c>
      <c r="D4" s="34">
        <v>11.83</v>
      </c>
      <c r="E4" s="34">
        <v>11.7</v>
      </c>
      <c r="F4" s="34">
        <v>10.77</v>
      </c>
      <c r="G4" s="34">
        <v>10.130000000000001</v>
      </c>
      <c r="H4" s="34">
        <v>9.07</v>
      </c>
      <c r="I4" s="34">
        <v>8.93</v>
      </c>
      <c r="J4" s="34">
        <v>6.53</v>
      </c>
      <c r="K4" s="35">
        <v>3.13</v>
      </c>
    </row>
    <row r="6" spans="1:11" x14ac:dyDescent="0.2">
      <c r="A6" s="56" t="s">
        <v>171</v>
      </c>
      <c r="B6" s="56"/>
      <c r="C6" s="56"/>
      <c r="D6" s="56"/>
      <c r="E6" s="56"/>
      <c r="F6" s="56"/>
      <c r="G6" s="56"/>
      <c r="H6" s="56"/>
      <c r="I6" s="56"/>
      <c r="J6" s="56"/>
      <c r="K6" s="56"/>
    </row>
    <row r="7" spans="1:11" x14ac:dyDescent="0.2">
      <c r="A7" s="12" t="s">
        <v>159</v>
      </c>
      <c r="B7" s="13" t="s">
        <v>133</v>
      </c>
      <c r="C7" s="13" t="s">
        <v>134</v>
      </c>
      <c r="D7" s="13" t="s">
        <v>135</v>
      </c>
      <c r="E7" s="13" t="s">
        <v>136</v>
      </c>
      <c r="F7" s="13" t="s">
        <v>137</v>
      </c>
      <c r="G7" s="13" t="s">
        <v>138</v>
      </c>
      <c r="H7" s="13" t="s">
        <v>139</v>
      </c>
      <c r="I7" s="13" t="s">
        <v>140</v>
      </c>
      <c r="J7" s="13" t="s">
        <v>141</v>
      </c>
      <c r="K7" s="14" t="s">
        <v>142</v>
      </c>
    </row>
    <row r="8" spans="1:11" x14ac:dyDescent="0.2">
      <c r="A8" s="10" t="s">
        <v>144</v>
      </c>
      <c r="B8" s="17">
        <v>12.93</v>
      </c>
      <c r="C8" s="17">
        <v>11.43</v>
      </c>
      <c r="D8" s="17">
        <v>10.87</v>
      </c>
      <c r="E8" s="17">
        <v>10.83</v>
      </c>
      <c r="F8" s="17">
        <v>9.83</v>
      </c>
      <c r="G8" s="17">
        <v>9.5299999999999994</v>
      </c>
      <c r="H8" s="17">
        <v>8.9700000000000006</v>
      </c>
      <c r="I8" s="17">
        <v>8.0299999999999994</v>
      </c>
      <c r="J8" s="17">
        <v>7.1</v>
      </c>
      <c r="K8" s="30">
        <v>4.03</v>
      </c>
    </row>
    <row r="9" spans="1:11" x14ac:dyDescent="0.2">
      <c r="A9" s="11" t="s">
        <v>143</v>
      </c>
      <c r="B9" s="34">
        <v>388</v>
      </c>
      <c r="C9" s="34">
        <v>343</v>
      </c>
      <c r="D9" s="34">
        <v>326</v>
      </c>
      <c r="E9" s="34">
        <v>325</v>
      </c>
      <c r="F9" s="34">
        <v>295</v>
      </c>
      <c r="G9" s="34">
        <v>286</v>
      </c>
      <c r="H9" s="34">
        <v>269</v>
      </c>
      <c r="I9" s="34">
        <v>241</v>
      </c>
      <c r="J9" s="34">
        <v>213</v>
      </c>
      <c r="K9" s="35">
        <v>121</v>
      </c>
    </row>
    <row r="11" spans="1:11" x14ac:dyDescent="0.2">
      <c r="A11" s="56" t="s">
        <v>170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</row>
    <row r="12" spans="1:11" x14ac:dyDescent="0.2">
      <c r="A12" s="12" t="s">
        <v>159</v>
      </c>
      <c r="B12" s="13" t="s">
        <v>133</v>
      </c>
      <c r="C12" s="13" t="s">
        <v>134</v>
      </c>
      <c r="D12" s="13" t="s">
        <v>135</v>
      </c>
      <c r="E12" s="13" t="s">
        <v>136</v>
      </c>
      <c r="F12" s="13" t="s">
        <v>137</v>
      </c>
      <c r="G12" s="13" t="s">
        <v>138</v>
      </c>
      <c r="H12" s="13" t="s">
        <v>139</v>
      </c>
      <c r="I12" s="13" t="s">
        <v>140</v>
      </c>
      <c r="J12" s="13" t="s">
        <v>141</v>
      </c>
      <c r="K12" s="14" t="s">
        <v>142</v>
      </c>
    </row>
    <row r="13" spans="1:11" x14ac:dyDescent="0.2">
      <c r="A13" s="10" t="s">
        <v>144</v>
      </c>
      <c r="B13" s="17">
        <v>14.27</v>
      </c>
      <c r="C13" s="17">
        <v>12.07</v>
      </c>
      <c r="D13" s="17">
        <v>11.83</v>
      </c>
      <c r="E13" s="17">
        <v>11.7</v>
      </c>
      <c r="F13" s="17">
        <v>10.77</v>
      </c>
      <c r="G13" s="17">
        <v>10.130000000000001</v>
      </c>
      <c r="H13" s="17">
        <v>9.07</v>
      </c>
      <c r="I13" s="17">
        <v>8.93</v>
      </c>
      <c r="J13" s="17">
        <v>6.53</v>
      </c>
      <c r="K13" s="30">
        <v>3.13</v>
      </c>
    </row>
    <row r="14" spans="1:11" x14ac:dyDescent="0.2">
      <c r="A14" s="11" t="s">
        <v>143</v>
      </c>
      <c r="B14" s="34">
        <v>428</v>
      </c>
      <c r="C14" s="34">
        <v>362</v>
      </c>
      <c r="D14" s="34">
        <v>355</v>
      </c>
      <c r="E14" s="34">
        <v>351</v>
      </c>
      <c r="F14" s="34">
        <v>323</v>
      </c>
      <c r="G14" s="34">
        <v>304</v>
      </c>
      <c r="H14" s="34">
        <v>272</v>
      </c>
      <c r="I14" s="34">
        <v>268</v>
      </c>
      <c r="J14" s="34">
        <v>196</v>
      </c>
      <c r="K14" s="35">
        <v>94</v>
      </c>
    </row>
    <row r="16" spans="1:11" x14ac:dyDescent="0.2">
      <c r="A16" s="56" t="s">
        <v>169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</row>
    <row r="17" spans="1:11" x14ac:dyDescent="0.2">
      <c r="A17" s="12" t="s">
        <v>159</v>
      </c>
      <c r="B17" s="13" t="s">
        <v>133</v>
      </c>
      <c r="C17" s="13" t="s">
        <v>134</v>
      </c>
      <c r="D17" s="13" t="s">
        <v>135</v>
      </c>
      <c r="E17" s="13" t="s">
        <v>136</v>
      </c>
      <c r="F17" s="13" t="s">
        <v>137</v>
      </c>
      <c r="G17" s="13" t="s">
        <v>138</v>
      </c>
      <c r="H17" s="13" t="s">
        <v>139</v>
      </c>
      <c r="I17" s="13" t="s">
        <v>140</v>
      </c>
      <c r="J17" s="13" t="s">
        <v>141</v>
      </c>
      <c r="K17" s="14" t="s">
        <v>142</v>
      </c>
    </row>
    <row r="18" spans="1:11" x14ac:dyDescent="0.2">
      <c r="A18" s="10" t="s">
        <v>145</v>
      </c>
      <c r="B18" s="17">
        <v>11.817299999999999</v>
      </c>
      <c r="C18" s="17">
        <v>28.220300000000002</v>
      </c>
      <c r="D18" s="17">
        <v>48.427999999999997</v>
      </c>
      <c r="E18" s="17">
        <v>71.866</v>
      </c>
      <c r="F18" s="17">
        <v>98.364000000000004</v>
      </c>
      <c r="G18" s="17">
        <v>128.09800000000001</v>
      </c>
      <c r="H18" s="17">
        <v>162.92599999999999</v>
      </c>
      <c r="I18" s="17">
        <v>205.881</v>
      </c>
      <c r="J18" s="17">
        <v>266.92</v>
      </c>
      <c r="K18" s="30">
        <v>381.19299999999998</v>
      </c>
    </row>
    <row r="19" spans="1:11" x14ac:dyDescent="0.2">
      <c r="A19" s="11" t="s">
        <v>146</v>
      </c>
      <c r="B19" s="34">
        <v>354.52</v>
      </c>
      <c r="C19" s="34">
        <v>846.61</v>
      </c>
      <c r="D19" s="34">
        <v>1452.84</v>
      </c>
      <c r="E19" s="34">
        <v>2155.98</v>
      </c>
      <c r="F19" s="34">
        <v>2950.92</v>
      </c>
      <c r="G19" s="34">
        <v>3842.93</v>
      </c>
      <c r="H19" s="34">
        <v>4887.79</v>
      </c>
      <c r="I19" s="34">
        <v>6176.43</v>
      </c>
      <c r="J19" s="34">
        <v>8007.6</v>
      </c>
      <c r="K19" s="35">
        <v>11435.79</v>
      </c>
    </row>
    <row r="21" spans="1:11" x14ac:dyDescent="0.2">
      <c r="A21" s="56" t="s">
        <v>173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</row>
    <row r="22" spans="1:11" x14ac:dyDescent="0.2">
      <c r="A22" s="12" t="s">
        <v>159</v>
      </c>
      <c r="B22" s="13" t="s">
        <v>133</v>
      </c>
      <c r="C22" s="13" t="s">
        <v>134</v>
      </c>
      <c r="D22" s="13" t="s">
        <v>135</v>
      </c>
      <c r="E22" s="13" t="s">
        <v>136</v>
      </c>
      <c r="F22" s="13" t="s">
        <v>137</v>
      </c>
      <c r="G22" s="13" t="s">
        <v>138</v>
      </c>
      <c r="H22" s="13" t="s">
        <v>139</v>
      </c>
      <c r="I22" s="13" t="s">
        <v>140</v>
      </c>
      <c r="J22" s="13" t="s">
        <v>141</v>
      </c>
      <c r="K22" s="14" t="s">
        <v>142</v>
      </c>
    </row>
    <row r="23" spans="1:11" x14ac:dyDescent="0.2">
      <c r="A23" s="10" t="s">
        <v>147</v>
      </c>
      <c r="B23" s="17">
        <v>49.83</v>
      </c>
      <c r="C23" s="17">
        <v>52.77</v>
      </c>
      <c r="D23" s="17">
        <v>50.37</v>
      </c>
      <c r="E23" s="17">
        <v>50.9</v>
      </c>
      <c r="F23" s="17">
        <v>53.97</v>
      </c>
      <c r="G23" s="17">
        <v>50.03</v>
      </c>
      <c r="H23" s="17">
        <v>53.43</v>
      </c>
      <c r="I23" s="17">
        <v>51.67</v>
      </c>
      <c r="J23" s="17">
        <v>53.3</v>
      </c>
      <c r="K23" s="30">
        <v>53.57</v>
      </c>
    </row>
    <row r="24" spans="1:11" x14ac:dyDescent="0.2">
      <c r="A24" s="11" t="s">
        <v>148</v>
      </c>
      <c r="B24" s="34">
        <v>1495</v>
      </c>
      <c r="C24" s="34">
        <v>1583</v>
      </c>
      <c r="D24" s="34">
        <v>1511</v>
      </c>
      <c r="E24" s="34">
        <v>1527</v>
      </c>
      <c r="F24" s="34">
        <v>1619</v>
      </c>
      <c r="G24" s="34">
        <v>1501</v>
      </c>
      <c r="H24" s="34">
        <v>1603</v>
      </c>
      <c r="I24" s="34">
        <v>1550</v>
      </c>
      <c r="J24" s="34">
        <v>1599</v>
      </c>
      <c r="K24" s="35">
        <v>1607</v>
      </c>
    </row>
    <row r="26" spans="1:11" x14ac:dyDescent="0.2">
      <c r="A26" s="56" t="s">
        <v>174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</row>
    <row r="27" spans="1:11" x14ac:dyDescent="0.2">
      <c r="A27" s="12" t="s">
        <v>160</v>
      </c>
      <c r="B27" s="13" t="s">
        <v>149</v>
      </c>
      <c r="C27" s="13" t="s">
        <v>150</v>
      </c>
      <c r="D27" s="13" t="s">
        <v>152</v>
      </c>
      <c r="E27" s="13" t="s">
        <v>153</v>
      </c>
      <c r="F27" s="13" t="s">
        <v>154</v>
      </c>
      <c r="G27" s="13" t="s">
        <v>155</v>
      </c>
      <c r="H27" s="13" t="s">
        <v>156</v>
      </c>
      <c r="I27" s="13" t="s">
        <v>157</v>
      </c>
      <c r="J27" s="13" t="s">
        <v>158</v>
      </c>
      <c r="K27" s="14" t="s">
        <v>133</v>
      </c>
    </row>
    <row r="28" spans="1:11" x14ac:dyDescent="0.2">
      <c r="A28" s="10" t="s">
        <v>151</v>
      </c>
      <c r="B28" s="17">
        <v>13.67</v>
      </c>
      <c r="C28" s="17">
        <v>13.6</v>
      </c>
      <c r="D28" s="17">
        <v>12.7</v>
      </c>
      <c r="E28" s="17">
        <v>10.73</v>
      </c>
      <c r="F28" s="17">
        <v>8.68</v>
      </c>
      <c r="G28" s="17">
        <v>7.77</v>
      </c>
      <c r="H28" s="17">
        <v>5.9</v>
      </c>
      <c r="I28" s="17">
        <v>3.43</v>
      </c>
      <c r="J28" s="17">
        <v>2.0299999999999998</v>
      </c>
      <c r="K28" s="30">
        <v>1</v>
      </c>
    </row>
    <row r="29" spans="1:11" x14ac:dyDescent="0.2">
      <c r="A29" s="11" t="s">
        <v>143</v>
      </c>
      <c r="B29" s="34">
        <v>410</v>
      </c>
      <c r="C29" s="34">
        <v>408</v>
      </c>
      <c r="D29" s="34">
        <v>381</v>
      </c>
      <c r="E29" s="34">
        <v>322</v>
      </c>
      <c r="F29" s="34">
        <v>266</v>
      </c>
      <c r="G29" s="34">
        <v>233</v>
      </c>
      <c r="H29" s="34">
        <v>177</v>
      </c>
      <c r="I29" s="34">
        <v>103</v>
      </c>
      <c r="J29" s="34">
        <v>61</v>
      </c>
      <c r="K29" s="35">
        <v>30</v>
      </c>
    </row>
    <row r="31" spans="1:11" x14ac:dyDescent="0.2">
      <c r="A31" s="56" t="s">
        <v>175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</row>
    <row r="32" spans="1:11" x14ac:dyDescent="0.2">
      <c r="A32" s="12" t="s">
        <v>159</v>
      </c>
      <c r="B32" s="13" t="s">
        <v>133</v>
      </c>
      <c r="C32" s="13" t="s">
        <v>134</v>
      </c>
      <c r="D32" s="13" t="s">
        <v>135</v>
      </c>
      <c r="E32" s="13" t="s">
        <v>136</v>
      </c>
      <c r="F32" s="13" t="s">
        <v>137</v>
      </c>
      <c r="G32" s="13" t="s">
        <v>138</v>
      </c>
      <c r="H32" s="13" t="s">
        <v>139</v>
      </c>
      <c r="I32" s="13" t="s">
        <v>140</v>
      </c>
      <c r="J32" s="13" t="s">
        <v>141</v>
      </c>
      <c r="K32" s="14" t="s">
        <v>142</v>
      </c>
    </row>
    <row r="33" spans="1:11" x14ac:dyDescent="0.2">
      <c r="A33" s="10" t="s">
        <v>151</v>
      </c>
      <c r="B33" s="2">
        <v>13.93</v>
      </c>
      <c r="C33" s="2">
        <v>13.5</v>
      </c>
      <c r="D33" s="2">
        <v>13</v>
      </c>
      <c r="E33" s="2">
        <v>12.3</v>
      </c>
      <c r="F33" s="2">
        <v>12.17</v>
      </c>
      <c r="G33" s="2">
        <v>10.8</v>
      </c>
      <c r="H33" s="2">
        <v>9.07</v>
      </c>
      <c r="I33" s="2">
        <v>8.27</v>
      </c>
      <c r="J33" s="2">
        <v>6.5</v>
      </c>
      <c r="K33" s="37">
        <v>3.03</v>
      </c>
    </row>
    <row r="34" spans="1:11" x14ac:dyDescent="0.2">
      <c r="A34" s="11" t="s">
        <v>143</v>
      </c>
      <c r="B34" s="38">
        <v>418</v>
      </c>
      <c r="C34" s="38">
        <v>405</v>
      </c>
      <c r="D34" s="38">
        <v>390</v>
      </c>
      <c r="E34" s="38">
        <v>385</v>
      </c>
      <c r="F34" s="38">
        <v>365</v>
      </c>
      <c r="G34" s="38">
        <v>324</v>
      </c>
      <c r="H34" s="38">
        <v>272</v>
      </c>
      <c r="I34" s="38">
        <v>248</v>
      </c>
      <c r="J34" s="38">
        <v>195</v>
      </c>
      <c r="K34" s="33">
        <v>91</v>
      </c>
    </row>
    <row r="36" spans="1:11" x14ac:dyDescent="0.2">
      <c r="A36" s="60" t="s">
        <v>176</v>
      </c>
      <c r="B36" s="61"/>
      <c r="C36" s="61"/>
      <c r="D36" s="61"/>
      <c r="E36" s="61"/>
      <c r="F36" s="61"/>
      <c r="G36" s="61"/>
      <c r="H36" s="61"/>
      <c r="I36" s="61"/>
      <c r="J36" s="61"/>
      <c r="K36" s="62"/>
    </row>
    <row r="37" spans="1:11" x14ac:dyDescent="0.2">
      <c r="A37" s="12" t="s">
        <v>159</v>
      </c>
      <c r="B37" s="13" t="s">
        <v>133</v>
      </c>
      <c r="C37" s="13" t="s">
        <v>134</v>
      </c>
      <c r="D37" s="13" t="s">
        <v>135</v>
      </c>
      <c r="E37" s="13" t="s">
        <v>136</v>
      </c>
      <c r="F37" s="13" t="s">
        <v>137</v>
      </c>
      <c r="G37" s="13" t="s">
        <v>138</v>
      </c>
      <c r="H37" s="13" t="s">
        <v>139</v>
      </c>
      <c r="I37" s="13" t="s">
        <v>140</v>
      </c>
      <c r="J37" s="13" t="s">
        <v>141</v>
      </c>
      <c r="K37" s="14" t="s">
        <v>142</v>
      </c>
    </row>
    <row r="38" spans="1:11" x14ac:dyDescent="0.2">
      <c r="A38" s="10" t="s">
        <v>144</v>
      </c>
      <c r="B38" s="17">
        <v>12.93</v>
      </c>
      <c r="C38" s="17">
        <v>11.43</v>
      </c>
      <c r="D38" s="17">
        <v>10.87</v>
      </c>
      <c r="E38" s="17">
        <v>10.83</v>
      </c>
      <c r="F38" s="17">
        <v>9.83</v>
      </c>
      <c r="G38" s="17">
        <v>9.5299999999999994</v>
      </c>
      <c r="H38" s="17">
        <v>8.9700000000000006</v>
      </c>
      <c r="I38" s="17">
        <v>8.0299999999999994</v>
      </c>
      <c r="J38" s="17">
        <v>7.1</v>
      </c>
      <c r="K38" s="30">
        <v>4.03</v>
      </c>
    </row>
    <row r="39" spans="1:11" x14ac:dyDescent="0.2">
      <c r="A39" s="10" t="s">
        <v>145</v>
      </c>
      <c r="B39" s="3">
        <v>11.817299999999999</v>
      </c>
      <c r="C39" s="3">
        <v>28.220300000000002</v>
      </c>
      <c r="D39" s="3">
        <v>48.427999999999997</v>
      </c>
      <c r="E39" s="3">
        <v>71.866</v>
      </c>
      <c r="F39" s="3">
        <v>98.364000000000004</v>
      </c>
      <c r="G39" s="3">
        <v>128.09800000000001</v>
      </c>
      <c r="H39" s="3">
        <v>162.92599999999999</v>
      </c>
      <c r="I39" s="3">
        <v>205.881</v>
      </c>
      <c r="J39" s="3">
        <v>266.92</v>
      </c>
      <c r="K39" s="15">
        <v>381.19299999999998</v>
      </c>
    </row>
    <row r="40" spans="1:11" x14ac:dyDescent="0.2">
      <c r="A40" s="11" t="s">
        <v>168</v>
      </c>
      <c r="B40" s="31">
        <f>B38*B39</f>
        <v>152.79768899999999</v>
      </c>
      <c r="C40" s="31">
        <f t="shared" ref="C40:K40" si="0">C38*C39</f>
        <v>322.55802900000003</v>
      </c>
      <c r="D40" s="31">
        <f t="shared" si="0"/>
        <v>526.41235999999992</v>
      </c>
      <c r="E40" s="31">
        <f t="shared" si="0"/>
        <v>778.30877999999996</v>
      </c>
      <c r="F40" s="31">
        <f t="shared" si="0"/>
        <v>966.91812000000004</v>
      </c>
      <c r="G40" s="31">
        <f t="shared" si="0"/>
        <v>1220.77394</v>
      </c>
      <c r="H40" s="31">
        <f t="shared" si="0"/>
        <v>1461.44622</v>
      </c>
      <c r="I40" s="31">
        <f t="shared" si="0"/>
        <v>1653.2244299999998</v>
      </c>
      <c r="J40" s="31">
        <f t="shared" si="0"/>
        <v>1895.1320000000001</v>
      </c>
      <c r="K40" s="32">
        <f t="shared" si="0"/>
        <v>1536.2077899999999</v>
      </c>
    </row>
    <row r="42" spans="1:11" x14ac:dyDescent="0.2">
      <c r="A42" s="60" t="s">
        <v>177</v>
      </c>
      <c r="B42" s="61"/>
      <c r="C42" s="61"/>
      <c r="D42" s="61"/>
      <c r="E42" s="61"/>
      <c r="F42" s="61"/>
      <c r="G42" s="61"/>
      <c r="H42" s="61"/>
      <c r="I42" s="61"/>
      <c r="J42" s="61"/>
      <c r="K42" s="62"/>
    </row>
    <row r="43" spans="1:11" x14ac:dyDescent="0.2">
      <c r="A43" s="12" t="s">
        <v>159</v>
      </c>
      <c r="B43" s="13" t="s">
        <v>133</v>
      </c>
      <c r="C43" s="13" t="s">
        <v>134</v>
      </c>
      <c r="D43" s="13" t="s">
        <v>135</v>
      </c>
      <c r="E43" s="13" t="s">
        <v>136</v>
      </c>
      <c r="F43" s="13" t="s">
        <v>137</v>
      </c>
      <c r="G43" s="13" t="s">
        <v>138</v>
      </c>
      <c r="H43" s="13" t="s">
        <v>139</v>
      </c>
      <c r="I43" s="13" t="s">
        <v>140</v>
      </c>
      <c r="J43" s="13" t="s">
        <v>141</v>
      </c>
      <c r="K43" s="14" t="s">
        <v>142</v>
      </c>
    </row>
    <row r="44" spans="1:11" x14ac:dyDescent="0.2">
      <c r="A44" s="10" t="s">
        <v>144</v>
      </c>
      <c r="B44" s="17">
        <v>14.27</v>
      </c>
      <c r="C44" s="17">
        <v>12.07</v>
      </c>
      <c r="D44" s="17">
        <v>11.83</v>
      </c>
      <c r="E44" s="17">
        <v>11.7</v>
      </c>
      <c r="F44" s="17">
        <v>10.77</v>
      </c>
      <c r="G44" s="17">
        <v>10.130000000000001</v>
      </c>
      <c r="H44" s="17">
        <v>9.07</v>
      </c>
      <c r="I44" s="17">
        <v>8.93</v>
      </c>
      <c r="J44" s="17">
        <v>6.53</v>
      </c>
      <c r="K44" s="30">
        <v>3.13</v>
      </c>
    </row>
    <row r="45" spans="1:11" x14ac:dyDescent="0.2">
      <c r="A45" s="10" t="s">
        <v>145</v>
      </c>
      <c r="B45" s="3">
        <v>11.817299999999999</v>
      </c>
      <c r="C45" s="3">
        <v>28.220300000000002</v>
      </c>
      <c r="D45" s="3">
        <v>48.427999999999997</v>
      </c>
      <c r="E45" s="3">
        <v>71.866</v>
      </c>
      <c r="F45" s="3">
        <v>98.364000000000004</v>
      </c>
      <c r="G45" s="3">
        <v>128.09800000000001</v>
      </c>
      <c r="H45" s="3">
        <v>162.92599999999999</v>
      </c>
      <c r="I45" s="3">
        <v>205.881</v>
      </c>
      <c r="J45" s="3">
        <v>266.92</v>
      </c>
      <c r="K45" s="15">
        <v>381.19299999999998</v>
      </c>
    </row>
    <row r="46" spans="1:11" x14ac:dyDescent="0.2">
      <c r="A46" s="11" t="s">
        <v>168</v>
      </c>
      <c r="B46" s="31">
        <f>B44*B45</f>
        <v>168.63287099999999</v>
      </c>
      <c r="C46" s="31">
        <f t="shared" ref="C46" si="1">C44*C45</f>
        <v>340.61902100000003</v>
      </c>
      <c r="D46" s="31">
        <f t="shared" ref="D46" si="2">D44*D45</f>
        <v>572.90323999999998</v>
      </c>
      <c r="E46" s="31">
        <f t="shared" ref="E46" si="3">E44*E45</f>
        <v>840.83219999999994</v>
      </c>
      <c r="F46" s="31">
        <f t="shared" ref="F46" si="4">F44*F45</f>
        <v>1059.3802800000001</v>
      </c>
      <c r="G46" s="31">
        <f t="shared" ref="G46" si="5">G44*G45</f>
        <v>1297.6327400000002</v>
      </c>
      <c r="H46" s="31">
        <f t="shared" ref="H46" si="6">H44*H45</f>
        <v>1477.73882</v>
      </c>
      <c r="I46" s="31">
        <f t="shared" ref="I46" si="7">I44*I45</f>
        <v>1838.5173299999999</v>
      </c>
      <c r="J46" s="31">
        <f t="shared" ref="J46" si="8">J44*J45</f>
        <v>1742.9876000000002</v>
      </c>
      <c r="K46" s="32">
        <f t="shared" ref="K46" si="9">K44*K45</f>
        <v>1193.13409</v>
      </c>
    </row>
    <row r="48" spans="1:11" x14ac:dyDescent="0.2">
      <c r="A48" s="57" t="s">
        <v>194</v>
      </c>
      <c r="B48" s="58"/>
      <c r="C48" s="58"/>
      <c r="D48" s="58"/>
      <c r="E48" s="58"/>
      <c r="F48" s="58"/>
      <c r="G48" s="58"/>
      <c r="H48" s="58"/>
      <c r="I48" s="58"/>
      <c r="J48" s="58"/>
      <c r="K48" s="59"/>
    </row>
    <row r="49" spans="1:11" x14ac:dyDescent="0.2">
      <c r="A49" s="12" t="s">
        <v>159</v>
      </c>
      <c r="B49" s="13" t="s">
        <v>149</v>
      </c>
      <c r="C49" s="13" t="s">
        <v>150</v>
      </c>
      <c r="D49" s="13" t="s">
        <v>152</v>
      </c>
      <c r="E49" s="13" t="s">
        <v>153</v>
      </c>
      <c r="F49" s="13" t="s">
        <v>154</v>
      </c>
      <c r="G49" s="13" t="s">
        <v>155</v>
      </c>
      <c r="H49" s="13" t="s">
        <v>156</v>
      </c>
      <c r="I49" s="13" t="s">
        <v>157</v>
      </c>
      <c r="J49" s="13" t="s">
        <v>158</v>
      </c>
      <c r="K49" s="14" t="s">
        <v>133</v>
      </c>
    </row>
    <row r="50" spans="1:11" x14ac:dyDescent="0.2">
      <c r="A50" s="24" t="s">
        <v>195</v>
      </c>
      <c r="B50" s="24">
        <v>161.36000000000001</v>
      </c>
      <c r="C50" s="24">
        <v>369.32</v>
      </c>
      <c r="D50" s="24">
        <v>612.85</v>
      </c>
      <c r="E50" s="24">
        <v>786.17</v>
      </c>
      <c r="F50" s="24">
        <v>870.96</v>
      </c>
      <c r="G50" s="24">
        <v>999.17</v>
      </c>
      <c r="H50" s="24">
        <v>936.83</v>
      </c>
      <c r="I50" s="24">
        <v>713.1</v>
      </c>
      <c r="J50" s="24">
        <v>509.95</v>
      </c>
      <c r="K50" s="24">
        <v>381.19</v>
      </c>
    </row>
    <row r="51" spans="1:11" x14ac:dyDescent="0.2">
      <c r="A51" s="11" t="s">
        <v>196</v>
      </c>
      <c r="B51" s="31">
        <f>B49*B50</f>
        <v>161.36000000000001</v>
      </c>
      <c r="C51" s="31">
        <f t="shared" ref="C51:K51" si="10">C49*C50</f>
        <v>738.64</v>
      </c>
      <c r="D51" s="31">
        <f t="shared" si="10"/>
        <v>1838.5500000000002</v>
      </c>
      <c r="E51" s="31">
        <f t="shared" si="10"/>
        <v>3144.68</v>
      </c>
      <c r="F51" s="31">
        <f t="shared" si="10"/>
        <v>4354.8</v>
      </c>
      <c r="G51" s="31">
        <f t="shared" si="10"/>
        <v>5995.0199999999995</v>
      </c>
      <c r="H51" s="31">
        <f t="shared" si="10"/>
        <v>6557.81</v>
      </c>
      <c r="I51" s="31">
        <f t="shared" si="10"/>
        <v>5704.8</v>
      </c>
      <c r="J51" s="31">
        <f t="shared" si="10"/>
        <v>4589.55</v>
      </c>
      <c r="K51" s="32">
        <f t="shared" si="10"/>
        <v>3811.9</v>
      </c>
    </row>
    <row r="52" spans="1:11" x14ac:dyDescent="0.2">
      <c r="A52" s="11" t="s">
        <v>197</v>
      </c>
      <c r="B52" s="31">
        <v>168.63</v>
      </c>
      <c r="C52" s="31">
        <v>340.62</v>
      </c>
      <c r="D52" s="31">
        <v>572.9</v>
      </c>
      <c r="E52" s="31">
        <v>840.83</v>
      </c>
      <c r="F52" s="31">
        <v>1059.3800000000001</v>
      </c>
      <c r="G52" s="31">
        <v>1297.6300000000001</v>
      </c>
      <c r="H52" s="31">
        <v>1477.74</v>
      </c>
      <c r="I52" s="31">
        <v>1838.52</v>
      </c>
      <c r="J52" s="31">
        <v>1742.99</v>
      </c>
      <c r="K52" s="32">
        <v>1193.1300000000001</v>
      </c>
    </row>
    <row r="53" spans="1:11" x14ac:dyDescent="0.2">
      <c r="A53" s="39"/>
      <c r="B53" s="40"/>
      <c r="C53" s="40"/>
      <c r="D53" s="40"/>
      <c r="E53" s="40"/>
      <c r="F53" s="40"/>
      <c r="G53" s="40"/>
      <c r="H53" s="40"/>
      <c r="I53" s="40"/>
      <c r="J53" s="40"/>
      <c r="K53" s="40"/>
    </row>
    <row r="54" spans="1:11" x14ac:dyDescent="0.2">
      <c r="A54" s="57" t="s">
        <v>194</v>
      </c>
      <c r="B54" s="58"/>
      <c r="C54" s="58"/>
      <c r="D54" s="58"/>
      <c r="E54" s="58"/>
      <c r="F54" s="58"/>
      <c r="G54" s="58"/>
      <c r="H54" s="58"/>
      <c r="I54" s="58"/>
      <c r="J54" s="58"/>
      <c r="K54" s="59"/>
    </row>
    <row r="55" spans="1:11" x14ac:dyDescent="0.2">
      <c r="A55" s="12" t="s">
        <v>159</v>
      </c>
      <c r="B55" s="13" t="s">
        <v>149</v>
      </c>
      <c r="C55" s="13" t="s">
        <v>150</v>
      </c>
      <c r="D55" s="13" t="s">
        <v>152</v>
      </c>
      <c r="E55" s="13" t="s">
        <v>153</v>
      </c>
      <c r="F55" s="13" t="s">
        <v>154</v>
      </c>
      <c r="G55" s="13" t="s">
        <v>155</v>
      </c>
      <c r="H55" s="13" t="s">
        <v>156</v>
      </c>
      <c r="I55" s="13" t="s">
        <v>157</v>
      </c>
      <c r="J55" s="13" t="s">
        <v>158</v>
      </c>
      <c r="K55" s="14" t="s">
        <v>133</v>
      </c>
    </row>
    <row r="56" spans="1:11" x14ac:dyDescent="0.2">
      <c r="A56" s="10" t="s">
        <v>144</v>
      </c>
      <c r="B56" s="17">
        <v>13.67</v>
      </c>
      <c r="C56" s="17">
        <v>13.6</v>
      </c>
      <c r="D56" s="17">
        <v>12.7</v>
      </c>
      <c r="E56" s="17">
        <v>10.73</v>
      </c>
      <c r="F56" s="17">
        <v>8.68</v>
      </c>
      <c r="G56" s="17">
        <v>7.77</v>
      </c>
      <c r="H56" s="17">
        <v>5.9</v>
      </c>
      <c r="I56" s="17">
        <v>3.43</v>
      </c>
      <c r="J56" s="17">
        <v>2.0299999999999998</v>
      </c>
      <c r="K56" s="30">
        <v>1</v>
      </c>
    </row>
    <row r="57" spans="1:11" x14ac:dyDescent="0.2">
      <c r="A57" s="10" t="s">
        <v>145</v>
      </c>
      <c r="B57" s="3">
        <v>28.220300000000002</v>
      </c>
      <c r="C57" s="3">
        <v>28.220300000000002</v>
      </c>
      <c r="D57" s="3">
        <v>28.220300000000002</v>
      </c>
      <c r="E57" s="3">
        <v>28.220300000000002</v>
      </c>
      <c r="F57" s="3">
        <v>28.220300000000002</v>
      </c>
      <c r="G57" s="3">
        <v>28.220300000000002</v>
      </c>
      <c r="H57" s="3">
        <v>28.220300000000002</v>
      </c>
      <c r="I57" s="3">
        <v>28.220300000000002</v>
      </c>
      <c r="J57" s="3">
        <v>28.220300000000002</v>
      </c>
      <c r="K57" s="3">
        <v>28.220300000000002</v>
      </c>
    </row>
    <row r="58" spans="1:11" x14ac:dyDescent="0.2">
      <c r="A58" s="11" t="s">
        <v>197</v>
      </c>
      <c r="B58" s="31">
        <f>B56*B57</f>
        <v>385.771501</v>
      </c>
      <c r="C58" s="31">
        <f>C56*C57</f>
        <v>383.79608000000002</v>
      </c>
      <c r="D58" s="31">
        <f t="shared" ref="D58:K58" si="11">D56*D57</f>
        <v>358.39780999999999</v>
      </c>
      <c r="E58" s="31">
        <f t="shared" si="11"/>
        <v>302.80381900000003</v>
      </c>
      <c r="F58" s="31">
        <f t="shared" si="11"/>
        <v>244.95220399999999</v>
      </c>
      <c r="G58" s="31">
        <f t="shared" si="11"/>
        <v>219.27173099999999</v>
      </c>
      <c r="H58" s="31">
        <f t="shared" si="11"/>
        <v>166.49977000000001</v>
      </c>
      <c r="I58" s="31">
        <f t="shared" si="11"/>
        <v>96.795629000000005</v>
      </c>
      <c r="J58" s="31">
        <f t="shared" si="11"/>
        <v>57.287208999999997</v>
      </c>
      <c r="K58" s="31">
        <f t="shared" si="11"/>
        <v>28.220300000000002</v>
      </c>
    </row>
    <row r="60" spans="1:11" x14ac:dyDescent="0.2">
      <c r="A60" s="56" t="s">
        <v>182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spans="1:11" x14ac:dyDescent="0.2">
      <c r="A61" s="13" t="s">
        <v>160</v>
      </c>
      <c r="B61" s="13" t="s">
        <v>149</v>
      </c>
      <c r="C61" s="13" t="s">
        <v>150</v>
      </c>
      <c r="D61" s="13" t="s">
        <v>152</v>
      </c>
      <c r="E61" s="13" t="s">
        <v>153</v>
      </c>
      <c r="F61" s="13" t="s">
        <v>154</v>
      </c>
      <c r="G61" s="13" t="s">
        <v>155</v>
      </c>
      <c r="H61" s="13" t="s">
        <v>156</v>
      </c>
      <c r="I61" s="13" t="s">
        <v>157</v>
      </c>
      <c r="J61" s="13" t="s">
        <v>158</v>
      </c>
      <c r="K61" s="13" t="s">
        <v>133</v>
      </c>
    </row>
    <row r="62" spans="1:11" x14ac:dyDescent="0.2">
      <c r="A62" s="17" t="s">
        <v>178</v>
      </c>
      <c r="B62" s="17">
        <v>-32</v>
      </c>
      <c r="C62" s="17">
        <v>-48</v>
      </c>
      <c r="D62" s="17">
        <v>-73</v>
      </c>
      <c r="E62" s="17">
        <v>-69</v>
      </c>
      <c r="F62" s="17">
        <v>-77</v>
      </c>
      <c r="G62" s="17">
        <v>-86</v>
      </c>
      <c r="H62" s="17">
        <v>-90</v>
      </c>
      <c r="I62" s="17">
        <v>-94</v>
      </c>
      <c r="J62" s="17">
        <v>-95</v>
      </c>
      <c r="K62" s="17">
        <v>-99</v>
      </c>
    </row>
    <row r="64" spans="1:11" x14ac:dyDescent="0.2">
      <c r="A64" s="56" t="s">
        <v>198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">
      <c r="A65" s="12" t="s">
        <v>159</v>
      </c>
      <c r="B65" s="13" t="s">
        <v>133</v>
      </c>
      <c r="C65" s="13" t="s">
        <v>134</v>
      </c>
      <c r="D65" s="13" t="s">
        <v>135</v>
      </c>
      <c r="E65" s="13" t="s">
        <v>136</v>
      </c>
      <c r="F65" s="13" t="s">
        <v>137</v>
      </c>
      <c r="G65" s="13" t="s">
        <v>138</v>
      </c>
      <c r="H65" s="13" t="s">
        <v>139</v>
      </c>
      <c r="I65" s="13" t="s">
        <v>140</v>
      </c>
      <c r="J65" s="13" t="s">
        <v>141</v>
      </c>
      <c r="K65" s="14" t="s">
        <v>142</v>
      </c>
    </row>
    <row r="66" spans="1:11" x14ac:dyDescent="0.2">
      <c r="A66" s="10" t="s">
        <v>151</v>
      </c>
      <c r="B66" s="23">
        <v>12.8</v>
      </c>
      <c r="C66" s="23">
        <v>11.7</v>
      </c>
      <c r="D66" s="23">
        <v>11.1</v>
      </c>
      <c r="E66" s="23">
        <v>10.199999999999999</v>
      </c>
      <c r="F66" s="23">
        <v>9.9</v>
      </c>
      <c r="G66" s="23">
        <v>9.5299999999999994</v>
      </c>
      <c r="H66" s="23">
        <v>8.0299999999999994</v>
      </c>
      <c r="I66" s="23">
        <v>7.37</v>
      </c>
      <c r="J66" s="23">
        <v>6.97</v>
      </c>
      <c r="K66" s="23">
        <v>5.17</v>
      </c>
    </row>
    <row r="67" spans="1:11" x14ac:dyDescent="0.2">
      <c r="A67" s="11" t="s">
        <v>143</v>
      </c>
      <c r="B67" s="23">
        <v>385</v>
      </c>
      <c r="C67" s="23">
        <v>352</v>
      </c>
      <c r="D67" s="23">
        <v>333</v>
      </c>
      <c r="E67" s="23">
        <v>305</v>
      </c>
      <c r="F67" s="23">
        <v>297</v>
      </c>
      <c r="G67" s="23">
        <v>286</v>
      </c>
      <c r="H67" s="23">
        <v>241</v>
      </c>
      <c r="I67" s="23">
        <v>221</v>
      </c>
      <c r="J67" s="23">
        <v>209</v>
      </c>
      <c r="K67" s="23">
        <v>155</v>
      </c>
    </row>
    <row r="69" spans="1:11" x14ac:dyDescent="0.2">
      <c r="A69" s="57" t="s">
        <v>201</v>
      </c>
      <c r="B69" s="58"/>
      <c r="C69" s="58"/>
      <c r="D69" s="58"/>
      <c r="E69" s="58"/>
      <c r="F69" s="58"/>
      <c r="G69" s="58"/>
      <c r="H69" s="58"/>
      <c r="I69" s="58"/>
      <c r="J69" s="58"/>
      <c r="K69" s="59"/>
    </row>
    <row r="70" spans="1:11" x14ac:dyDescent="0.2">
      <c r="A70" s="12" t="s">
        <v>159</v>
      </c>
      <c r="B70" s="13" t="s">
        <v>133</v>
      </c>
      <c r="C70" s="13" t="s">
        <v>134</v>
      </c>
      <c r="D70" s="13" t="s">
        <v>135</v>
      </c>
      <c r="E70" s="13" t="s">
        <v>136</v>
      </c>
      <c r="F70" s="13" t="s">
        <v>137</v>
      </c>
      <c r="G70" s="13" t="s">
        <v>138</v>
      </c>
      <c r="H70" s="13" t="s">
        <v>139</v>
      </c>
      <c r="I70" s="13" t="s">
        <v>140</v>
      </c>
      <c r="J70" s="13" t="s">
        <v>141</v>
      </c>
      <c r="K70" s="14" t="s">
        <v>142</v>
      </c>
    </row>
    <row r="71" spans="1:11" x14ac:dyDescent="0.2">
      <c r="A71" s="10" t="s">
        <v>144</v>
      </c>
      <c r="B71" s="23">
        <v>12.8</v>
      </c>
      <c r="C71" s="23">
        <v>11.7</v>
      </c>
      <c r="D71" s="23">
        <v>11.1</v>
      </c>
      <c r="E71" s="23">
        <v>10.199999999999999</v>
      </c>
      <c r="F71" s="23">
        <v>9.9</v>
      </c>
      <c r="G71" s="23">
        <v>9.5299999999999994</v>
      </c>
      <c r="H71" s="23">
        <v>8.0299999999999994</v>
      </c>
      <c r="I71" s="23">
        <v>7.37</v>
      </c>
      <c r="J71" s="23">
        <v>6.97</v>
      </c>
      <c r="K71" s="23">
        <v>5.17</v>
      </c>
    </row>
    <row r="72" spans="1:11" x14ac:dyDescent="0.2">
      <c r="A72" s="10" t="s">
        <v>145</v>
      </c>
      <c r="B72" s="3">
        <v>28.220300000000002</v>
      </c>
      <c r="C72" s="3">
        <v>28.220300000000002</v>
      </c>
      <c r="D72" s="3">
        <v>28.220300000000002</v>
      </c>
      <c r="E72" s="3">
        <v>28.220300000000002</v>
      </c>
      <c r="F72" s="3">
        <v>28.220300000000002</v>
      </c>
      <c r="G72" s="3">
        <v>28.220300000000002</v>
      </c>
      <c r="H72" s="3">
        <v>28.220300000000002</v>
      </c>
      <c r="I72" s="3">
        <v>28.220300000000002</v>
      </c>
      <c r="J72" s="3">
        <v>28.220300000000002</v>
      </c>
      <c r="K72" s="3">
        <v>28.220300000000002</v>
      </c>
    </row>
    <row r="73" spans="1:11" x14ac:dyDescent="0.2">
      <c r="A73" s="11" t="s">
        <v>197</v>
      </c>
      <c r="B73" s="31">
        <f>B71*B72</f>
        <v>361.21984000000003</v>
      </c>
      <c r="C73" s="31">
        <f>C71*C72</f>
        <v>330.17750999999998</v>
      </c>
      <c r="D73" s="31">
        <f t="shared" ref="D73:K73" si="12">D71*D72</f>
        <v>313.24533000000002</v>
      </c>
      <c r="E73" s="31">
        <f t="shared" si="12"/>
        <v>287.84706</v>
      </c>
      <c r="F73" s="31">
        <f t="shared" si="12"/>
        <v>279.38097000000005</v>
      </c>
      <c r="G73" s="31">
        <f t="shared" si="12"/>
        <v>268.939459</v>
      </c>
      <c r="H73" s="31">
        <f t="shared" si="12"/>
        <v>226.60900899999999</v>
      </c>
      <c r="I73" s="31">
        <f t="shared" si="12"/>
        <v>207.98361100000002</v>
      </c>
      <c r="J73" s="31">
        <f t="shared" si="12"/>
        <v>196.695491</v>
      </c>
      <c r="K73" s="31">
        <f t="shared" si="12"/>
        <v>145.89895100000001</v>
      </c>
    </row>
    <row r="75" spans="1:11" x14ac:dyDescent="0.2">
      <c r="A75" s="56" t="s">
        <v>204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">
      <c r="A76" s="12" t="s">
        <v>159</v>
      </c>
      <c r="B76" s="13" t="s">
        <v>133</v>
      </c>
      <c r="C76" s="13" t="s">
        <v>134</v>
      </c>
      <c r="D76" s="13" t="s">
        <v>135</v>
      </c>
      <c r="E76" s="13" t="s">
        <v>136</v>
      </c>
      <c r="F76" s="13" t="s">
        <v>137</v>
      </c>
      <c r="G76" s="13" t="s">
        <v>138</v>
      </c>
      <c r="H76" s="13" t="s">
        <v>139</v>
      </c>
      <c r="I76" s="13" t="s">
        <v>140</v>
      </c>
      <c r="J76" s="13" t="s">
        <v>141</v>
      </c>
      <c r="K76" s="14" t="s">
        <v>142</v>
      </c>
    </row>
    <row r="77" spans="1:11" x14ac:dyDescent="0.2">
      <c r="A77" s="10" t="s">
        <v>202</v>
      </c>
      <c r="B77" s="23">
        <v>12.8</v>
      </c>
      <c r="C77" s="23">
        <v>11.7</v>
      </c>
      <c r="D77" s="23">
        <v>11.1</v>
      </c>
      <c r="E77" s="23">
        <v>10.199999999999999</v>
      </c>
      <c r="F77" s="23">
        <v>9.9</v>
      </c>
      <c r="G77" s="23">
        <v>9.5299999999999994</v>
      </c>
      <c r="H77" s="23">
        <v>8.0299999999999994</v>
      </c>
      <c r="I77" s="23">
        <v>7.37</v>
      </c>
      <c r="J77" s="23">
        <v>6.97</v>
      </c>
      <c r="K77" s="23">
        <v>5.17</v>
      </c>
    </row>
    <row r="78" spans="1:11" x14ac:dyDescent="0.2">
      <c r="A78" s="10" t="s">
        <v>203</v>
      </c>
      <c r="B78" s="17">
        <v>12.93</v>
      </c>
      <c r="C78" s="17">
        <v>11.43</v>
      </c>
      <c r="D78" s="17">
        <v>10.87</v>
      </c>
      <c r="E78" s="17">
        <v>10.83</v>
      </c>
      <c r="F78" s="17">
        <v>9.83</v>
      </c>
      <c r="G78" s="17">
        <v>9.5299999999999994</v>
      </c>
      <c r="H78" s="17">
        <v>8.9700000000000006</v>
      </c>
      <c r="I78" s="17">
        <v>8.0299999999999994</v>
      </c>
      <c r="J78" s="17">
        <v>7.1</v>
      </c>
      <c r="K78" s="30">
        <v>4.03</v>
      </c>
    </row>
  </sheetData>
  <mergeCells count="15">
    <mergeCell ref="A1:K1"/>
    <mergeCell ref="A16:K16"/>
    <mergeCell ref="A21:K21"/>
    <mergeCell ref="A36:K36"/>
    <mergeCell ref="A42:K42"/>
    <mergeCell ref="A31:K31"/>
    <mergeCell ref="A26:K26"/>
    <mergeCell ref="A6:K6"/>
    <mergeCell ref="A11:K11"/>
    <mergeCell ref="A75:K75"/>
    <mergeCell ref="A64:K64"/>
    <mergeCell ref="A69:K69"/>
    <mergeCell ref="A48:K48"/>
    <mergeCell ref="A60:K60"/>
    <mergeCell ref="A54:K54"/>
  </mergeCells>
  <phoneticPr fontId="4" type="noConversion"/>
  <pageMargins left="0.1" right="0.1" top="0.1" bottom="0.1" header="0.1" footer="0.1"/>
  <pageSetup paperSize="3" orientation="landscape" verticalDpi="0" r:id="rId1"/>
  <drawing r:id="rId2"/>
  <tableParts count="1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5" sqref="C15"/>
    </sheetView>
  </sheetViews>
  <sheetFormatPr baseColWidth="10" defaultColWidth="11" defaultRowHeight="16" x14ac:dyDescent="0.2"/>
  <cols>
    <col min="2" max="2" width="21.1640625" customWidth="1"/>
    <col min="3" max="3" width="23.1640625" customWidth="1"/>
    <col min="4" max="4" width="21.83203125" customWidth="1"/>
    <col min="5" max="5" width="22.33203125" customWidth="1"/>
  </cols>
  <sheetData>
    <row r="1" spans="1:3" x14ac:dyDescent="0.2">
      <c r="A1" s="2" t="s">
        <v>0</v>
      </c>
      <c r="B1" s="2" t="s">
        <v>163</v>
      </c>
      <c r="C1" s="2" t="s">
        <v>164</v>
      </c>
    </row>
    <row r="2" spans="1:3" x14ac:dyDescent="0.2">
      <c r="A2" s="2">
        <v>10</v>
      </c>
      <c r="B2" s="18">
        <v>12.93</v>
      </c>
      <c r="C2" s="18">
        <v>14.27</v>
      </c>
    </row>
    <row r="3" spans="1:3" x14ac:dyDescent="0.2">
      <c r="A3" s="2">
        <v>20</v>
      </c>
      <c r="B3" s="18">
        <v>11.43</v>
      </c>
      <c r="C3" s="18">
        <v>12.07</v>
      </c>
    </row>
    <row r="4" spans="1:3" x14ac:dyDescent="0.2">
      <c r="A4" s="2">
        <v>30</v>
      </c>
      <c r="B4" s="18">
        <v>10.87</v>
      </c>
      <c r="C4" s="18">
        <v>11.83</v>
      </c>
    </row>
    <row r="5" spans="1:3" x14ac:dyDescent="0.2">
      <c r="A5" s="2">
        <v>40</v>
      </c>
      <c r="B5" s="18">
        <v>10.83</v>
      </c>
      <c r="C5" s="18">
        <v>11.7</v>
      </c>
    </row>
    <row r="6" spans="1:3" x14ac:dyDescent="0.2">
      <c r="A6" s="2">
        <v>50</v>
      </c>
      <c r="B6" s="18">
        <v>9.83</v>
      </c>
      <c r="C6" s="18">
        <v>10.77</v>
      </c>
    </row>
    <row r="7" spans="1:3" x14ac:dyDescent="0.2">
      <c r="A7" s="2">
        <v>60</v>
      </c>
      <c r="B7" s="18">
        <v>9.5299999999999994</v>
      </c>
      <c r="C7" s="18">
        <v>10.130000000000001</v>
      </c>
    </row>
    <row r="8" spans="1:3" x14ac:dyDescent="0.2">
      <c r="A8" s="2">
        <v>70</v>
      </c>
      <c r="B8" s="18">
        <v>8.9700000000000006</v>
      </c>
      <c r="C8" s="18">
        <v>9.07</v>
      </c>
    </row>
    <row r="9" spans="1:3" x14ac:dyDescent="0.2">
      <c r="A9" s="2">
        <v>80</v>
      </c>
      <c r="B9" s="18">
        <v>8.0299999999999994</v>
      </c>
      <c r="C9" s="18">
        <v>8.93</v>
      </c>
    </row>
    <row r="10" spans="1:3" x14ac:dyDescent="0.2">
      <c r="A10" s="2">
        <v>90</v>
      </c>
      <c r="B10" s="18">
        <v>7.1</v>
      </c>
      <c r="C10" s="18">
        <v>6.53</v>
      </c>
    </row>
    <row r="11" spans="1:3" x14ac:dyDescent="0.2">
      <c r="A11" s="2">
        <v>98</v>
      </c>
      <c r="B11" s="18">
        <v>4.03</v>
      </c>
      <c r="C11" s="18">
        <v>3.13</v>
      </c>
    </row>
  </sheetData>
  <phoneticPr fontId="4" type="noConversion"/>
  <pageMargins left="0.7" right="0.7" top="0.75" bottom="0.75" header="0.3" footer="0.3"/>
  <pageSetup paperSize="3" orientation="landscape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D1" zoomScale="62" zoomScaleNormal="62" zoomScalePageLayoutView="62" workbookViewId="0">
      <selection activeCell="I24" sqref="I24:I26"/>
    </sheetView>
  </sheetViews>
  <sheetFormatPr baseColWidth="10" defaultColWidth="8.83203125" defaultRowHeight="16" x14ac:dyDescent="0.2"/>
  <cols>
    <col min="1" max="1" width="25.6640625" style="4" customWidth="1"/>
    <col min="2" max="2" width="8.83203125" style="4"/>
    <col min="3" max="3" width="40.6640625" style="4" customWidth="1"/>
    <col min="4" max="4" width="8.83203125" style="4"/>
    <col min="5" max="5" width="50.6640625" style="4" customWidth="1"/>
    <col min="6" max="6" width="8.83203125" style="4"/>
    <col min="7" max="7" width="55.6640625" style="4" customWidth="1"/>
    <col min="8" max="8" width="8.83203125" style="4"/>
    <col min="9" max="9" width="60.6640625" style="4" customWidth="1"/>
    <col min="10" max="10" width="8.83203125" style="4"/>
    <col min="11" max="11" width="70.6640625" style="4" customWidth="1"/>
    <col min="12" max="12" width="8.83203125" style="4"/>
    <col min="13" max="13" width="35.6640625" style="4" customWidth="1"/>
    <col min="14" max="14" width="8.83203125" style="4"/>
    <col min="15" max="15" width="30.6640625" style="4" customWidth="1"/>
    <col min="16" max="16" width="8.83203125" style="4"/>
    <col min="17" max="17" width="55.6640625" style="4" customWidth="1"/>
    <col min="18" max="18" width="8.83203125" style="4"/>
    <col min="19" max="19" width="55.6640625" style="4" customWidth="1"/>
    <col min="20" max="16384" width="8.83203125" style="4"/>
  </cols>
  <sheetData>
    <row r="1" spans="1:11" x14ac:dyDescent="0.2">
      <c r="A1" s="5" t="s">
        <v>1</v>
      </c>
      <c r="C1" s="5" t="s">
        <v>40</v>
      </c>
      <c r="E1" s="5" t="s">
        <v>9</v>
      </c>
      <c r="G1" s="6" t="s">
        <v>67</v>
      </c>
      <c r="I1" s="5" t="s">
        <v>49</v>
      </c>
      <c r="K1" s="5" t="s">
        <v>77</v>
      </c>
    </row>
    <row r="2" spans="1:11" x14ac:dyDescent="0.2">
      <c r="A2" s="5" t="s">
        <v>2</v>
      </c>
      <c r="C2" s="6" t="s">
        <v>45</v>
      </c>
      <c r="E2" s="6" t="s">
        <v>28</v>
      </c>
      <c r="G2" s="6" t="s">
        <v>68</v>
      </c>
      <c r="I2" s="6" t="s">
        <v>58</v>
      </c>
      <c r="K2" s="6" t="s">
        <v>84</v>
      </c>
    </row>
    <row r="3" spans="1:11" x14ac:dyDescent="0.2">
      <c r="A3" s="6" t="s">
        <v>3</v>
      </c>
      <c r="C3" s="7" t="s">
        <v>46</v>
      </c>
      <c r="E3" s="7" t="s">
        <v>29</v>
      </c>
      <c r="G3" s="8" t="s">
        <v>69</v>
      </c>
      <c r="I3" s="7" t="s">
        <v>57</v>
      </c>
      <c r="K3" s="7" t="s">
        <v>85</v>
      </c>
    </row>
    <row r="4" spans="1:11" x14ac:dyDescent="0.2">
      <c r="A4" s="8" t="s">
        <v>4</v>
      </c>
      <c r="C4" s="7" t="s">
        <v>47</v>
      </c>
      <c r="E4" s="7" t="s">
        <v>30</v>
      </c>
      <c r="G4" s="5" t="s">
        <v>70</v>
      </c>
      <c r="I4" s="7" t="s">
        <v>59</v>
      </c>
      <c r="K4" s="7" t="s">
        <v>86</v>
      </c>
    </row>
    <row r="5" spans="1:11" x14ac:dyDescent="0.2">
      <c r="C5" s="8" t="s">
        <v>48</v>
      </c>
      <c r="E5" s="7" t="s">
        <v>31</v>
      </c>
      <c r="I5" s="7" t="s">
        <v>60</v>
      </c>
      <c r="K5" s="7" t="s">
        <v>87</v>
      </c>
    </row>
    <row r="6" spans="1:11" x14ac:dyDescent="0.2">
      <c r="A6" s="5" t="s">
        <v>5</v>
      </c>
      <c r="C6" s="6" t="s">
        <v>41</v>
      </c>
      <c r="E6" s="7" t="s">
        <v>32</v>
      </c>
      <c r="G6" s="5" t="s">
        <v>103</v>
      </c>
      <c r="I6" s="7" t="s">
        <v>61</v>
      </c>
      <c r="K6" s="7" t="s">
        <v>88</v>
      </c>
    </row>
    <row r="7" spans="1:11" x14ac:dyDescent="0.2">
      <c r="A7" s="5"/>
      <c r="C7" s="7" t="s">
        <v>42</v>
      </c>
      <c r="E7" s="9" t="s">
        <v>33</v>
      </c>
      <c r="G7" s="7" t="s">
        <v>104</v>
      </c>
      <c r="I7" s="7" t="s">
        <v>62</v>
      </c>
      <c r="K7" s="7" t="s">
        <v>89</v>
      </c>
    </row>
    <row r="8" spans="1:11" x14ac:dyDescent="0.2">
      <c r="A8" s="6" t="s">
        <v>6</v>
      </c>
      <c r="C8" s="7" t="s">
        <v>43</v>
      </c>
      <c r="E8" s="7" t="s">
        <v>34</v>
      </c>
      <c r="G8" s="7" t="s">
        <v>105</v>
      </c>
      <c r="I8" s="7" t="s">
        <v>63</v>
      </c>
      <c r="K8" s="8" t="s">
        <v>90</v>
      </c>
    </row>
    <row r="9" spans="1:11" x14ac:dyDescent="0.2">
      <c r="A9" s="7" t="s">
        <v>7</v>
      </c>
      <c r="C9" s="8" t="s">
        <v>44</v>
      </c>
      <c r="E9" s="7" t="s">
        <v>35</v>
      </c>
      <c r="G9" s="7" t="s">
        <v>106</v>
      </c>
      <c r="I9" s="7" t="s">
        <v>64</v>
      </c>
      <c r="K9" s="6" t="s">
        <v>78</v>
      </c>
    </row>
    <row r="10" spans="1:11" x14ac:dyDescent="0.2">
      <c r="A10" s="8" t="s">
        <v>8</v>
      </c>
      <c r="E10" s="7" t="s">
        <v>36</v>
      </c>
      <c r="G10" s="7" t="s">
        <v>107</v>
      </c>
      <c r="I10" s="7" t="s">
        <v>65</v>
      </c>
      <c r="K10" s="7" t="s">
        <v>4</v>
      </c>
    </row>
    <row r="11" spans="1:11" x14ac:dyDescent="0.2">
      <c r="C11" s="5" t="s">
        <v>91</v>
      </c>
      <c r="E11" s="7" t="s">
        <v>37</v>
      </c>
      <c r="G11" s="7" t="s">
        <v>69</v>
      </c>
      <c r="I11" s="8" t="s">
        <v>66</v>
      </c>
      <c r="K11" s="7" t="s">
        <v>79</v>
      </c>
    </row>
    <row r="12" spans="1:11" x14ac:dyDescent="0.2">
      <c r="C12" s="6" t="s">
        <v>48</v>
      </c>
      <c r="E12" s="7" t="s">
        <v>38</v>
      </c>
      <c r="G12" s="7" t="s">
        <v>108</v>
      </c>
      <c r="I12" s="6" t="s">
        <v>50</v>
      </c>
      <c r="K12" s="7" t="s">
        <v>80</v>
      </c>
    </row>
    <row r="13" spans="1:11" x14ac:dyDescent="0.2">
      <c r="C13" s="8" t="s">
        <v>95</v>
      </c>
      <c r="E13" s="8" t="s">
        <v>39</v>
      </c>
      <c r="G13" s="8" t="s">
        <v>109</v>
      </c>
      <c r="I13" s="7" t="s">
        <v>51</v>
      </c>
      <c r="K13" s="7" t="s">
        <v>81</v>
      </c>
    </row>
    <row r="14" spans="1:11" x14ac:dyDescent="0.2">
      <c r="C14" s="6" t="s">
        <v>96</v>
      </c>
      <c r="E14" s="6" t="s">
        <v>10</v>
      </c>
      <c r="G14" s="6" t="s">
        <v>110</v>
      </c>
      <c r="I14" s="7" t="s">
        <v>52</v>
      </c>
      <c r="K14" s="7" t="s">
        <v>82</v>
      </c>
    </row>
    <row r="15" spans="1:11" x14ac:dyDescent="0.2">
      <c r="C15" s="8" t="s">
        <v>94</v>
      </c>
      <c r="E15" s="7" t="s">
        <v>11</v>
      </c>
      <c r="G15" s="7" t="s">
        <v>111</v>
      </c>
      <c r="I15" s="7" t="s">
        <v>53</v>
      </c>
      <c r="K15" s="8" t="s">
        <v>83</v>
      </c>
    </row>
    <row r="16" spans="1:11" x14ac:dyDescent="0.2">
      <c r="E16" s="7" t="s">
        <v>12</v>
      </c>
      <c r="G16" s="7" t="s">
        <v>112</v>
      </c>
      <c r="I16" s="7" t="s">
        <v>54</v>
      </c>
    </row>
    <row r="17" spans="3:9" x14ac:dyDescent="0.2">
      <c r="C17" s="5" t="s">
        <v>92</v>
      </c>
      <c r="E17" s="7" t="s">
        <v>13</v>
      </c>
      <c r="G17" s="7" t="s">
        <v>24</v>
      </c>
      <c r="I17" s="7" t="s">
        <v>55</v>
      </c>
    </row>
    <row r="18" spans="3:9" x14ac:dyDescent="0.2">
      <c r="C18" s="6" t="s">
        <v>48</v>
      </c>
      <c r="E18" s="7" t="s">
        <v>25</v>
      </c>
      <c r="G18" s="8" t="s">
        <v>113</v>
      </c>
      <c r="I18" s="8" t="s">
        <v>56</v>
      </c>
    </row>
    <row r="19" spans="3:9" x14ac:dyDescent="0.2">
      <c r="C19" s="8" t="s">
        <v>95</v>
      </c>
      <c r="E19" s="7" t="s">
        <v>14</v>
      </c>
      <c r="G19" s="16"/>
      <c r="I19" s="16"/>
    </row>
    <row r="20" spans="3:9" x14ac:dyDescent="0.2">
      <c r="C20" s="6" t="s">
        <v>97</v>
      </c>
      <c r="E20" s="7" t="s">
        <v>15</v>
      </c>
      <c r="G20" s="5" t="s">
        <v>114</v>
      </c>
      <c r="I20" s="6" t="s">
        <v>71</v>
      </c>
    </row>
    <row r="21" spans="3:9" x14ac:dyDescent="0.2">
      <c r="C21" s="7" t="s">
        <v>98</v>
      </c>
      <c r="E21" s="7" t="s">
        <v>16</v>
      </c>
      <c r="G21" s="6" t="s">
        <v>115</v>
      </c>
      <c r="I21" s="6" t="s">
        <v>68</v>
      </c>
    </row>
    <row r="22" spans="3:9" x14ac:dyDescent="0.2">
      <c r="C22" s="8" t="s">
        <v>99</v>
      </c>
      <c r="E22" s="7" t="s">
        <v>17</v>
      </c>
      <c r="G22" s="7" t="s">
        <v>116</v>
      </c>
      <c r="I22" s="7" t="s">
        <v>73</v>
      </c>
    </row>
    <row r="23" spans="3:9" x14ac:dyDescent="0.2">
      <c r="E23" s="7" t="s">
        <v>18</v>
      </c>
      <c r="G23" s="7" t="s">
        <v>69</v>
      </c>
      <c r="I23" s="7" t="s">
        <v>74</v>
      </c>
    </row>
    <row r="24" spans="3:9" x14ac:dyDescent="0.2">
      <c r="C24" s="5" t="s">
        <v>93</v>
      </c>
      <c r="E24" s="7" t="s">
        <v>19</v>
      </c>
      <c r="G24" s="7" t="s">
        <v>117</v>
      </c>
      <c r="I24" s="6" t="s">
        <v>72</v>
      </c>
    </row>
    <row r="25" spans="3:9" x14ac:dyDescent="0.2">
      <c r="C25" s="6" t="s">
        <v>48</v>
      </c>
      <c r="E25" s="7" t="s">
        <v>20</v>
      </c>
      <c r="G25" s="7" t="s">
        <v>118</v>
      </c>
      <c r="I25" s="7" t="s">
        <v>75</v>
      </c>
    </row>
    <row r="26" spans="3:9" x14ac:dyDescent="0.2">
      <c r="C26" s="7" t="s">
        <v>100</v>
      </c>
      <c r="E26" s="7" t="s">
        <v>21</v>
      </c>
      <c r="G26" s="7" t="s">
        <v>119</v>
      </c>
      <c r="I26" s="8" t="s">
        <v>76</v>
      </c>
    </row>
    <row r="27" spans="3:9" x14ac:dyDescent="0.2">
      <c r="C27" s="8" t="s">
        <v>95</v>
      </c>
      <c r="E27" s="7" t="s">
        <v>22</v>
      </c>
      <c r="G27" s="7" t="s">
        <v>120</v>
      </c>
    </row>
    <row r="28" spans="3:9" x14ac:dyDescent="0.2">
      <c r="C28" s="6" t="s">
        <v>97</v>
      </c>
      <c r="E28" s="7" t="s">
        <v>23</v>
      </c>
      <c r="G28" s="8" t="s">
        <v>121</v>
      </c>
    </row>
    <row r="29" spans="3:9" x14ac:dyDescent="0.2">
      <c r="C29" s="7" t="s">
        <v>101</v>
      </c>
      <c r="E29" s="7" t="s">
        <v>24</v>
      </c>
      <c r="G29" s="6" t="s">
        <v>122</v>
      </c>
    </row>
    <row r="30" spans="3:9" x14ac:dyDescent="0.2">
      <c r="C30" s="8" t="s">
        <v>102</v>
      </c>
      <c r="E30" s="7" t="s">
        <v>27</v>
      </c>
      <c r="G30" s="7" t="s">
        <v>123</v>
      </c>
    </row>
    <row r="31" spans="3:9" x14ac:dyDescent="0.2">
      <c r="E31" s="8" t="s">
        <v>26</v>
      </c>
      <c r="G31" s="7" t="s">
        <v>124</v>
      </c>
    </row>
    <row r="32" spans="3:9" x14ac:dyDescent="0.2">
      <c r="G32" s="7" t="s">
        <v>125</v>
      </c>
    </row>
    <row r="33" spans="7:7" x14ac:dyDescent="0.2">
      <c r="G33" s="7" t="s">
        <v>126</v>
      </c>
    </row>
    <row r="34" spans="7:7" x14ac:dyDescent="0.2">
      <c r="G34" s="7" t="s">
        <v>127</v>
      </c>
    </row>
    <row r="35" spans="7:7" x14ac:dyDescent="0.2">
      <c r="G35" s="7" t="s">
        <v>128</v>
      </c>
    </row>
    <row r="36" spans="7:7" x14ac:dyDescent="0.2">
      <c r="G36" s="7" t="s">
        <v>129</v>
      </c>
    </row>
    <row r="37" spans="7:7" x14ac:dyDescent="0.2">
      <c r="G37" s="7" t="s">
        <v>130</v>
      </c>
    </row>
    <row r="38" spans="7:7" x14ac:dyDescent="0.2">
      <c r="G38" s="7" t="s">
        <v>131</v>
      </c>
    </row>
    <row r="39" spans="7:7" x14ac:dyDescent="0.2">
      <c r="G39" s="8" t="s">
        <v>132</v>
      </c>
    </row>
  </sheetData>
  <phoneticPr fontId="4" type="noConversion"/>
  <pageMargins left="0.7" right="0.7" top="0.75" bottom="0.75" header="0.3" footer="0.3"/>
  <pageSetup paperSize="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12" workbookViewId="0">
      <selection activeCell="D28" sqref="C27:D28"/>
    </sheetView>
  </sheetViews>
  <sheetFormatPr baseColWidth="10" defaultColWidth="11" defaultRowHeight="16" x14ac:dyDescent="0.2"/>
  <cols>
    <col min="1" max="12" width="8.6640625" customWidth="1"/>
    <col min="13" max="13" width="38.83203125" customWidth="1"/>
  </cols>
  <sheetData>
    <row r="1" spans="1:13" x14ac:dyDescent="0.2">
      <c r="A1" s="1"/>
      <c r="B1" s="1"/>
      <c r="C1" s="1" t="s">
        <v>179</v>
      </c>
      <c r="D1" s="1" t="s">
        <v>180</v>
      </c>
      <c r="E1" t="s">
        <v>188</v>
      </c>
      <c r="F1" s="1" t="s">
        <v>189</v>
      </c>
      <c r="G1" s="1" t="s">
        <v>193</v>
      </c>
      <c r="H1" t="s">
        <v>183</v>
      </c>
      <c r="I1" s="1" t="s">
        <v>184</v>
      </c>
      <c r="J1" s="1" t="s">
        <v>186</v>
      </c>
      <c r="K1" s="1" t="s">
        <v>187</v>
      </c>
      <c r="L1" s="1" t="s">
        <v>185</v>
      </c>
    </row>
    <row r="2" spans="1:13" x14ac:dyDescent="0.2">
      <c r="A2" s="1" t="s">
        <v>181</v>
      </c>
      <c r="B2" s="1"/>
      <c r="C2" s="1">
        <v>-30</v>
      </c>
      <c r="D2" s="1">
        <f t="shared" ref="D2:D12" si="0">10^(C2/10)</f>
        <v>1E-3</v>
      </c>
      <c r="E2" s="36">
        <f>LOG(D2,2)</f>
        <v>-9.965784284662087</v>
      </c>
      <c r="F2">
        <v>-10</v>
      </c>
      <c r="G2">
        <f>F2*(2.4)</f>
        <v>-24</v>
      </c>
      <c r="H2">
        <v>2.4</v>
      </c>
      <c r="I2">
        <v>1000</v>
      </c>
      <c r="J2">
        <v>1000</v>
      </c>
      <c r="K2">
        <v>1000</v>
      </c>
      <c r="L2">
        <v>1000</v>
      </c>
      <c r="M2">
        <f>H2*I2*J2*K2*L2</f>
        <v>2400000000000</v>
      </c>
    </row>
    <row r="3" spans="1:13" x14ac:dyDescent="0.2">
      <c r="A3" s="1">
        <v>1</v>
      </c>
      <c r="B3" s="1"/>
      <c r="C3" s="1">
        <v>-32</v>
      </c>
      <c r="D3" s="1">
        <f t="shared" si="0"/>
        <v>6.3095734448019244E-4</v>
      </c>
      <c r="E3" s="36">
        <f t="shared" ref="E3:E12" si="1">LOG(D3,2)</f>
        <v>-10.630169903639562</v>
      </c>
      <c r="F3">
        <v>-11</v>
      </c>
      <c r="G3">
        <f t="shared" ref="G3:G12" si="2">F3*(2.4)</f>
        <v>-26.4</v>
      </c>
      <c r="I3" t="s">
        <v>193</v>
      </c>
      <c r="J3" t="s">
        <v>192</v>
      </c>
      <c r="K3" t="s">
        <v>191</v>
      </c>
      <c r="L3" t="s">
        <v>190</v>
      </c>
      <c r="M3">
        <f>H2*I2*J2*K2</f>
        <v>2400000000</v>
      </c>
    </row>
    <row r="4" spans="1:13" x14ac:dyDescent="0.2">
      <c r="A4" s="1">
        <v>2</v>
      </c>
      <c r="B4" s="1"/>
      <c r="C4" s="1">
        <v>-48</v>
      </c>
      <c r="D4" s="1">
        <f t="shared" si="0"/>
        <v>1.5848931924611131E-5</v>
      </c>
      <c r="E4" s="36">
        <f t="shared" si="1"/>
        <v>-15.945254855459341</v>
      </c>
      <c r="F4">
        <v>-16</v>
      </c>
      <c r="G4">
        <f t="shared" si="2"/>
        <v>-38.4</v>
      </c>
    </row>
    <row r="5" spans="1:13" x14ac:dyDescent="0.2">
      <c r="A5" s="1">
        <v>3</v>
      </c>
      <c r="B5" s="1"/>
      <c r="C5" s="1">
        <v>-73</v>
      </c>
      <c r="D5" s="1">
        <f t="shared" si="0"/>
        <v>5.0118723362727164E-8</v>
      </c>
      <c r="E5" s="36">
        <f t="shared" si="1"/>
        <v>-24.250075092677747</v>
      </c>
      <c r="F5">
        <v>-24</v>
      </c>
      <c r="G5">
        <f t="shared" si="2"/>
        <v>-57.599999999999994</v>
      </c>
    </row>
    <row r="6" spans="1:13" x14ac:dyDescent="0.2">
      <c r="A6" s="1">
        <v>4</v>
      </c>
      <c r="B6" s="1"/>
      <c r="C6" s="1">
        <v>-69</v>
      </c>
      <c r="D6" s="1">
        <f t="shared" si="0"/>
        <v>1.2589254117941651E-7</v>
      </c>
      <c r="E6" s="36">
        <f t="shared" si="1"/>
        <v>-22.921303854722805</v>
      </c>
      <c r="F6">
        <v>-23</v>
      </c>
      <c r="G6">
        <f t="shared" si="2"/>
        <v>-55.199999999999996</v>
      </c>
    </row>
    <row r="7" spans="1:13" x14ac:dyDescent="0.2">
      <c r="A7" s="1">
        <v>5</v>
      </c>
      <c r="B7" s="1"/>
      <c r="C7" s="1">
        <v>-77</v>
      </c>
      <c r="D7" s="1">
        <f t="shared" si="0"/>
        <v>1.9952623149688773E-8</v>
      </c>
      <c r="E7" s="36">
        <f t="shared" si="1"/>
        <v>-25.578846330632693</v>
      </c>
      <c r="F7">
        <v>-26</v>
      </c>
      <c r="G7">
        <f t="shared" si="2"/>
        <v>-62.4</v>
      </c>
    </row>
    <row r="8" spans="1:13" x14ac:dyDescent="0.2">
      <c r="A8" s="1">
        <v>6</v>
      </c>
      <c r="B8" s="1"/>
      <c r="C8" s="1">
        <v>-86</v>
      </c>
      <c r="D8" s="1">
        <f t="shared" si="0"/>
        <v>2.5118864315095812E-9</v>
      </c>
      <c r="E8" s="36">
        <f t="shared" si="1"/>
        <v>-28.568581616031317</v>
      </c>
      <c r="F8">
        <v>-29</v>
      </c>
      <c r="G8">
        <f t="shared" si="2"/>
        <v>-69.599999999999994</v>
      </c>
    </row>
    <row r="9" spans="1:13" x14ac:dyDescent="0.2">
      <c r="A9" s="1">
        <v>7</v>
      </c>
      <c r="B9" s="1"/>
      <c r="C9" s="1">
        <v>-90</v>
      </c>
      <c r="D9" s="1">
        <f t="shared" si="0"/>
        <v>1.0000000000000001E-9</v>
      </c>
      <c r="E9" s="36">
        <f t="shared" si="1"/>
        <v>-29.897352853986263</v>
      </c>
      <c r="F9">
        <v>-30</v>
      </c>
      <c r="G9">
        <f t="shared" si="2"/>
        <v>-72</v>
      </c>
    </row>
    <row r="10" spans="1:13" x14ac:dyDescent="0.2">
      <c r="A10" s="1">
        <v>8</v>
      </c>
      <c r="B10" s="1"/>
      <c r="C10" s="1">
        <v>-94</v>
      </c>
      <c r="D10" s="1">
        <f t="shared" si="0"/>
        <v>3.9810717055349621E-10</v>
      </c>
      <c r="E10" s="36">
        <f t="shared" si="1"/>
        <v>-31.226124091941212</v>
      </c>
      <c r="F10">
        <v>-31</v>
      </c>
      <c r="G10">
        <f t="shared" si="2"/>
        <v>-74.399999999999991</v>
      </c>
    </row>
    <row r="11" spans="1:13" x14ac:dyDescent="0.2">
      <c r="A11" s="1">
        <v>9</v>
      </c>
      <c r="B11" s="1"/>
      <c r="C11" s="1">
        <v>-95</v>
      </c>
      <c r="D11" s="1">
        <f t="shared" si="0"/>
        <v>3.1622776601683744E-10</v>
      </c>
      <c r="E11" s="36">
        <f t="shared" si="1"/>
        <v>-31.558316901429947</v>
      </c>
      <c r="F11">
        <v>-32</v>
      </c>
      <c r="G11">
        <f t="shared" si="2"/>
        <v>-76.8</v>
      </c>
    </row>
    <row r="12" spans="1:13" x14ac:dyDescent="0.2">
      <c r="A12" s="1">
        <v>10</v>
      </c>
      <c r="B12" s="1"/>
      <c r="C12" s="1">
        <v>-99</v>
      </c>
      <c r="D12" s="1">
        <f t="shared" si="0"/>
        <v>1.2589254117941656E-10</v>
      </c>
      <c r="E12" s="36">
        <f t="shared" si="1"/>
        <v>-32.887088139384893</v>
      </c>
      <c r="F12">
        <v>-33</v>
      </c>
      <c r="G12">
        <f t="shared" si="2"/>
        <v>-79.2</v>
      </c>
    </row>
    <row r="15" spans="1:13" x14ac:dyDescent="0.2">
      <c r="C15" s="1"/>
    </row>
    <row r="16" spans="1:13" ht="31" x14ac:dyDescent="0.35">
      <c r="A16" s="65" t="s">
        <v>223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</row>
    <row r="17" spans="1:12" x14ac:dyDescent="0.2">
      <c r="A17" s="64" t="s">
        <v>205</v>
      </c>
      <c r="B17" s="50" t="s">
        <v>224</v>
      </c>
      <c r="C17" s="51">
        <v>1</v>
      </c>
      <c r="D17" s="41">
        <v>2</v>
      </c>
      <c r="E17" s="41">
        <v>3</v>
      </c>
      <c r="F17" s="41">
        <v>4</v>
      </c>
      <c r="G17" s="41">
        <v>5</v>
      </c>
      <c r="H17" s="41">
        <v>6</v>
      </c>
      <c r="I17" s="41">
        <v>7</v>
      </c>
      <c r="J17" s="41">
        <v>8</v>
      </c>
      <c r="K17" s="41">
        <v>9</v>
      </c>
      <c r="L17" s="41">
        <v>10</v>
      </c>
    </row>
    <row r="18" spans="1:12" x14ac:dyDescent="0.2">
      <c r="A18" s="64"/>
      <c r="B18" s="50" t="s">
        <v>225</v>
      </c>
      <c r="C18" s="52">
        <v>2</v>
      </c>
      <c r="D18" s="42">
        <v>3</v>
      </c>
      <c r="E18" s="42">
        <v>5</v>
      </c>
      <c r="F18" s="44">
        <v>6</v>
      </c>
      <c r="G18" s="46">
        <v>2</v>
      </c>
      <c r="H18" s="46">
        <v>1</v>
      </c>
      <c r="I18" s="46">
        <v>1</v>
      </c>
      <c r="J18" s="46">
        <v>0</v>
      </c>
      <c r="K18" s="46">
        <v>0</v>
      </c>
      <c r="L18" s="46">
        <v>0</v>
      </c>
    </row>
    <row r="19" spans="1:12" x14ac:dyDescent="0.2">
      <c r="A19" s="64" t="s">
        <v>206</v>
      </c>
      <c r="B19" s="50" t="s">
        <v>224</v>
      </c>
      <c r="C19" s="53">
        <v>10</v>
      </c>
      <c r="D19" s="43">
        <v>20</v>
      </c>
      <c r="E19" s="43">
        <v>30</v>
      </c>
      <c r="F19" s="47">
        <v>40</v>
      </c>
      <c r="G19" s="41">
        <v>50</v>
      </c>
      <c r="H19" s="41">
        <v>60</v>
      </c>
      <c r="I19" s="41">
        <v>70</v>
      </c>
      <c r="J19" s="41">
        <v>80</v>
      </c>
      <c r="K19" s="41">
        <v>90</v>
      </c>
      <c r="L19" s="41">
        <v>98</v>
      </c>
    </row>
    <row r="20" spans="1:12" x14ac:dyDescent="0.2">
      <c r="A20" s="64"/>
      <c r="B20" s="50" t="s">
        <v>225</v>
      </c>
      <c r="C20" s="52">
        <v>0</v>
      </c>
      <c r="D20" s="42">
        <v>0</v>
      </c>
      <c r="E20" s="42">
        <v>0</v>
      </c>
      <c r="F20" s="44">
        <v>2</v>
      </c>
      <c r="G20" s="46">
        <v>4</v>
      </c>
      <c r="H20" s="46">
        <v>7</v>
      </c>
      <c r="I20" s="46">
        <v>5</v>
      </c>
      <c r="J20" s="46">
        <v>2</v>
      </c>
      <c r="K20" s="46">
        <v>0</v>
      </c>
      <c r="L20" s="46">
        <v>0</v>
      </c>
    </row>
    <row r="21" spans="1:12" x14ac:dyDescent="0.2">
      <c r="A21" s="64" t="s">
        <v>207</v>
      </c>
      <c r="B21" s="50" t="s">
        <v>224</v>
      </c>
      <c r="C21" s="51" t="s">
        <v>210</v>
      </c>
      <c r="D21" s="41" t="s">
        <v>211</v>
      </c>
      <c r="E21" s="41" t="s">
        <v>212</v>
      </c>
      <c r="F21" s="41" t="s">
        <v>213</v>
      </c>
      <c r="G21" s="48" t="s">
        <v>214</v>
      </c>
      <c r="H21" s="49" t="s">
        <v>215</v>
      </c>
      <c r="I21" s="39"/>
      <c r="J21" s="39"/>
      <c r="K21" s="39"/>
      <c r="L21" s="39"/>
    </row>
    <row r="22" spans="1:12" x14ac:dyDescent="0.2">
      <c r="A22" s="64"/>
      <c r="B22" s="50" t="s">
        <v>225</v>
      </c>
      <c r="C22" s="52">
        <v>3</v>
      </c>
      <c r="D22" s="42">
        <v>4</v>
      </c>
      <c r="E22" s="42">
        <v>7</v>
      </c>
      <c r="F22" s="42">
        <v>2</v>
      </c>
      <c r="G22" s="44">
        <v>3</v>
      </c>
      <c r="H22" s="46">
        <v>2</v>
      </c>
      <c r="I22" s="39"/>
      <c r="J22" s="39"/>
      <c r="K22" s="39"/>
      <c r="L22" s="39"/>
    </row>
    <row r="23" spans="1:12" x14ac:dyDescent="0.2">
      <c r="A23" s="64" t="s">
        <v>208</v>
      </c>
      <c r="B23" s="50" t="s">
        <v>224</v>
      </c>
      <c r="C23" s="51" t="s">
        <v>216</v>
      </c>
      <c r="D23" s="41" t="s">
        <v>217</v>
      </c>
      <c r="E23" s="41" t="s">
        <v>218</v>
      </c>
      <c r="F23" s="41" t="s">
        <v>219</v>
      </c>
      <c r="I23" s="45"/>
      <c r="J23" s="45"/>
      <c r="K23" s="45"/>
      <c r="L23" s="45"/>
    </row>
    <row r="24" spans="1:12" x14ac:dyDescent="0.2">
      <c r="A24" s="64"/>
      <c r="B24" s="50" t="s">
        <v>225</v>
      </c>
      <c r="C24" s="52">
        <v>5</v>
      </c>
      <c r="D24" s="42">
        <v>5</v>
      </c>
      <c r="E24" s="42">
        <v>5</v>
      </c>
      <c r="F24" s="42">
        <v>5</v>
      </c>
    </row>
    <row r="25" spans="1:12" x14ac:dyDescent="0.2">
      <c r="A25" s="63" t="s">
        <v>209</v>
      </c>
      <c r="B25" s="50" t="s">
        <v>224</v>
      </c>
      <c r="C25" s="51" t="s">
        <v>163</v>
      </c>
      <c r="D25" s="41" t="s">
        <v>164</v>
      </c>
    </row>
    <row r="26" spans="1:12" x14ac:dyDescent="0.2">
      <c r="A26" s="63"/>
      <c r="B26" s="50" t="s">
        <v>225</v>
      </c>
      <c r="C26" s="52">
        <v>2</v>
      </c>
      <c r="D26" s="42">
        <v>18</v>
      </c>
    </row>
    <row r="27" spans="1:12" x14ac:dyDescent="0.2">
      <c r="A27" s="64" t="s">
        <v>220</v>
      </c>
      <c r="B27" s="50" t="s">
        <v>224</v>
      </c>
      <c r="C27" s="53" t="s">
        <v>221</v>
      </c>
      <c r="D27" s="43" t="s">
        <v>222</v>
      </c>
    </row>
    <row r="28" spans="1:12" x14ac:dyDescent="0.2">
      <c r="A28" s="64"/>
      <c r="B28" s="50" t="s">
        <v>225</v>
      </c>
      <c r="C28" s="52">
        <v>15</v>
      </c>
      <c r="D28" s="42">
        <v>5</v>
      </c>
    </row>
  </sheetData>
  <mergeCells count="7">
    <mergeCell ref="A25:A26"/>
    <mergeCell ref="A27:A28"/>
    <mergeCell ref="A16:L16"/>
    <mergeCell ref="A17:A18"/>
    <mergeCell ref="A19:A20"/>
    <mergeCell ref="A21:A22"/>
    <mergeCell ref="A23:A24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75" workbookViewId="0">
      <selection activeCell="K32" sqref="A1:K32"/>
    </sheetView>
  </sheetViews>
  <sheetFormatPr baseColWidth="10" defaultColWidth="6" defaultRowHeight="16" x14ac:dyDescent="0.2"/>
  <cols>
    <col min="1" max="1" width="18" style="23" customWidth="1"/>
    <col min="2" max="12" width="6" style="23"/>
    <col min="13" max="22" width="12" style="23" customWidth="1"/>
    <col min="23" max="16384" width="6" style="23"/>
  </cols>
  <sheetData>
    <row r="1" spans="1:22" x14ac:dyDescent="0.2">
      <c r="A1" s="66" t="s">
        <v>171</v>
      </c>
      <c r="B1" s="67"/>
      <c r="C1" s="67"/>
      <c r="D1" s="67"/>
      <c r="E1" s="67"/>
      <c r="F1" s="67"/>
      <c r="G1" s="67"/>
      <c r="H1" s="67"/>
      <c r="I1" s="67"/>
      <c r="J1" s="67"/>
      <c r="K1" s="68"/>
    </row>
    <row r="2" spans="1:22" ht="29" customHeight="1" x14ac:dyDescent="0.2">
      <c r="A2" s="20" t="s">
        <v>165</v>
      </c>
      <c r="B2" s="21">
        <v>10</v>
      </c>
      <c r="C2" s="21">
        <v>20</v>
      </c>
      <c r="D2" s="21">
        <v>30</v>
      </c>
      <c r="E2" s="21">
        <v>40</v>
      </c>
      <c r="F2" s="21">
        <v>50</v>
      </c>
      <c r="G2" s="21">
        <v>60</v>
      </c>
      <c r="H2" s="21">
        <v>70</v>
      </c>
      <c r="I2" s="21">
        <v>80</v>
      </c>
      <c r="J2" s="21">
        <v>90</v>
      </c>
      <c r="K2" s="21">
        <v>98</v>
      </c>
      <c r="M2" s="21">
        <v>10</v>
      </c>
      <c r="N2" s="21">
        <v>20</v>
      </c>
      <c r="O2" s="21">
        <v>30</v>
      </c>
      <c r="P2" s="21">
        <v>40</v>
      </c>
      <c r="Q2" s="21">
        <v>50</v>
      </c>
      <c r="R2" s="21">
        <v>60</v>
      </c>
      <c r="S2" s="21">
        <v>70</v>
      </c>
      <c r="T2" s="21">
        <v>80</v>
      </c>
      <c r="U2" s="21">
        <v>90</v>
      </c>
      <c r="V2" s="21">
        <v>98</v>
      </c>
    </row>
    <row r="3" spans="1:22" x14ac:dyDescent="0.2">
      <c r="A3" s="21">
        <v>1</v>
      </c>
      <c r="B3" s="27">
        <v>12</v>
      </c>
      <c r="C3" s="27">
        <v>11</v>
      </c>
      <c r="D3" s="27">
        <v>11</v>
      </c>
      <c r="E3" s="27">
        <v>12</v>
      </c>
      <c r="F3" s="27">
        <v>11</v>
      </c>
      <c r="G3" s="27">
        <v>11</v>
      </c>
      <c r="H3" s="27">
        <v>10</v>
      </c>
      <c r="I3" s="27">
        <v>9</v>
      </c>
      <c r="J3" s="27">
        <v>7</v>
      </c>
      <c r="K3" s="27">
        <v>5</v>
      </c>
      <c r="M3" s="54">
        <f>(B3-12.93)*(B3-12.93)</f>
        <v>0.86489999999999945</v>
      </c>
      <c r="N3" s="54">
        <f>(C3-11.43)*(C3-11.43)</f>
        <v>0.18489999999999976</v>
      </c>
      <c r="O3" s="54">
        <f>(D3-10.87)*(D3-10.87)</f>
        <v>1.6900000000000203E-2</v>
      </c>
      <c r="P3" s="54">
        <f>(E3-10.83)*(E3-10.83)</f>
        <v>1.3688999999999998</v>
      </c>
      <c r="Q3" s="54">
        <f>(F3-9.833)*(F3-9.833)</f>
        <v>1.3618889999999995</v>
      </c>
      <c r="R3" s="54">
        <f>(G3-9.533)*(G3-9.533)</f>
        <v>2.1520890000000015</v>
      </c>
      <c r="S3" s="54">
        <f>(H3-8.967)*(H3-8.967)</f>
        <v>1.0670889999999988</v>
      </c>
      <c r="T3" s="54">
        <f>(I3-8.033)*(I3-8.033)</f>
        <v>0.93508900000000106</v>
      </c>
      <c r="U3" s="54">
        <f>(J3-7.1)*(J3-7.1)</f>
        <v>9.9999999999999291E-3</v>
      </c>
      <c r="V3" s="54">
        <f>(K3-4.033)*(K3-4.033)</f>
        <v>0.93508899999999928</v>
      </c>
    </row>
    <row r="4" spans="1:22" x14ac:dyDescent="0.2">
      <c r="A4" s="21">
        <v>2</v>
      </c>
      <c r="B4" s="27">
        <v>13</v>
      </c>
      <c r="C4" s="27">
        <v>10</v>
      </c>
      <c r="D4" s="27">
        <v>11</v>
      </c>
      <c r="E4" s="27">
        <v>11</v>
      </c>
      <c r="F4" s="27">
        <v>11</v>
      </c>
      <c r="G4" s="27">
        <v>8</v>
      </c>
      <c r="H4" s="27">
        <v>8</v>
      </c>
      <c r="I4" s="27">
        <v>9</v>
      </c>
      <c r="J4" s="27">
        <v>7</v>
      </c>
      <c r="K4" s="27">
        <v>4</v>
      </c>
      <c r="M4" s="54">
        <f t="shared" ref="M4:M32" si="0">(B4-12.93)*(B4-12.93)</f>
        <v>4.9000000000000397E-3</v>
      </c>
      <c r="N4" s="54">
        <f t="shared" ref="N4:N32" si="1">(C4-11.43)*(C4-11.43)</f>
        <v>2.0448999999999993</v>
      </c>
      <c r="O4" s="54">
        <f t="shared" ref="O4:O32" si="2">(D4-10.87)*(D4-10.87)</f>
        <v>1.6900000000000203E-2</v>
      </c>
      <c r="P4" s="54">
        <f t="shared" ref="P4:P32" si="3">(E4-10.83)*(E4-10.83)</f>
        <v>2.8899999999999974E-2</v>
      </c>
      <c r="Q4" s="54">
        <f t="shared" ref="Q4:Q32" si="4">(F4-9.833)*(F4-9.833)</f>
        <v>1.3618889999999995</v>
      </c>
      <c r="R4" s="54">
        <f t="shared" ref="R4:R32" si="5">(G4-9.533)*(G4-9.533)</f>
        <v>2.3500889999999983</v>
      </c>
      <c r="S4" s="54">
        <f t="shared" ref="S4:S32" si="6">(H4-8.967)*(H4-8.967)</f>
        <v>0.93508900000000106</v>
      </c>
      <c r="T4" s="54">
        <f t="shared" ref="T4:T32" si="7">(I4-8.033)*(I4-8.033)</f>
        <v>0.93508900000000106</v>
      </c>
      <c r="U4" s="54">
        <f t="shared" ref="U4:U32" si="8">(J4-7.1)*(J4-7.1)</f>
        <v>9.9999999999999291E-3</v>
      </c>
      <c r="V4" s="54">
        <f t="shared" ref="V4:V32" si="9">(K4-4.033)*(K4-4.033)</f>
        <v>1.089000000000024E-3</v>
      </c>
    </row>
    <row r="5" spans="1:22" x14ac:dyDescent="0.2">
      <c r="A5" s="21">
        <v>3</v>
      </c>
      <c r="B5" s="27">
        <v>12</v>
      </c>
      <c r="C5" s="27">
        <v>14</v>
      </c>
      <c r="D5" s="27">
        <v>11</v>
      </c>
      <c r="E5" s="27">
        <v>11</v>
      </c>
      <c r="F5" s="27">
        <v>10</v>
      </c>
      <c r="G5" s="27">
        <v>11</v>
      </c>
      <c r="H5" s="27">
        <v>8</v>
      </c>
      <c r="I5" s="27">
        <v>8</v>
      </c>
      <c r="J5" s="27">
        <v>7</v>
      </c>
      <c r="K5" s="27">
        <v>4</v>
      </c>
      <c r="M5" s="54">
        <f t="shared" si="0"/>
        <v>0.86489999999999945</v>
      </c>
      <c r="N5" s="54">
        <f t="shared" si="1"/>
        <v>6.6049000000000015</v>
      </c>
      <c r="O5" s="54">
        <f t="shared" si="2"/>
        <v>1.6900000000000203E-2</v>
      </c>
      <c r="P5" s="54">
        <f t="shared" si="3"/>
        <v>2.8899999999999974E-2</v>
      </c>
      <c r="Q5" s="54">
        <f t="shared" si="4"/>
        <v>2.7888999999999938E-2</v>
      </c>
      <c r="R5" s="54">
        <f t="shared" si="5"/>
        <v>2.1520890000000015</v>
      </c>
      <c r="S5" s="54">
        <f t="shared" si="6"/>
        <v>0.93508900000000106</v>
      </c>
      <c r="T5" s="54">
        <f t="shared" si="7"/>
        <v>1.0889999999999652E-3</v>
      </c>
      <c r="U5" s="54">
        <f t="shared" si="8"/>
        <v>9.9999999999999291E-3</v>
      </c>
      <c r="V5" s="54">
        <f t="shared" si="9"/>
        <v>1.089000000000024E-3</v>
      </c>
    </row>
    <row r="6" spans="1:22" x14ac:dyDescent="0.2">
      <c r="A6" s="21">
        <v>4</v>
      </c>
      <c r="B6" s="27">
        <v>12</v>
      </c>
      <c r="C6" s="27">
        <v>11</v>
      </c>
      <c r="D6" s="27">
        <v>11</v>
      </c>
      <c r="E6" s="27">
        <v>11</v>
      </c>
      <c r="F6" s="27">
        <v>10</v>
      </c>
      <c r="G6" s="27">
        <v>9</v>
      </c>
      <c r="H6" s="27">
        <v>9</v>
      </c>
      <c r="I6" s="27">
        <v>8</v>
      </c>
      <c r="J6" s="27">
        <v>8</v>
      </c>
      <c r="K6" s="27">
        <v>5</v>
      </c>
      <c r="M6" s="54">
        <f t="shared" si="0"/>
        <v>0.86489999999999945</v>
      </c>
      <c r="N6" s="54">
        <f t="shared" si="1"/>
        <v>0.18489999999999976</v>
      </c>
      <c r="O6" s="54">
        <f t="shared" si="2"/>
        <v>1.6900000000000203E-2</v>
      </c>
      <c r="P6" s="54">
        <f t="shared" si="3"/>
        <v>2.8899999999999974E-2</v>
      </c>
      <c r="Q6" s="54">
        <f t="shared" si="4"/>
        <v>2.7888999999999938E-2</v>
      </c>
      <c r="R6" s="54">
        <f t="shared" si="5"/>
        <v>0.28408899999999943</v>
      </c>
      <c r="S6" s="54">
        <f t="shared" si="6"/>
        <v>1.0889999999999652E-3</v>
      </c>
      <c r="T6" s="54">
        <f t="shared" si="7"/>
        <v>1.0889999999999652E-3</v>
      </c>
      <c r="U6" s="54">
        <f t="shared" si="8"/>
        <v>0.81000000000000061</v>
      </c>
      <c r="V6" s="54">
        <f t="shared" si="9"/>
        <v>0.93508899999999928</v>
      </c>
    </row>
    <row r="7" spans="1:22" x14ac:dyDescent="0.2">
      <c r="A7" s="21">
        <v>5</v>
      </c>
      <c r="B7" s="27">
        <v>12</v>
      </c>
      <c r="C7" s="27">
        <v>12</v>
      </c>
      <c r="D7" s="27">
        <v>13</v>
      </c>
      <c r="E7" s="27">
        <v>11</v>
      </c>
      <c r="F7" s="27">
        <v>10</v>
      </c>
      <c r="G7" s="27">
        <v>9</v>
      </c>
      <c r="H7" s="27">
        <v>9</v>
      </c>
      <c r="I7" s="27">
        <v>8</v>
      </c>
      <c r="J7" s="27">
        <v>8</v>
      </c>
      <c r="K7" s="27">
        <v>4</v>
      </c>
      <c r="M7" s="54">
        <f t="shared" si="0"/>
        <v>0.86489999999999945</v>
      </c>
      <c r="N7" s="54">
        <f t="shared" si="1"/>
        <v>0.3249000000000003</v>
      </c>
      <c r="O7" s="54">
        <f t="shared" si="2"/>
        <v>4.5369000000000037</v>
      </c>
      <c r="P7" s="54">
        <f t="shared" si="3"/>
        <v>2.8899999999999974E-2</v>
      </c>
      <c r="Q7" s="54">
        <f t="shared" si="4"/>
        <v>2.7888999999999938E-2</v>
      </c>
      <c r="R7" s="54">
        <f t="shared" si="5"/>
        <v>0.28408899999999943</v>
      </c>
      <c r="S7" s="54">
        <f t="shared" si="6"/>
        <v>1.0889999999999652E-3</v>
      </c>
      <c r="T7" s="54">
        <f>(I7-8.033)*(I7-8.033)</f>
        <v>1.0889999999999652E-3</v>
      </c>
      <c r="U7" s="54">
        <f t="shared" si="8"/>
        <v>0.81000000000000061</v>
      </c>
      <c r="V7" s="54">
        <f t="shared" si="9"/>
        <v>1.089000000000024E-3</v>
      </c>
    </row>
    <row r="8" spans="1:22" x14ac:dyDescent="0.2">
      <c r="A8" s="21">
        <v>6</v>
      </c>
      <c r="B8" s="27">
        <v>12</v>
      </c>
      <c r="C8" s="27">
        <v>11</v>
      </c>
      <c r="D8" s="27">
        <v>12</v>
      </c>
      <c r="E8" s="27">
        <v>12</v>
      </c>
      <c r="F8" s="27">
        <v>11</v>
      </c>
      <c r="G8" s="27">
        <v>11</v>
      </c>
      <c r="H8" s="27">
        <v>9</v>
      </c>
      <c r="I8" s="27">
        <v>9</v>
      </c>
      <c r="J8" s="27">
        <v>8</v>
      </c>
      <c r="K8" s="27">
        <v>5</v>
      </c>
      <c r="M8" s="54">
        <f t="shared" si="0"/>
        <v>0.86489999999999945</v>
      </c>
      <c r="N8" s="54">
        <f t="shared" si="1"/>
        <v>0.18489999999999976</v>
      </c>
      <c r="O8" s="54">
        <f t="shared" si="2"/>
        <v>1.2769000000000017</v>
      </c>
      <c r="P8" s="54">
        <f t="shared" si="3"/>
        <v>1.3688999999999998</v>
      </c>
      <c r="Q8" s="54">
        <f t="shared" si="4"/>
        <v>1.3618889999999995</v>
      </c>
      <c r="R8" s="54">
        <f t="shared" si="5"/>
        <v>2.1520890000000015</v>
      </c>
      <c r="S8" s="54">
        <f t="shared" si="6"/>
        <v>1.0889999999999652E-3</v>
      </c>
      <c r="T8" s="54">
        <f t="shared" si="7"/>
        <v>0.93508900000000106</v>
      </c>
      <c r="U8" s="54">
        <f t="shared" si="8"/>
        <v>0.81000000000000061</v>
      </c>
      <c r="V8" s="54">
        <f t="shared" si="9"/>
        <v>0.93508899999999928</v>
      </c>
    </row>
    <row r="9" spans="1:22" x14ac:dyDescent="0.2">
      <c r="A9" s="21">
        <v>7</v>
      </c>
      <c r="B9" s="27">
        <v>12</v>
      </c>
      <c r="C9" s="27">
        <v>12</v>
      </c>
      <c r="D9" s="27">
        <v>11</v>
      </c>
      <c r="E9" s="27">
        <v>9</v>
      </c>
      <c r="F9" s="27">
        <v>11</v>
      </c>
      <c r="G9" s="27">
        <v>10</v>
      </c>
      <c r="H9" s="27">
        <v>8</v>
      </c>
      <c r="I9" s="27">
        <v>8</v>
      </c>
      <c r="J9" s="27">
        <v>8</v>
      </c>
      <c r="K9" s="27">
        <v>5</v>
      </c>
      <c r="M9" s="54">
        <f t="shared" si="0"/>
        <v>0.86489999999999945</v>
      </c>
      <c r="N9" s="54">
        <f t="shared" si="1"/>
        <v>0.3249000000000003</v>
      </c>
      <c r="O9" s="54">
        <f t="shared" si="2"/>
        <v>1.6900000000000203E-2</v>
      </c>
      <c r="P9" s="54">
        <f t="shared" si="3"/>
        <v>3.3489000000000004</v>
      </c>
      <c r="Q9" s="54">
        <f t="shared" si="4"/>
        <v>1.3618889999999995</v>
      </c>
      <c r="R9" s="54">
        <f t="shared" si="5"/>
        <v>0.2180890000000005</v>
      </c>
      <c r="S9" s="54">
        <f t="shared" si="6"/>
        <v>0.93508900000000106</v>
      </c>
      <c r="T9" s="54">
        <f t="shared" si="7"/>
        <v>1.0889999999999652E-3</v>
      </c>
      <c r="U9" s="54">
        <f t="shared" si="8"/>
        <v>0.81000000000000061</v>
      </c>
      <c r="V9" s="54">
        <f t="shared" si="9"/>
        <v>0.93508899999999928</v>
      </c>
    </row>
    <row r="10" spans="1:22" x14ac:dyDescent="0.2">
      <c r="A10" s="21">
        <v>8</v>
      </c>
      <c r="B10" s="27">
        <v>13</v>
      </c>
      <c r="C10" s="27">
        <v>10</v>
      </c>
      <c r="D10" s="27">
        <v>10</v>
      </c>
      <c r="E10" s="27">
        <v>10</v>
      </c>
      <c r="F10" s="27">
        <v>11</v>
      </c>
      <c r="G10" s="27">
        <v>10</v>
      </c>
      <c r="H10" s="27">
        <v>8</v>
      </c>
      <c r="I10" s="27">
        <v>8</v>
      </c>
      <c r="J10" s="27">
        <v>6</v>
      </c>
      <c r="K10" s="27">
        <v>4</v>
      </c>
      <c r="M10" s="54">
        <f t="shared" si="0"/>
        <v>4.9000000000000397E-3</v>
      </c>
      <c r="N10" s="54">
        <f t="shared" si="1"/>
        <v>2.0448999999999993</v>
      </c>
      <c r="O10" s="54">
        <f t="shared" si="2"/>
        <v>0.75689999999999868</v>
      </c>
      <c r="P10" s="54">
        <f t="shared" si="3"/>
        <v>0.68890000000000007</v>
      </c>
      <c r="Q10" s="54">
        <f t="shared" si="4"/>
        <v>1.3618889999999995</v>
      </c>
      <c r="R10" s="54">
        <f t="shared" si="5"/>
        <v>0.2180890000000005</v>
      </c>
      <c r="S10" s="54">
        <f t="shared" si="6"/>
        <v>0.93508900000000106</v>
      </c>
      <c r="T10" s="54">
        <f t="shared" si="7"/>
        <v>1.0889999999999652E-3</v>
      </c>
      <c r="U10" s="54">
        <f t="shared" si="8"/>
        <v>1.2099999999999993</v>
      </c>
      <c r="V10" s="54">
        <f t="shared" si="9"/>
        <v>1.089000000000024E-3</v>
      </c>
    </row>
    <row r="11" spans="1:22" x14ac:dyDescent="0.2">
      <c r="A11" s="21">
        <v>9</v>
      </c>
      <c r="B11" s="27">
        <v>13</v>
      </c>
      <c r="C11" s="27">
        <v>11</v>
      </c>
      <c r="D11" s="27">
        <v>10</v>
      </c>
      <c r="E11" s="27">
        <v>11</v>
      </c>
      <c r="F11" s="27">
        <v>10</v>
      </c>
      <c r="G11" s="27">
        <v>8</v>
      </c>
      <c r="H11" s="27">
        <v>8</v>
      </c>
      <c r="I11" s="27">
        <v>7</v>
      </c>
      <c r="J11" s="27">
        <v>7</v>
      </c>
      <c r="K11" s="27">
        <v>3</v>
      </c>
      <c r="M11" s="54">
        <f t="shared" si="0"/>
        <v>4.9000000000000397E-3</v>
      </c>
      <c r="N11" s="54">
        <f t="shared" si="1"/>
        <v>0.18489999999999976</v>
      </c>
      <c r="O11" s="54">
        <f t="shared" si="2"/>
        <v>0.75689999999999868</v>
      </c>
      <c r="P11" s="54">
        <f t="shared" si="3"/>
        <v>2.8899999999999974E-2</v>
      </c>
      <c r="Q11" s="54">
        <f t="shared" si="4"/>
        <v>2.7888999999999938E-2</v>
      </c>
      <c r="R11" s="54">
        <f t="shared" si="5"/>
        <v>2.3500889999999983</v>
      </c>
      <c r="S11" s="54">
        <f t="shared" si="6"/>
        <v>0.93508900000000106</v>
      </c>
      <c r="T11" s="54">
        <f t="shared" si="7"/>
        <v>1.0670889999999988</v>
      </c>
      <c r="U11" s="54">
        <f t="shared" si="8"/>
        <v>9.9999999999999291E-3</v>
      </c>
      <c r="V11" s="54">
        <f t="shared" si="9"/>
        <v>1.0670890000000008</v>
      </c>
    </row>
    <row r="12" spans="1:22" x14ac:dyDescent="0.2">
      <c r="A12" s="21">
        <v>10</v>
      </c>
      <c r="B12" s="27">
        <v>11</v>
      </c>
      <c r="C12" s="27">
        <v>12</v>
      </c>
      <c r="D12" s="27">
        <v>11</v>
      </c>
      <c r="E12" s="27">
        <v>10</v>
      </c>
      <c r="F12" s="27">
        <v>10</v>
      </c>
      <c r="G12" s="27">
        <v>11</v>
      </c>
      <c r="H12" s="27">
        <v>9</v>
      </c>
      <c r="I12" s="27">
        <v>9</v>
      </c>
      <c r="J12" s="27">
        <v>8</v>
      </c>
      <c r="K12" s="27">
        <v>4</v>
      </c>
      <c r="M12" s="54">
        <f t="shared" si="0"/>
        <v>3.724899999999999</v>
      </c>
      <c r="N12" s="54">
        <f t="shared" si="1"/>
        <v>0.3249000000000003</v>
      </c>
      <c r="O12" s="54">
        <f t="shared" si="2"/>
        <v>1.6900000000000203E-2</v>
      </c>
      <c r="P12" s="54">
        <f t="shared" si="3"/>
        <v>0.68890000000000007</v>
      </c>
      <c r="Q12" s="54">
        <f t="shared" si="4"/>
        <v>2.7888999999999938E-2</v>
      </c>
      <c r="R12" s="54">
        <f t="shared" si="5"/>
        <v>2.1520890000000015</v>
      </c>
      <c r="S12" s="54">
        <f t="shared" si="6"/>
        <v>1.0889999999999652E-3</v>
      </c>
      <c r="T12" s="54">
        <f t="shared" si="7"/>
        <v>0.93508900000000106</v>
      </c>
      <c r="U12" s="54">
        <f t="shared" si="8"/>
        <v>0.81000000000000061</v>
      </c>
      <c r="V12" s="54">
        <f t="shared" si="9"/>
        <v>1.089000000000024E-3</v>
      </c>
    </row>
    <row r="13" spans="1:22" x14ac:dyDescent="0.2">
      <c r="A13" s="21">
        <v>11</v>
      </c>
      <c r="B13" s="27">
        <v>13</v>
      </c>
      <c r="C13" s="27">
        <v>11</v>
      </c>
      <c r="D13" s="27">
        <v>10</v>
      </c>
      <c r="E13" s="27">
        <v>11</v>
      </c>
      <c r="F13" s="27">
        <v>11</v>
      </c>
      <c r="G13" s="27">
        <v>9</v>
      </c>
      <c r="H13" s="27">
        <v>13</v>
      </c>
      <c r="I13" s="27">
        <v>7</v>
      </c>
      <c r="J13" s="27">
        <v>7</v>
      </c>
      <c r="K13" s="27">
        <v>4</v>
      </c>
      <c r="M13" s="54">
        <f t="shared" si="0"/>
        <v>4.9000000000000397E-3</v>
      </c>
      <c r="N13" s="54">
        <f t="shared" si="1"/>
        <v>0.18489999999999976</v>
      </c>
      <c r="O13" s="54">
        <f t="shared" si="2"/>
        <v>0.75689999999999868</v>
      </c>
      <c r="P13" s="54">
        <f t="shared" si="3"/>
        <v>2.8899999999999974E-2</v>
      </c>
      <c r="Q13" s="54">
        <f t="shared" si="4"/>
        <v>1.3618889999999995</v>
      </c>
      <c r="R13" s="54">
        <f t="shared" si="5"/>
        <v>0.28408899999999943</v>
      </c>
      <c r="S13" s="54">
        <f t="shared" si="6"/>
        <v>16.265088999999996</v>
      </c>
      <c r="T13" s="54">
        <f t="shared" si="7"/>
        <v>1.0670889999999988</v>
      </c>
      <c r="U13" s="54">
        <f t="shared" si="8"/>
        <v>9.9999999999999291E-3</v>
      </c>
      <c r="V13" s="54">
        <f t="shared" si="9"/>
        <v>1.089000000000024E-3</v>
      </c>
    </row>
    <row r="14" spans="1:22" x14ac:dyDescent="0.2">
      <c r="A14" s="21">
        <v>12</v>
      </c>
      <c r="B14" s="27">
        <v>13</v>
      </c>
      <c r="C14" s="27">
        <v>11</v>
      </c>
      <c r="D14" s="27">
        <v>11</v>
      </c>
      <c r="E14" s="27">
        <v>12</v>
      </c>
      <c r="F14" s="27">
        <v>11</v>
      </c>
      <c r="G14" s="27">
        <v>10</v>
      </c>
      <c r="H14" s="27">
        <v>8</v>
      </c>
      <c r="I14" s="27">
        <v>8</v>
      </c>
      <c r="J14" s="27">
        <v>7</v>
      </c>
      <c r="K14" s="27">
        <v>4</v>
      </c>
      <c r="M14" s="54">
        <f t="shared" si="0"/>
        <v>4.9000000000000397E-3</v>
      </c>
      <c r="N14" s="54">
        <f t="shared" si="1"/>
        <v>0.18489999999999976</v>
      </c>
      <c r="O14" s="54">
        <f t="shared" si="2"/>
        <v>1.6900000000000203E-2</v>
      </c>
      <c r="P14" s="54">
        <f t="shared" si="3"/>
        <v>1.3688999999999998</v>
      </c>
      <c r="Q14" s="54">
        <f t="shared" si="4"/>
        <v>1.3618889999999995</v>
      </c>
      <c r="R14" s="54">
        <f t="shared" si="5"/>
        <v>0.2180890000000005</v>
      </c>
      <c r="S14" s="54">
        <f t="shared" si="6"/>
        <v>0.93508900000000106</v>
      </c>
      <c r="T14" s="54">
        <f t="shared" si="7"/>
        <v>1.0889999999999652E-3</v>
      </c>
      <c r="U14" s="54">
        <f t="shared" si="8"/>
        <v>9.9999999999999291E-3</v>
      </c>
      <c r="V14" s="54">
        <f t="shared" si="9"/>
        <v>1.089000000000024E-3</v>
      </c>
    </row>
    <row r="15" spans="1:22" x14ac:dyDescent="0.2">
      <c r="A15" s="21">
        <v>13</v>
      </c>
      <c r="B15" s="27">
        <v>16</v>
      </c>
      <c r="C15" s="27">
        <v>12</v>
      </c>
      <c r="D15" s="27">
        <v>10</v>
      </c>
      <c r="E15" s="27">
        <v>11</v>
      </c>
      <c r="F15" s="27">
        <v>11</v>
      </c>
      <c r="G15" s="27">
        <v>9</v>
      </c>
      <c r="H15" s="27">
        <v>10</v>
      </c>
      <c r="I15" s="27">
        <v>6</v>
      </c>
      <c r="J15" s="27">
        <v>7</v>
      </c>
      <c r="K15" s="27">
        <v>5</v>
      </c>
      <c r="M15" s="54">
        <f t="shared" si="0"/>
        <v>9.4249000000000009</v>
      </c>
      <c r="N15" s="54">
        <f t="shared" si="1"/>
        <v>0.3249000000000003</v>
      </c>
      <c r="O15" s="54">
        <f t="shared" si="2"/>
        <v>0.75689999999999868</v>
      </c>
      <c r="P15" s="54">
        <f t="shared" si="3"/>
        <v>2.8899999999999974E-2</v>
      </c>
      <c r="Q15" s="54">
        <f t="shared" si="4"/>
        <v>1.3618889999999995</v>
      </c>
      <c r="R15" s="54">
        <f t="shared" si="5"/>
        <v>0.28408899999999943</v>
      </c>
      <c r="S15" s="54">
        <f t="shared" si="6"/>
        <v>1.0670889999999988</v>
      </c>
      <c r="T15" s="54">
        <f t="shared" si="7"/>
        <v>4.1330889999999982</v>
      </c>
      <c r="U15" s="54">
        <f t="shared" si="8"/>
        <v>9.9999999999999291E-3</v>
      </c>
      <c r="V15" s="54">
        <f t="shared" si="9"/>
        <v>0.93508899999999928</v>
      </c>
    </row>
    <row r="16" spans="1:22" x14ac:dyDescent="0.2">
      <c r="A16" s="21">
        <v>14</v>
      </c>
      <c r="B16" s="27">
        <v>12</v>
      </c>
      <c r="C16" s="27">
        <v>12</v>
      </c>
      <c r="D16" s="27">
        <v>11</v>
      </c>
      <c r="E16" s="27">
        <v>10</v>
      </c>
      <c r="F16" s="27">
        <v>13</v>
      </c>
      <c r="G16" s="27">
        <v>10</v>
      </c>
      <c r="H16" s="27">
        <v>8</v>
      </c>
      <c r="I16" s="27">
        <v>9</v>
      </c>
      <c r="J16" s="27">
        <v>6</v>
      </c>
      <c r="K16" s="27">
        <v>4</v>
      </c>
      <c r="M16" s="54">
        <f t="shared" si="0"/>
        <v>0.86489999999999945</v>
      </c>
      <c r="N16" s="54">
        <f t="shared" si="1"/>
        <v>0.3249000000000003</v>
      </c>
      <c r="O16" s="54">
        <f t="shared" si="2"/>
        <v>1.6900000000000203E-2</v>
      </c>
      <c r="P16" s="54">
        <f t="shared" si="3"/>
        <v>0.68890000000000007</v>
      </c>
      <c r="Q16" s="54">
        <f t="shared" si="4"/>
        <v>10.029888999999999</v>
      </c>
      <c r="R16" s="54">
        <f t="shared" si="5"/>
        <v>0.2180890000000005</v>
      </c>
      <c r="S16" s="54">
        <f t="shared" si="6"/>
        <v>0.93508900000000106</v>
      </c>
      <c r="T16" s="54">
        <f t="shared" si="7"/>
        <v>0.93508900000000106</v>
      </c>
      <c r="U16" s="54">
        <f t="shared" si="8"/>
        <v>1.2099999999999993</v>
      </c>
      <c r="V16" s="54">
        <f t="shared" si="9"/>
        <v>1.089000000000024E-3</v>
      </c>
    </row>
    <row r="17" spans="1:22" x14ac:dyDescent="0.2">
      <c r="A17" s="21">
        <v>15</v>
      </c>
      <c r="B17" s="27">
        <v>12</v>
      </c>
      <c r="C17" s="27">
        <v>10</v>
      </c>
      <c r="D17" s="27">
        <v>12</v>
      </c>
      <c r="E17" s="27">
        <v>12</v>
      </c>
      <c r="F17" s="27">
        <v>11</v>
      </c>
      <c r="G17" s="27">
        <v>7</v>
      </c>
      <c r="H17" s="27">
        <v>9</v>
      </c>
      <c r="I17" s="27">
        <v>7</v>
      </c>
      <c r="J17" s="27">
        <v>7</v>
      </c>
      <c r="K17" s="27">
        <v>3</v>
      </c>
      <c r="M17" s="54">
        <f t="shared" si="0"/>
        <v>0.86489999999999945</v>
      </c>
      <c r="N17" s="54">
        <f t="shared" si="1"/>
        <v>2.0448999999999993</v>
      </c>
      <c r="O17" s="54">
        <f t="shared" si="2"/>
        <v>1.2769000000000017</v>
      </c>
      <c r="P17" s="54">
        <f t="shared" si="3"/>
        <v>1.3688999999999998</v>
      </c>
      <c r="Q17" s="54">
        <f t="shared" si="4"/>
        <v>1.3618889999999995</v>
      </c>
      <c r="R17" s="54">
        <f t="shared" si="5"/>
        <v>6.4160889999999977</v>
      </c>
      <c r="S17" s="54">
        <f t="shared" si="6"/>
        <v>1.0889999999999652E-3</v>
      </c>
      <c r="T17" s="54">
        <f t="shared" si="7"/>
        <v>1.0670889999999988</v>
      </c>
      <c r="U17" s="54">
        <f t="shared" si="8"/>
        <v>9.9999999999999291E-3</v>
      </c>
      <c r="V17" s="54">
        <f t="shared" si="9"/>
        <v>1.0670890000000008</v>
      </c>
    </row>
    <row r="18" spans="1:22" x14ac:dyDescent="0.2">
      <c r="A18" s="21">
        <v>16</v>
      </c>
      <c r="B18" s="27">
        <v>14</v>
      </c>
      <c r="C18" s="27">
        <v>11</v>
      </c>
      <c r="D18" s="27">
        <v>11</v>
      </c>
      <c r="E18" s="27">
        <v>10</v>
      </c>
      <c r="F18" s="27">
        <v>9</v>
      </c>
      <c r="G18" s="27">
        <v>9</v>
      </c>
      <c r="H18" s="27">
        <v>10</v>
      </c>
      <c r="I18" s="27">
        <v>9</v>
      </c>
      <c r="J18" s="27">
        <v>6</v>
      </c>
      <c r="K18" s="27">
        <v>4</v>
      </c>
      <c r="M18" s="54">
        <f t="shared" si="0"/>
        <v>1.1449000000000007</v>
      </c>
      <c r="N18" s="54">
        <f t="shared" si="1"/>
        <v>0.18489999999999976</v>
      </c>
      <c r="O18" s="54">
        <f t="shared" si="2"/>
        <v>1.6900000000000203E-2</v>
      </c>
      <c r="P18" s="54">
        <f t="shared" si="3"/>
        <v>0.68890000000000007</v>
      </c>
      <c r="Q18" s="54">
        <f t="shared" si="4"/>
        <v>0.69388900000000031</v>
      </c>
      <c r="R18" s="54">
        <f t="shared" si="5"/>
        <v>0.28408899999999943</v>
      </c>
      <c r="S18" s="54">
        <f t="shared" si="6"/>
        <v>1.0670889999999988</v>
      </c>
      <c r="T18" s="54">
        <f t="shared" si="7"/>
        <v>0.93508900000000106</v>
      </c>
      <c r="U18" s="54">
        <f t="shared" si="8"/>
        <v>1.2099999999999993</v>
      </c>
      <c r="V18" s="54">
        <f t="shared" si="9"/>
        <v>1.089000000000024E-3</v>
      </c>
    </row>
    <row r="19" spans="1:22" x14ac:dyDescent="0.2">
      <c r="A19" s="21">
        <v>17</v>
      </c>
      <c r="B19" s="27">
        <v>14</v>
      </c>
      <c r="C19" s="27">
        <v>12</v>
      </c>
      <c r="D19" s="27">
        <v>12</v>
      </c>
      <c r="E19" s="27">
        <v>12</v>
      </c>
      <c r="F19" s="27">
        <v>9</v>
      </c>
      <c r="G19" s="27">
        <v>9</v>
      </c>
      <c r="H19" s="27">
        <v>9</v>
      </c>
      <c r="I19" s="27">
        <v>9</v>
      </c>
      <c r="J19" s="27">
        <v>7</v>
      </c>
      <c r="K19" s="27">
        <v>4</v>
      </c>
      <c r="M19" s="54">
        <f t="shared" si="0"/>
        <v>1.1449000000000007</v>
      </c>
      <c r="N19" s="54">
        <f t="shared" si="1"/>
        <v>0.3249000000000003</v>
      </c>
      <c r="O19" s="54">
        <f t="shared" si="2"/>
        <v>1.2769000000000017</v>
      </c>
      <c r="P19" s="54">
        <f t="shared" si="3"/>
        <v>1.3688999999999998</v>
      </c>
      <c r="Q19" s="54">
        <f t="shared" si="4"/>
        <v>0.69388900000000031</v>
      </c>
      <c r="R19" s="54">
        <f t="shared" si="5"/>
        <v>0.28408899999999943</v>
      </c>
      <c r="S19" s="54">
        <f t="shared" si="6"/>
        <v>1.0889999999999652E-3</v>
      </c>
      <c r="T19" s="54">
        <f t="shared" si="7"/>
        <v>0.93508900000000106</v>
      </c>
      <c r="U19" s="54">
        <f t="shared" si="8"/>
        <v>9.9999999999999291E-3</v>
      </c>
      <c r="V19" s="54">
        <f t="shared" si="9"/>
        <v>1.089000000000024E-3</v>
      </c>
    </row>
    <row r="20" spans="1:22" x14ac:dyDescent="0.2">
      <c r="A20" s="21">
        <v>18</v>
      </c>
      <c r="B20" s="27">
        <v>12</v>
      </c>
      <c r="C20" s="27">
        <v>11</v>
      </c>
      <c r="D20" s="27">
        <v>8</v>
      </c>
      <c r="E20" s="27">
        <v>10</v>
      </c>
      <c r="F20" s="27">
        <v>8</v>
      </c>
      <c r="G20" s="27">
        <v>12</v>
      </c>
      <c r="H20" s="27">
        <v>9</v>
      </c>
      <c r="I20" s="27">
        <v>9</v>
      </c>
      <c r="J20" s="27">
        <v>6</v>
      </c>
      <c r="K20" s="27">
        <v>3</v>
      </c>
      <c r="M20" s="54">
        <f t="shared" si="0"/>
        <v>0.86489999999999945</v>
      </c>
      <c r="N20" s="54">
        <f t="shared" si="1"/>
        <v>0.18489999999999976</v>
      </c>
      <c r="O20" s="54">
        <f t="shared" si="2"/>
        <v>8.236899999999995</v>
      </c>
      <c r="P20" s="54">
        <f t="shared" si="3"/>
        <v>0.68890000000000007</v>
      </c>
      <c r="Q20" s="54">
        <f t="shared" si="4"/>
        <v>3.3598890000000008</v>
      </c>
      <c r="R20" s="54">
        <f t="shared" si="5"/>
        <v>6.086089000000003</v>
      </c>
      <c r="S20" s="54">
        <f t="shared" si="6"/>
        <v>1.0889999999999652E-3</v>
      </c>
      <c r="T20" s="54">
        <f t="shared" si="7"/>
        <v>0.93508900000000106</v>
      </c>
      <c r="U20" s="54">
        <f t="shared" si="8"/>
        <v>1.2099999999999993</v>
      </c>
      <c r="V20" s="54">
        <f t="shared" si="9"/>
        <v>1.0670890000000008</v>
      </c>
    </row>
    <row r="21" spans="1:22" x14ac:dyDescent="0.2">
      <c r="A21" s="21">
        <v>19</v>
      </c>
      <c r="B21" s="27">
        <v>13</v>
      </c>
      <c r="C21" s="27">
        <v>11</v>
      </c>
      <c r="D21" s="27">
        <v>11</v>
      </c>
      <c r="E21" s="27">
        <v>10</v>
      </c>
      <c r="F21" s="27">
        <v>10</v>
      </c>
      <c r="G21" s="27">
        <v>8</v>
      </c>
      <c r="H21" s="27">
        <v>9</v>
      </c>
      <c r="I21" s="27">
        <v>9</v>
      </c>
      <c r="J21" s="27">
        <v>8</v>
      </c>
      <c r="K21" s="27">
        <v>4</v>
      </c>
      <c r="M21" s="54">
        <f t="shared" si="0"/>
        <v>4.9000000000000397E-3</v>
      </c>
      <c r="N21" s="54">
        <f t="shared" si="1"/>
        <v>0.18489999999999976</v>
      </c>
      <c r="O21" s="54">
        <f t="shared" si="2"/>
        <v>1.6900000000000203E-2</v>
      </c>
      <c r="P21" s="54">
        <f t="shared" si="3"/>
        <v>0.68890000000000007</v>
      </c>
      <c r="Q21" s="54">
        <f t="shared" si="4"/>
        <v>2.7888999999999938E-2</v>
      </c>
      <c r="R21" s="54">
        <f t="shared" si="5"/>
        <v>2.3500889999999983</v>
      </c>
      <c r="S21" s="54">
        <f t="shared" si="6"/>
        <v>1.0889999999999652E-3</v>
      </c>
      <c r="T21" s="54">
        <f t="shared" si="7"/>
        <v>0.93508900000000106</v>
      </c>
      <c r="U21" s="54">
        <f t="shared" si="8"/>
        <v>0.81000000000000061</v>
      </c>
      <c r="V21" s="54">
        <f t="shared" si="9"/>
        <v>1.089000000000024E-3</v>
      </c>
    </row>
    <row r="22" spans="1:22" x14ac:dyDescent="0.2">
      <c r="A22" s="21">
        <v>20</v>
      </c>
      <c r="B22" s="27">
        <v>13</v>
      </c>
      <c r="C22" s="27">
        <v>11</v>
      </c>
      <c r="D22" s="27">
        <v>11</v>
      </c>
      <c r="E22" s="27">
        <v>10</v>
      </c>
      <c r="F22" s="27">
        <v>9</v>
      </c>
      <c r="G22" s="27">
        <v>10</v>
      </c>
      <c r="H22" s="27">
        <v>8</v>
      </c>
      <c r="I22" s="27">
        <v>10</v>
      </c>
      <c r="J22" s="27">
        <v>9</v>
      </c>
      <c r="K22" s="27">
        <v>4</v>
      </c>
      <c r="M22" s="54">
        <f t="shared" si="0"/>
        <v>4.9000000000000397E-3</v>
      </c>
      <c r="N22" s="54">
        <f t="shared" si="1"/>
        <v>0.18489999999999976</v>
      </c>
      <c r="O22" s="54">
        <f t="shared" si="2"/>
        <v>1.6900000000000203E-2</v>
      </c>
      <c r="P22" s="54">
        <f t="shared" si="3"/>
        <v>0.68890000000000007</v>
      </c>
      <c r="Q22" s="54">
        <f t="shared" si="4"/>
        <v>0.69388900000000031</v>
      </c>
      <c r="R22" s="54">
        <f t="shared" si="5"/>
        <v>0.2180890000000005</v>
      </c>
      <c r="S22" s="54">
        <f t="shared" si="6"/>
        <v>0.93508900000000106</v>
      </c>
      <c r="T22" s="54">
        <f t="shared" si="7"/>
        <v>3.869089000000002</v>
      </c>
      <c r="U22" s="54">
        <f t="shared" si="8"/>
        <v>3.6100000000000012</v>
      </c>
      <c r="V22" s="54">
        <f t="shared" si="9"/>
        <v>1.089000000000024E-3</v>
      </c>
    </row>
    <row r="23" spans="1:22" x14ac:dyDescent="0.2">
      <c r="A23" s="21">
        <v>21</v>
      </c>
      <c r="B23" s="27">
        <v>13</v>
      </c>
      <c r="C23" s="27">
        <v>12</v>
      </c>
      <c r="D23" s="27">
        <v>10</v>
      </c>
      <c r="E23" s="27">
        <v>12</v>
      </c>
      <c r="F23" s="27">
        <v>9</v>
      </c>
      <c r="G23" s="27">
        <v>10</v>
      </c>
      <c r="H23" s="27">
        <v>10</v>
      </c>
      <c r="I23" s="27">
        <v>9</v>
      </c>
      <c r="J23" s="27">
        <v>7</v>
      </c>
      <c r="K23" s="27">
        <v>3</v>
      </c>
      <c r="M23" s="54">
        <f t="shared" si="0"/>
        <v>4.9000000000000397E-3</v>
      </c>
      <c r="N23" s="54">
        <f t="shared" si="1"/>
        <v>0.3249000000000003</v>
      </c>
      <c r="O23" s="54">
        <f t="shared" si="2"/>
        <v>0.75689999999999868</v>
      </c>
      <c r="P23" s="54">
        <f t="shared" si="3"/>
        <v>1.3688999999999998</v>
      </c>
      <c r="Q23" s="54">
        <f t="shared" si="4"/>
        <v>0.69388900000000031</v>
      </c>
      <c r="R23" s="54">
        <f t="shared" si="5"/>
        <v>0.2180890000000005</v>
      </c>
      <c r="S23" s="54">
        <f t="shared" si="6"/>
        <v>1.0670889999999988</v>
      </c>
      <c r="T23" s="54">
        <f t="shared" si="7"/>
        <v>0.93508900000000106</v>
      </c>
      <c r="U23" s="54">
        <f t="shared" si="8"/>
        <v>9.9999999999999291E-3</v>
      </c>
      <c r="V23" s="54">
        <f t="shared" si="9"/>
        <v>1.0670890000000008</v>
      </c>
    </row>
    <row r="24" spans="1:22" x14ac:dyDescent="0.2">
      <c r="A24" s="21">
        <v>22</v>
      </c>
      <c r="B24" s="27">
        <v>13</v>
      </c>
      <c r="C24" s="27">
        <v>12</v>
      </c>
      <c r="D24" s="27">
        <v>10</v>
      </c>
      <c r="E24" s="27">
        <v>10</v>
      </c>
      <c r="F24" s="27">
        <v>10</v>
      </c>
      <c r="G24" s="27">
        <v>9</v>
      </c>
      <c r="H24" s="27">
        <v>9</v>
      </c>
      <c r="I24" s="27">
        <v>7</v>
      </c>
      <c r="J24" s="27">
        <v>9</v>
      </c>
      <c r="K24" s="27">
        <v>4</v>
      </c>
      <c r="M24" s="54">
        <f t="shared" si="0"/>
        <v>4.9000000000000397E-3</v>
      </c>
      <c r="N24" s="54">
        <f t="shared" si="1"/>
        <v>0.3249000000000003</v>
      </c>
      <c r="O24" s="54">
        <f t="shared" si="2"/>
        <v>0.75689999999999868</v>
      </c>
      <c r="P24" s="54">
        <f t="shared" si="3"/>
        <v>0.68890000000000007</v>
      </c>
      <c r="Q24" s="54">
        <f t="shared" si="4"/>
        <v>2.7888999999999938E-2</v>
      </c>
      <c r="R24" s="54">
        <f t="shared" si="5"/>
        <v>0.28408899999999943</v>
      </c>
      <c r="S24" s="54">
        <f t="shared" si="6"/>
        <v>1.0889999999999652E-3</v>
      </c>
      <c r="T24" s="54">
        <f t="shared" si="7"/>
        <v>1.0670889999999988</v>
      </c>
      <c r="U24" s="54">
        <f t="shared" si="8"/>
        <v>3.6100000000000012</v>
      </c>
      <c r="V24" s="54">
        <f t="shared" si="9"/>
        <v>1.089000000000024E-3</v>
      </c>
    </row>
    <row r="25" spans="1:22" x14ac:dyDescent="0.2">
      <c r="A25" s="21">
        <v>23</v>
      </c>
      <c r="B25" s="27">
        <v>15</v>
      </c>
      <c r="C25" s="27">
        <v>12</v>
      </c>
      <c r="D25" s="27">
        <v>11</v>
      </c>
      <c r="E25" s="27">
        <v>9</v>
      </c>
      <c r="F25" s="27">
        <v>9</v>
      </c>
      <c r="G25" s="27">
        <v>10</v>
      </c>
      <c r="H25" s="27">
        <v>8</v>
      </c>
      <c r="I25" s="27">
        <v>7</v>
      </c>
      <c r="J25" s="27">
        <v>7</v>
      </c>
      <c r="K25" s="27">
        <v>4</v>
      </c>
      <c r="M25" s="54">
        <f t="shared" si="0"/>
        <v>4.2849000000000013</v>
      </c>
      <c r="N25" s="54">
        <f t="shared" si="1"/>
        <v>0.3249000000000003</v>
      </c>
      <c r="O25" s="54">
        <f t="shared" si="2"/>
        <v>1.6900000000000203E-2</v>
      </c>
      <c r="P25" s="54">
        <f t="shared" si="3"/>
        <v>3.3489000000000004</v>
      </c>
      <c r="Q25" s="54">
        <f t="shared" si="4"/>
        <v>0.69388900000000031</v>
      </c>
      <c r="R25" s="54">
        <f t="shared" si="5"/>
        <v>0.2180890000000005</v>
      </c>
      <c r="S25" s="54">
        <f t="shared" si="6"/>
        <v>0.93508900000000106</v>
      </c>
      <c r="T25" s="54">
        <f t="shared" si="7"/>
        <v>1.0670889999999988</v>
      </c>
      <c r="U25" s="54">
        <f t="shared" si="8"/>
        <v>9.9999999999999291E-3</v>
      </c>
      <c r="V25" s="54">
        <f t="shared" si="9"/>
        <v>1.089000000000024E-3</v>
      </c>
    </row>
    <row r="26" spans="1:22" x14ac:dyDescent="0.2">
      <c r="A26" s="21">
        <v>24</v>
      </c>
      <c r="B26" s="27">
        <v>14</v>
      </c>
      <c r="C26" s="27">
        <v>12</v>
      </c>
      <c r="D26" s="27">
        <v>11</v>
      </c>
      <c r="E26" s="27">
        <v>12</v>
      </c>
      <c r="F26" s="27">
        <v>8</v>
      </c>
      <c r="G26" s="27">
        <v>11</v>
      </c>
      <c r="H26" s="27">
        <v>9</v>
      </c>
      <c r="I26" s="27">
        <v>7</v>
      </c>
      <c r="J26" s="27">
        <v>5</v>
      </c>
      <c r="K26" s="27">
        <v>4</v>
      </c>
      <c r="M26" s="54">
        <f t="shared" si="0"/>
        <v>1.1449000000000007</v>
      </c>
      <c r="N26" s="54">
        <f t="shared" si="1"/>
        <v>0.3249000000000003</v>
      </c>
      <c r="O26" s="54">
        <f t="shared" si="2"/>
        <v>1.6900000000000203E-2</v>
      </c>
      <c r="P26" s="54">
        <f t="shared" si="3"/>
        <v>1.3688999999999998</v>
      </c>
      <c r="Q26" s="54">
        <f t="shared" si="4"/>
        <v>3.3598890000000008</v>
      </c>
      <c r="R26" s="54">
        <f t="shared" si="5"/>
        <v>2.1520890000000015</v>
      </c>
      <c r="S26" s="54">
        <f t="shared" si="6"/>
        <v>1.0889999999999652E-3</v>
      </c>
      <c r="T26" s="54">
        <f t="shared" si="7"/>
        <v>1.0670889999999988</v>
      </c>
      <c r="U26" s="54">
        <f t="shared" si="8"/>
        <v>4.4099999999999984</v>
      </c>
      <c r="V26" s="54">
        <f t="shared" si="9"/>
        <v>1.089000000000024E-3</v>
      </c>
    </row>
    <row r="27" spans="1:22" x14ac:dyDescent="0.2">
      <c r="A27" s="21">
        <v>25</v>
      </c>
      <c r="B27" s="27">
        <v>12</v>
      </c>
      <c r="C27" s="27">
        <v>11</v>
      </c>
      <c r="D27" s="27">
        <v>12</v>
      </c>
      <c r="E27" s="27">
        <v>11</v>
      </c>
      <c r="F27" s="27">
        <v>9</v>
      </c>
      <c r="G27" s="27">
        <v>9</v>
      </c>
      <c r="H27" s="27">
        <v>9</v>
      </c>
      <c r="I27" s="27">
        <v>7</v>
      </c>
      <c r="J27" s="27">
        <v>8</v>
      </c>
      <c r="K27" s="27">
        <v>4</v>
      </c>
      <c r="M27" s="54">
        <f t="shared" si="0"/>
        <v>0.86489999999999945</v>
      </c>
      <c r="N27" s="54">
        <f t="shared" si="1"/>
        <v>0.18489999999999976</v>
      </c>
      <c r="O27" s="54">
        <f t="shared" si="2"/>
        <v>1.2769000000000017</v>
      </c>
      <c r="P27" s="54">
        <f t="shared" si="3"/>
        <v>2.8899999999999974E-2</v>
      </c>
      <c r="Q27" s="54">
        <f t="shared" si="4"/>
        <v>0.69388900000000031</v>
      </c>
      <c r="R27" s="54">
        <f t="shared" si="5"/>
        <v>0.28408899999999943</v>
      </c>
      <c r="S27" s="54">
        <f t="shared" si="6"/>
        <v>1.0889999999999652E-3</v>
      </c>
      <c r="T27" s="54">
        <f t="shared" si="7"/>
        <v>1.0670889999999988</v>
      </c>
      <c r="U27" s="54">
        <f t="shared" si="8"/>
        <v>0.81000000000000061</v>
      </c>
      <c r="V27" s="54">
        <f t="shared" si="9"/>
        <v>1.089000000000024E-3</v>
      </c>
    </row>
    <row r="28" spans="1:22" x14ac:dyDescent="0.2">
      <c r="A28" s="21">
        <v>26</v>
      </c>
      <c r="B28" s="27">
        <v>13</v>
      </c>
      <c r="C28" s="27">
        <v>11</v>
      </c>
      <c r="D28" s="27">
        <v>10</v>
      </c>
      <c r="E28" s="27">
        <v>11</v>
      </c>
      <c r="F28" s="27">
        <v>8</v>
      </c>
      <c r="G28" s="27">
        <v>8</v>
      </c>
      <c r="H28" s="27">
        <v>10</v>
      </c>
      <c r="I28" s="27">
        <v>7</v>
      </c>
      <c r="J28" s="27">
        <v>6</v>
      </c>
      <c r="K28" s="27">
        <v>3</v>
      </c>
      <c r="M28" s="54">
        <f t="shared" si="0"/>
        <v>4.9000000000000397E-3</v>
      </c>
      <c r="N28" s="54">
        <f t="shared" si="1"/>
        <v>0.18489999999999976</v>
      </c>
      <c r="O28" s="54">
        <f t="shared" si="2"/>
        <v>0.75689999999999868</v>
      </c>
      <c r="P28" s="54">
        <f t="shared" si="3"/>
        <v>2.8899999999999974E-2</v>
      </c>
      <c r="Q28" s="54">
        <f t="shared" si="4"/>
        <v>3.3598890000000008</v>
      </c>
      <c r="R28" s="54">
        <f t="shared" si="5"/>
        <v>2.3500889999999983</v>
      </c>
      <c r="S28" s="54">
        <f t="shared" si="6"/>
        <v>1.0670889999999988</v>
      </c>
      <c r="T28" s="54">
        <f t="shared" si="7"/>
        <v>1.0670889999999988</v>
      </c>
      <c r="U28" s="54">
        <f t="shared" si="8"/>
        <v>1.2099999999999993</v>
      </c>
      <c r="V28" s="54">
        <f t="shared" si="9"/>
        <v>1.0670890000000008</v>
      </c>
    </row>
    <row r="29" spans="1:22" x14ac:dyDescent="0.2">
      <c r="A29" s="21">
        <v>27</v>
      </c>
      <c r="B29" s="27">
        <v>13</v>
      </c>
      <c r="C29" s="27">
        <v>13</v>
      </c>
      <c r="D29" s="27">
        <v>11</v>
      </c>
      <c r="E29" s="27">
        <v>10</v>
      </c>
      <c r="F29" s="27">
        <v>7</v>
      </c>
      <c r="G29" s="27">
        <v>10</v>
      </c>
      <c r="H29" s="27">
        <v>9</v>
      </c>
      <c r="I29" s="27">
        <v>8</v>
      </c>
      <c r="J29" s="27">
        <v>6</v>
      </c>
      <c r="K29" s="27">
        <v>4</v>
      </c>
      <c r="M29" s="54">
        <f t="shared" si="0"/>
        <v>4.9000000000000397E-3</v>
      </c>
      <c r="N29" s="54">
        <f t="shared" si="1"/>
        <v>2.464900000000001</v>
      </c>
      <c r="O29" s="54">
        <f t="shared" si="2"/>
        <v>1.6900000000000203E-2</v>
      </c>
      <c r="P29" s="54">
        <f t="shared" si="3"/>
        <v>0.68890000000000007</v>
      </c>
      <c r="Q29" s="54">
        <f t="shared" si="4"/>
        <v>8.0258890000000012</v>
      </c>
      <c r="R29" s="54">
        <f t="shared" si="5"/>
        <v>0.2180890000000005</v>
      </c>
      <c r="S29" s="54">
        <f t="shared" si="6"/>
        <v>1.0889999999999652E-3</v>
      </c>
      <c r="T29" s="54">
        <f t="shared" si="7"/>
        <v>1.0889999999999652E-3</v>
      </c>
      <c r="U29" s="54">
        <f t="shared" si="8"/>
        <v>1.2099999999999993</v>
      </c>
      <c r="V29" s="54">
        <f t="shared" si="9"/>
        <v>1.089000000000024E-3</v>
      </c>
    </row>
    <row r="30" spans="1:22" x14ac:dyDescent="0.2">
      <c r="A30" s="21">
        <v>28</v>
      </c>
      <c r="B30" s="27">
        <v>14</v>
      </c>
      <c r="C30" s="27">
        <v>12</v>
      </c>
      <c r="D30" s="27">
        <v>12</v>
      </c>
      <c r="E30" s="27">
        <v>12</v>
      </c>
      <c r="F30" s="27">
        <v>10</v>
      </c>
      <c r="G30" s="27">
        <v>8</v>
      </c>
      <c r="H30" s="27">
        <v>9</v>
      </c>
      <c r="I30" s="27">
        <v>8</v>
      </c>
      <c r="J30" s="27">
        <v>6</v>
      </c>
      <c r="K30" s="27">
        <v>4</v>
      </c>
      <c r="M30" s="54">
        <f t="shared" si="0"/>
        <v>1.1449000000000007</v>
      </c>
      <c r="N30" s="54">
        <f t="shared" si="1"/>
        <v>0.3249000000000003</v>
      </c>
      <c r="O30" s="54">
        <f t="shared" si="2"/>
        <v>1.2769000000000017</v>
      </c>
      <c r="P30" s="54">
        <f t="shared" si="3"/>
        <v>1.3688999999999998</v>
      </c>
      <c r="Q30" s="54">
        <f t="shared" si="4"/>
        <v>2.7888999999999938E-2</v>
      </c>
      <c r="R30" s="54">
        <f t="shared" si="5"/>
        <v>2.3500889999999983</v>
      </c>
      <c r="S30" s="54">
        <f t="shared" si="6"/>
        <v>1.0889999999999652E-3</v>
      </c>
      <c r="T30" s="54">
        <f t="shared" si="7"/>
        <v>1.0889999999999652E-3</v>
      </c>
      <c r="U30" s="54">
        <f t="shared" si="8"/>
        <v>1.2099999999999993</v>
      </c>
      <c r="V30" s="54">
        <f t="shared" si="9"/>
        <v>1.089000000000024E-3</v>
      </c>
    </row>
    <row r="31" spans="1:22" x14ac:dyDescent="0.2">
      <c r="A31" s="21">
        <v>29</v>
      </c>
      <c r="B31" s="27">
        <v>14</v>
      </c>
      <c r="C31" s="27">
        <v>11</v>
      </c>
      <c r="D31" s="27">
        <v>10</v>
      </c>
      <c r="E31" s="27">
        <v>11</v>
      </c>
      <c r="F31" s="27">
        <v>8</v>
      </c>
      <c r="G31" s="27">
        <v>10</v>
      </c>
      <c r="H31" s="27">
        <v>9</v>
      </c>
      <c r="I31" s="27">
        <v>7</v>
      </c>
      <c r="J31" s="27">
        <v>8</v>
      </c>
      <c r="K31" s="27">
        <v>4</v>
      </c>
      <c r="M31" s="54">
        <f t="shared" si="0"/>
        <v>1.1449000000000007</v>
      </c>
      <c r="N31" s="54">
        <f t="shared" si="1"/>
        <v>0.18489999999999976</v>
      </c>
      <c r="O31" s="54">
        <f t="shared" si="2"/>
        <v>0.75689999999999868</v>
      </c>
      <c r="P31" s="54">
        <f t="shared" si="3"/>
        <v>2.8899999999999974E-2</v>
      </c>
      <c r="Q31" s="54">
        <f t="shared" si="4"/>
        <v>3.3598890000000008</v>
      </c>
      <c r="R31" s="54">
        <f t="shared" si="5"/>
        <v>0.2180890000000005</v>
      </c>
      <c r="S31" s="54">
        <f t="shared" si="6"/>
        <v>1.0889999999999652E-3</v>
      </c>
      <c r="T31" s="54">
        <f t="shared" si="7"/>
        <v>1.0670889999999988</v>
      </c>
      <c r="U31" s="54">
        <f t="shared" si="8"/>
        <v>0.81000000000000061</v>
      </c>
      <c r="V31" s="54">
        <f t="shared" si="9"/>
        <v>1.089000000000024E-3</v>
      </c>
    </row>
    <row r="32" spans="1:22" x14ac:dyDescent="0.2">
      <c r="A32" s="21">
        <v>30</v>
      </c>
      <c r="B32" s="27">
        <v>13</v>
      </c>
      <c r="C32" s="27">
        <v>11</v>
      </c>
      <c r="D32" s="27">
        <v>11</v>
      </c>
      <c r="E32" s="27">
        <v>11</v>
      </c>
      <c r="F32" s="27">
        <v>10</v>
      </c>
      <c r="G32" s="27">
        <v>10</v>
      </c>
      <c r="H32" s="27">
        <v>8</v>
      </c>
      <c r="I32" s="27">
        <v>8</v>
      </c>
      <c r="J32" s="27">
        <v>7</v>
      </c>
      <c r="K32" s="27">
        <v>5</v>
      </c>
      <c r="M32" s="54">
        <f t="shared" si="0"/>
        <v>4.9000000000000397E-3</v>
      </c>
      <c r="N32" s="54">
        <f t="shared" si="1"/>
        <v>0.18489999999999976</v>
      </c>
      <c r="O32" s="54">
        <f t="shared" si="2"/>
        <v>1.6900000000000203E-2</v>
      </c>
      <c r="P32" s="54">
        <f t="shared" si="3"/>
        <v>2.8899999999999974E-2</v>
      </c>
      <c r="Q32" s="54">
        <f t="shared" si="4"/>
        <v>2.7888999999999938E-2</v>
      </c>
      <c r="R32" s="54">
        <f t="shared" si="5"/>
        <v>0.2180890000000005</v>
      </c>
      <c r="S32" s="54">
        <f t="shared" si="6"/>
        <v>0.93508900000000106</v>
      </c>
      <c r="T32" s="54">
        <f t="shared" si="7"/>
        <v>1.0889999999999652E-3</v>
      </c>
      <c r="U32" s="54">
        <f t="shared" si="8"/>
        <v>9.9999999999999291E-3</v>
      </c>
      <c r="V32" s="54">
        <f t="shared" si="9"/>
        <v>0.93508899999999928</v>
      </c>
    </row>
    <row r="33" spans="1:22" x14ac:dyDescent="0.2">
      <c r="B33" s="23">
        <f>SUM(B3:B32)</f>
        <v>388</v>
      </c>
      <c r="C33" s="23">
        <f t="shared" ref="C33:K33" si="10">SUM(C3:C32)</f>
        <v>343</v>
      </c>
      <c r="D33" s="23">
        <f t="shared" si="10"/>
        <v>326</v>
      </c>
      <c r="E33" s="23">
        <f t="shared" si="10"/>
        <v>325</v>
      </c>
      <c r="F33" s="23">
        <f t="shared" si="10"/>
        <v>295</v>
      </c>
      <c r="G33" s="23">
        <f t="shared" si="10"/>
        <v>286</v>
      </c>
      <c r="H33" s="23">
        <f t="shared" si="10"/>
        <v>269</v>
      </c>
      <c r="I33" s="23">
        <f t="shared" si="10"/>
        <v>241</v>
      </c>
      <c r="J33" s="23">
        <f t="shared" si="10"/>
        <v>213</v>
      </c>
      <c r="K33" s="23">
        <f t="shared" si="10"/>
        <v>121</v>
      </c>
      <c r="L33" s="23" t="s">
        <v>228</v>
      </c>
      <c r="M33" s="29">
        <f>SUM(M3:M32)</f>
        <v>31.866999999999983</v>
      </c>
      <c r="N33" s="29">
        <f t="shared" ref="N33:V33" si="11">SUM(N3:N32)</f>
        <v>21.36699999999998</v>
      </c>
      <c r="O33" s="29">
        <f t="shared" si="11"/>
        <v>25.466999999999992</v>
      </c>
      <c r="P33" s="29">
        <f t="shared" si="11"/>
        <v>24.167000000000002</v>
      </c>
      <c r="Q33" s="29">
        <f t="shared" si="11"/>
        <v>48.166669999999996</v>
      </c>
      <c r="R33" s="29">
        <f t="shared" si="11"/>
        <v>39.466669999999986</v>
      </c>
      <c r="S33" s="29">
        <f t="shared" si="11"/>
        <v>30.966670000000008</v>
      </c>
      <c r="T33" s="29">
        <f t="shared" si="11"/>
        <v>26.966670000000008</v>
      </c>
      <c r="U33" s="29">
        <f t="shared" si="11"/>
        <v>26.700000000000014</v>
      </c>
      <c r="V33" s="29">
        <f t="shared" si="11"/>
        <v>10.966670000000006</v>
      </c>
    </row>
    <row r="34" spans="1:22" x14ac:dyDescent="0.2">
      <c r="B34" s="23">
        <f>AVERAGE(B3:B32)</f>
        <v>12.933333333333334</v>
      </c>
      <c r="C34" s="23">
        <f t="shared" ref="C34:K34" si="12">AVERAGE(C3:C32)</f>
        <v>11.433333333333334</v>
      </c>
      <c r="D34" s="23">
        <f t="shared" si="12"/>
        <v>10.866666666666667</v>
      </c>
      <c r="E34" s="23">
        <f t="shared" si="12"/>
        <v>10.833333333333334</v>
      </c>
      <c r="F34" s="23">
        <f t="shared" si="12"/>
        <v>9.8333333333333339</v>
      </c>
      <c r="G34" s="23">
        <f t="shared" si="12"/>
        <v>9.5333333333333332</v>
      </c>
      <c r="H34" s="23">
        <f t="shared" si="12"/>
        <v>8.9666666666666668</v>
      </c>
      <c r="I34" s="23">
        <f t="shared" si="12"/>
        <v>8.0333333333333332</v>
      </c>
      <c r="J34" s="23">
        <f t="shared" si="12"/>
        <v>7.1</v>
      </c>
      <c r="K34" s="23">
        <f t="shared" si="12"/>
        <v>4.0333333333333332</v>
      </c>
      <c r="L34" s="23" t="s">
        <v>226</v>
      </c>
      <c r="M34" s="29">
        <f>M33/29</f>
        <v>1.0988620689655166</v>
      </c>
      <c r="N34" s="29">
        <f t="shared" ref="N34:V34" si="13">N33/29</f>
        <v>0.7367931034482752</v>
      </c>
      <c r="O34" s="29">
        <f t="shared" si="13"/>
        <v>0.87817241379310318</v>
      </c>
      <c r="P34" s="29">
        <f t="shared" si="13"/>
        <v>0.83334482758620698</v>
      </c>
      <c r="Q34" s="29">
        <f t="shared" si="13"/>
        <v>1.6609196551724137</v>
      </c>
      <c r="R34" s="29">
        <f t="shared" si="13"/>
        <v>1.3609196551724134</v>
      </c>
      <c r="S34" s="29">
        <f t="shared" si="13"/>
        <v>1.067816206896552</v>
      </c>
      <c r="T34" s="29">
        <f t="shared" si="13"/>
        <v>0.92988517241379332</v>
      </c>
      <c r="U34" s="29">
        <f t="shared" si="13"/>
        <v>0.9206896551724143</v>
      </c>
      <c r="V34" s="29">
        <f t="shared" si="13"/>
        <v>0.37816103448275884</v>
      </c>
    </row>
    <row r="35" spans="1:22" x14ac:dyDescent="0.2">
      <c r="A35" s="23" t="s">
        <v>229</v>
      </c>
      <c r="B35" s="29">
        <f>B34+M37</f>
        <v>13.324144263585543</v>
      </c>
      <c r="C35" s="29">
        <f t="shared" ref="C35:K35" si="14">C34+N37</f>
        <v>11.753346528801213</v>
      </c>
      <c r="D35" s="29">
        <f t="shared" si="14"/>
        <v>11.216036180545006</v>
      </c>
      <c r="E35" s="29">
        <f t="shared" si="14"/>
        <v>11.173669013785011</v>
      </c>
      <c r="F35" s="29">
        <f t="shared" si="14"/>
        <v>10.313806814565835</v>
      </c>
      <c r="G35" s="29">
        <f t="shared" si="14"/>
        <v>9.9682553104369038</v>
      </c>
      <c r="H35" s="29">
        <f t="shared" si="14"/>
        <v>9.3519173027523976</v>
      </c>
      <c r="I35" s="29">
        <f t="shared" si="14"/>
        <v>8.3928423372106042</v>
      </c>
      <c r="J35" s="29">
        <f t="shared" si="14"/>
        <v>7.4577270178646629</v>
      </c>
      <c r="K35" s="29">
        <f t="shared" si="14"/>
        <v>4.2625960841811299</v>
      </c>
      <c r="L35" s="23" t="s">
        <v>227</v>
      </c>
      <c r="M35" s="29">
        <f>SQRT(M34)</f>
        <v>1.0482662204638269</v>
      </c>
      <c r="N35" s="29">
        <f t="shared" ref="N35:V35" si="15">SQRT(N34)</f>
        <v>0.85836653211100633</v>
      </c>
      <c r="O35" s="29">
        <f t="shared" si="15"/>
        <v>0.93710853896072421</v>
      </c>
      <c r="P35" s="29">
        <f t="shared" si="15"/>
        <v>0.91287722481514844</v>
      </c>
      <c r="Q35" s="29">
        <f t="shared" si="15"/>
        <v>1.2887667186781375</v>
      </c>
      <c r="R35" s="29">
        <f t="shared" si="15"/>
        <v>1.1665846112358988</v>
      </c>
      <c r="S35" s="29">
        <f t="shared" si="15"/>
        <v>1.0333519279009218</v>
      </c>
      <c r="T35" s="29">
        <f t="shared" si="15"/>
        <v>0.96430553893140802</v>
      </c>
      <c r="U35" s="29">
        <f t="shared" si="15"/>
        <v>0.95952574492423826</v>
      </c>
      <c r="V35" s="29">
        <f t="shared" si="15"/>
        <v>0.61494799331549888</v>
      </c>
    </row>
    <row r="36" spans="1:22" x14ac:dyDescent="0.2">
      <c r="A36" s="55" t="s">
        <v>230</v>
      </c>
      <c r="B36" s="29">
        <f>B34-M37</f>
        <v>12.542522403081124</v>
      </c>
      <c r="C36" s="29">
        <f t="shared" ref="C36:K36" si="16">C34-N37</f>
        <v>11.113320137865454</v>
      </c>
      <c r="D36" s="29">
        <f t="shared" si="16"/>
        <v>10.517297152788329</v>
      </c>
      <c r="E36" s="29">
        <f t="shared" si="16"/>
        <v>10.492997652881657</v>
      </c>
      <c r="F36" s="29">
        <f t="shared" si="16"/>
        <v>9.352859852100833</v>
      </c>
      <c r="G36" s="29">
        <f t="shared" si="16"/>
        <v>9.0984113562297626</v>
      </c>
      <c r="H36" s="29">
        <f t="shared" si="16"/>
        <v>8.5814160305809359</v>
      </c>
      <c r="I36" s="29">
        <f t="shared" si="16"/>
        <v>7.6738243294560622</v>
      </c>
      <c r="J36" s="29">
        <f t="shared" si="16"/>
        <v>6.7422729821353364</v>
      </c>
      <c r="K36" s="29">
        <f t="shared" si="16"/>
        <v>3.8040705824855365</v>
      </c>
      <c r="L36" s="23">
        <v>90</v>
      </c>
      <c r="M36" s="29">
        <f>1.697*M35/SQRT(30)</f>
        <v>0.32478263890205683</v>
      </c>
      <c r="N36" s="29">
        <f t="shared" ref="N36:V36" si="17">1.697*N35/SQRT(30)</f>
        <v>0.26594632355974107</v>
      </c>
      <c r="O36" s="29">
        <f t="shared" si="17"/>
        <v>0.29034283303209574</v>
      </c>
      <c r="P36" s="29">
        <f t="shared" si="17"/>
        <v>0.28283528390131996</v>
      </c>
      <c r="Q36" s="29">
        <f t="shared" si="17"/>
        <v>0.39929652186657866</v>
      </c>
      <c r="R36" s="29">
        <f t="shared" si="17"/>
        <v>0.36144103582015569</v>
      </c>
      <c r="S36" s="29">
        <f t="shared" si="17"/>
        <v>0.32016176759915976</v>
      </c>
      <c r="T36" s="29">
        <f t="shared" si="17"/>
        <v>0.29876923583728149</v>
      </c>
      <c r="U36" s="29">
        <f t="shared" si="17"/>
        <v>0.29728831993943833</v>
      </c>
      <c r="V36" s="29">
        <f t="shared" si="17"/>
        <v>0.19052834877018165</v>
      </c>
    </row>
    <row r="37" spans="1:22" x14ac:dyDescent="0.2">
      <c r="L37" s="23">
        <v>95</v>
      </c>
      <c r="M37" s="29">
        <f>2.042*M35/SQRT(30)</f>
        <v>0.39081093025220975</v>
      </c>
      <c r="N37" s="29">
        <f t="shared" ref="N37:V37" si="18">2.042*N35/SQRT(30)</f>
        <v>0.32001319546787926</v>
      </c>
      <c r="O37" s="29">
        <f t="shared" si="18"/>
        <v>0.34936951387833792</v>
      </c>
      <c r="P37" s="29">
        <f t="shared" si="18"/>
        <v>0.34033568045167661</v>
      </c>
      <c r="Q37" s="29">
        <f t="shared" si="18"/>
        <v>0.48047348123250061</v>
      </c>
      <c r="R37" s="29">
        <f t="shared" si="18"/>
        <v>0.43492197710356978</v>
      </c>
      <c r="S37" s="29">
        <f t="shared" si="18"/>
        <v>0.38525063608573024</v>
      </c>
      <c r="T37" s="29">
        <f t="shared" si="18"/>
        <v>0.35950900387727092</v>
      </c>
      <c r="U37" s="29">
        <f t="shared" si="18"/>
        <v>0.35772701786466293</v>
      </c>
      <c r="V37" s="29">
        <f t="shared" si="18"/>
        <v>0.22926275084779663</v>
      </c>
    </row>
    <row r="38" spans="1:22" x14ac:dyDescent="0.2">
      <c r="L38" s="23">
        <v>99</v>
      </c>
      <c r="M38" s="29">
        <f>2.75*M35/SQRT(30)</f>
        <v>0.52631246728382808</v>
      </c>
      <c r="N38" s="29">
        <f t="shared" ref="N38:V38" si="19">2.75*N35/SQRT(30)</f>
        <v>0.43096781955762392</v>
      </c>
      <c r="O38" s="29">
        <f t="shared" si="19"/>
        <v>0.47050252848453933</v>
      </c>
      <c r="P38" s="29">
        <f t="shared" si="19"/>
        <v>0.45833649424197392</v>
      </c>
      <c r="Q38" s="29">
        <f t="shared" si="19"/>
        <v>0.6470627195834362</v>
      </c>
      <c r="R38" s="29">
        <f t="shared" si="19"/>
        <v>0.58571764791127179</v>
      </c>
      <c r="S38" s="29">
        <f t="shared" si="19"/>
        <v>0.51882431402338802</v>
      </c>
      <c r="T38" s="29">
        <f t="shared" si="19"/>
        <v>0.48415757133324927</v>
      </c>
      <c r="U38" s="29">
        <f t="shared" si="19"/>
        <v>0.48175773708512398</v>
      </c>
      <c r="V38" s="29">
        <f t="shared" si="19"/>
        <v>0.30875248032881525</v>
      </c>
    </row>
  </sheetData>
  <mergeCells count="1">
    <mergeCell ref="A1:K1"/>
  </mergeCells>
  <phoneticPr fontId="4" type="noConversion"/>
  <pageMargins left="0.7" right="0.7" top="0.75" bottom="0.75" header="0.3" footer="0.3"/>
  <pageSetup paperSize="3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6" workbookViewId="0">
      <selection activeCell="K32" sqref="A1:K32"/>
    </sheetView>
  </sheetViews>
  <sheetFormatPr baseColWidth="10" defaultColWidth="6" defaultRowHeight="15.75" customHeight="1" x14ac:dyDescent="0.2"/>
  <cols>
    <col min="1" max="1" width="18" style="23" customWidth="1"/>
    <col min="2" max="13" width="6" style="23"/>
    <col min="14" max="14" width="6" style="23" customWidth="1"/>
    <col min="15" max="16384" width="6" style="23"/>
  </cols>
  <sheetData>
    <row r="1" spans="1:11" s="25" customFormat="1" ht="15.75" customHeight="1" x14ac:dyDescent="0.2">
      <c r="A1" s="66" t="s">
        <v>170</v>
      </c>
      <c r="B1" s="67"/>
      <c r="C1" s="67"/>
      <c r="D1" s="67"/>
      <c r="E1" s="67"/>
      <c r="F1" s="67"/>
      <c r="G1" s="67"/>
      <c r="H1" s="67"/>
      <c r="I1" s="67"/>
      <c r="J1" s="67"/>
      <c r="K1" s="68"/>
    </row>
    <row r="2" spans="1:11" ht="29" customHeight="1" x14ac:dyDescent="0.2">
      <c r="A2" s="20" t="s">
        <v>165</v>
      </c>
      <c r="B2" s="21">
        <v>10</v>
      </c>
      <c r="C2" s="21">
        <v>20</v>
      </c>
      <c r="D2" s="21">
        <v>30</v>
      </c>
      <c r="E2" s="21">
        <v>40</v>
      </c>
      <c r="F2" s="21">
        <v>50</v>
      </c>
      <c r="G2" s="21">
        <v>60</v>
      </c>
      <c r="H2" s="21">
        <v>70</v>
      </c>
      <c r="I2" s="21">
        <v>80</v>
      </c>
      <c r="J2" s="21">
        <v>90</v>
      </c>
      <c r="K2" s="21">
        <v>98</v>
      </c>
    </row>
    <row r="3" spans="1:11" ht="15.75" customHeight="1" x14ac:dyDescent="0.2">
      <c r="A3" s="21">
        <v>1</v>
      </c>
      <c r="B3" s="21">
        <v>14</v>
      </c>
      <c r="C3" s="21">
        <v>11</v>
      </c>
      <c r="D3" s="21">
        <v>11</v>
      </c>
      <c r="E3" s="21">
        <v>9</v>
      </c>
      <c r="F3" s="21">
        <v>11</v>
      </c>
      <c r="G3" s="21">
        <v>9</v>
      </c>
      <c r="H3" s="21">
        <v>9</v>
      </c>
      <c r="I3" s="21">
        <v>9</v>
      </c>
      <c r="J3" s="21">
        <v>7</v>
      </c>
      <c r="K3" s="21">
        <v>4</v>
      </c>
    </row>
    <row r="4" spans="1:11" ht="15.75" customHeight="1" x14ac:dyDescent="0.2">
      <c r="A4" s="21">
        <v>2</v>
      </c>
      <c r="B4" s="21">
        <v>14</v>
      </c>
      <c r="C4" s="21">
        <v>13</v>
      </c>
      <c r="D4" s="21">
        <v>13</v>
      </c>
      <c r="E4" s="21">
        <v>10</v>
      </c>
      <c r="F4" s="21">
        <v>11</v>
      </c>
      <c r="G4" s="21">
        <v>7</v>
      </c>
      <c r="H4" s="21">
        <v>9</v>
      </c>
      <c r="I4" s="21">
        <v>8</v>
      </c>
      <c r="J4" s="21">
        <v>6</v>
      </c>
      <c r="K4" s="21">
        <v>4</v>
      </c>
    </row>
    <row r="5" spans="1:11" ht="15.75" customHeight="1" x14ac:dyDescent="0.2">
      <c r="A5" s="21">
        <v>3</v>
      </c>
      <c r="B5" s="21">
        <v>15</v>
      </c>
      <c r="C5" s="21">
        <v>12</v>
      </c>
      <c r="D5" s="21">
        <v>12</v>
      </c>
      <c r="E5" s="21">
        <v>13</v>
      </c>
      <c r="F5" s="21">
        <v>10</v>
      </c>
      <c r="G5" s="21">
        <v>12</v>
      </c>
      <c r="H5" s="21">
        <v>9</v>
      </c>
      <c r="I5" s="21">
        <v>10</v>
      </c>
      <c r="J5" s="21">
        <v>5</v>
      </c>
      <c r="K5" s="21">
        <v>2</v>
      </c>
    </row>
    <row r="6" spans="1:11" ht="15.75" customHeight="1" x14ac:dyDescent="0.2">
      <c r="A6" s="21">
        <v>4</v>
      </c>
      <c r="B6" s="21">
        <v>15</v>
      </c>
      <c r="C6" s="21">
        <v>12</v>
      </c>
      <c r="D6" s="21">
        <v>10</v>
      </c>
      <c r="E6" s="21">
        <v>11</v>
      </c>
      <c r="F6" s="21">
        <v>12</v>
      </c>
      <c r="G6" s="21">
        <v>8</v>
      </c>
      <c r="H6" s="21">
        <v>8</v>
      </c>
      <c r="I6" s="21">
        <v>8</v>
      </c>
      <c r="J6" s="21">
        <v>6</v>
      </c>
      <c r="K6" s="21">
        <v>2</v>
      </c>
    </row>
    <row r="7" spans="1:11" ht="15.75" customHeight="1" x14ac:dyDescent="0.2">
      <c r="A7" s="21">
        <v>5</v>
      </c>
      <c r="B7" s="21">
        <v>15</v>
      </c>
      <c r="C7" s="21">
        <v>11</v>
      </c>
      <c r="D7" s="21">
        <v>13</v>
      </c>
      <c r="E7" s="21">
        <v>10</v>
      </c>
      <c r="F7" s="21">
        <v>12</v>
      </c>
      <c r="G7" s="21">
        <v>8</v>
      </c>
      <c r="H7" s="21">
        <v>9</v>
      </c>
      <c r="I7" s="21">
        <v>9</v>
      </c>
      <c r="J7" s="21">
        <v>8</v>
      </c>
      <c r="K7" s="21">
        <v>3</v>
      </c>
    </row>
    <row r="8" spans="1:11" ht="15.75" customHeight="1" x14ac:dyDescent="0.2">
      <c r="A8" s="21">
        <v>6</v>
      </c>
      <c r="B8" s="21">
        <v>14</v>
      </c>
      <c r="C8" s="21">
        <v>12</v>
      </c>
      <c r="D8" s="21">
        <v>9</v>
      </c>
      <c r="E8" s="21">
        <v>14</v>
      </c>
      <c r="F8" s="21">
        <v>13</v>
      </c>
      <c r="G8" s="21">
        <v>9</v>
      </c>
      <c r="H8" s="21">
        <v>10</v>
      </c>
      <c r="I8" s="21">
        <v>9</v>
      </c>
      <c r="J8" s="21">
        <v>5</v>
      </c>
      <c r="K8" s="21">
        <v>4</v>
      </c>
    </row>
    <row r="9" spans="1:11" ht="15.75" customHeight="1" x14ac:dyDescent="0.2">
      <c r="A9" s="21">
        <v>7</v>
      </c>
      <c r="B9" s="21">
        <v>15</v>
      </c>
      <c r="C9" s="21">
        <v>10</v>
      </c>
      <c r="D9" s="21">
        <v>10</v>
      </c>
      <c r="E9" s="21">
        <v>14</v>
      </c>
      <c r="F9" s="21">
        <v>12</v>
      </c>
      <c r="G9" s="21">
        <v>13</v>
      </c>
      <c r="H9" s="21">
        <v>9</v>
      </c>
      <c r="I9" s="21">
        <v>9</v>
      </c>
      <c r="J9" s="21">
        <v>7</v>
      </c>
      <c r="K9" s="21">
        <v>3</v>
      </c>
    </row>
    <row r="10" spans="1:11" ht="15.75" customHeight="1" x14ac:dyDescent="0.2">
      <c r="A10" s="21">
        <v>8</v>
      </c>
      <c r="B10" s="21">
        <v>14</v>
      </c>
      <c r="C10" s="21">
        <v>11</v>
      </c>
      <c r="D10" s="21">
        <v>11</v>
      </c>
      <c r="E10" s="21">
        <v>13</v>
      </c>
      <c r="F10" s="21">
        <v>9</v>
      </c>
      <c r="G10" s="21">
        <v>11</v>
      </c>
      <c r="H10" s="21">
        <v>8</v>
      </c>
      <c r="I10" s="21">
        <v>9</v>
      </c>
      <c r="J10" s="21">
        <v>8</v>
      </c>
      <c r="K10" s="21">
        <v>3</v>
      </c>
    </row>
    <row r="11" spans="1:11" ht="15.75" customHeight="1" x14ac:dyDescent="0.2">
      <c r="A11" s="21">
        <v>9</v>
      </c>
      <c r="B11" s="21">
        <v>15</v>
      </c>
      <c r="C11" s="21">
        <v>9</v>
      </c>
      <c r="D11" s="21">
        <v>12</v>
      </c>
      <c r="E11" s="21">
        <v>11</v>
      </c>
      <c r="F11" s="21">
        <v>12</v>
      </c>
      <c r="G11" s="21">
        <v>12</v>
      </c>
      <c r="H11" s="21">
        <v>10</v>
      </c>
      <c r="I11" s="21">
        <v>8</v>
      </c>
      <c r="J11" s="21">
        <v>7</v>
      </c>
      <c r="K11" s="21">
        <v>2</v>
      </c>
    </row>
    <row r="12" spans="1:11" ht="15.75" customHeight="1" x14ac:dyDescent="0.2">
      <c r="A12" s="21">
        <v>10</v>
      </c>
      <c r="B12" s="21">
        <v>15</v>
      </c>
      <c r="C12" s="21">
        <v>12</v>
      </c>
      <c r="D12" s="21">
        <v>13</v>
      </c>
      <c r="E12" s="21">
        <v>13</v>
      </c>
      <c r="F12" s="21">
        <v>13</v>
      </c>
      <c r="G12" s="21">
        <v>12</v>
      </c>
      <c r="H12" s="21">
        <v>8</v>
      </c>
      <c r="I12" s="21">
        <v>9</v>
      </c>
      <c r="J12" s="21">
        <v>6</v>
      </c>
      <c r="K12" s="21">
        <v>3</v>
      </c>
    </row>
    <row r="13" spans="1:11" ht="15.75" customHeight="1" x14ac:dyDescent="0.2">
      <c r="A13" s="21">
        <v>11</v>
      </c>
      <c r="B13" s="21">
        <v>15</v>
      </c>
      <c r="C13" s="21">
        <v>10</v>
      </c>
      <c r="D13" s="21">
        <v>14</v>
      </c>
      <c r="E13" s="21">
        <v>11</v>
      </c>
      <c r="F13" s="21">
        <v>8</v>
      </c>
      <c r="G13" s="21">
        <v>13</v>
      </c>
      <c r="H13" s="21">
        <v>9</v>
      </c>
      <c r="I13" s="21">
        <v>9</v>
      </c>
      <c r="J13" s="21">
        <v>7</v>
      </c>
      <c r="K13" s="21">
        <v>4</v>
      </c>
    </row>
    <row r="14" spans="1:11" ht="15.75" customHeight="1" x14ac:dyDescent="0.2">
      <c r="A14" s="21">
        <v>12</v>
      </c>
      <c r="B14" s="21">
        <v>15</v>
      </c>
      <c r="C14" s="21">
        <v>12</v>
      </c>
      <c r="D14" s="21">
        <v>11</v>
      </c>
      <c r="E14" s="21">
        <v>12</v>
      </c>
      <c r="F14" s="21">
        <v>10</v>
      </c>
      <c r="G14" s="21">
        <v>13</v>
      </c>
      <c r="H14" s="21">
        <v>8</v>
      </c>
      <c r="I14" s="21">
        <v>9</v>
      </c>
      <c r="J14" s="21">
        <v>7</v>
      </c>
      <c r="K14" s="21">
        <v>3</v>
      </c>
    </row>
    <row r="15" spans="1:11" ht="15.75" customHeight="1" x14ac:dyDescent="0.2">
      <c r="A15" s="21">
        <v>13</v>
      </c>
      <c r="B15" s="21">
        <v>15</v>
      </c>
      <c r="C15" s="21">
        <v>14</v>
      </c>
      <c r="D15" s="21">
        <v>12</v>
      </c>
      <c r="E15" s="21">
        <v>13</v>
      </c>
      <c r="F15" s="21">
        <v>8</v>
      </c>
      <c r="G15" s="21">
        <v>12</v>
      </c>
      <c r="H15" s="21">
        <v>8</v>
      </c>
      <c r="I15" s="21">
        <v>9</v>
      </c>
      <c r="J15" s="21">
        <v>5</v>
      </c>
      <c r="K15" s="21">
        <v>4</v>
      </c>
    </row>
    <row r="16" spans="1:11" ht="15.75" customHeight="1" x14ac:dyDescent="0.2">
      <c r="A16" s="21">
        <v>14</v>
      </c>
      <c r="B16" s="21">
        <v>14</v>
      </c>
      <c r="C16" s="21">
        <v>13</v>
      </c>
      <c r="D16" s="21">
        <v>13</v>
      </c>
      <c r="E16" s="21">
        <v>10</v>
      </c>
      <c r="F16" s="21">
        <v>10</v>
      </c>
      <c r="G16" s="21">
        <v>11</v>
      </c>
      <c r="H16" s="21">
        <v>10</v>
      </c>
      <c r="I16" s="21">
        <v>9</v>
      </c>
      <c r="J16" s="21">
        <v>7</v>
      </c>
      <c r="K16" s="21">
        <v>4</v>
      </c>
    </row>
    <row r="17" spans="1:11" ht="15.75" customHeight="1" x14ac:dyDescent="0.2">
      <c r="A17" s="21">
        <v>15</v>
      </c>
      <c r="B17" s="21">
        <v>14</v>
      </c>
      <c r="C17" s="21">
        <v>13</v>
      </c>
      <c r="D17" s="21">
        <v>10</v>
      </c>
      <c r="E17" s="21">
        <v>11</v>
      </c>
      <c r="F17" s="21">
        <v>13</v>
      </c>
      <c r="G17" s="21">
        <v>8</v>
      </c>
      <c r="H17" s="21">
        <v>9</v>
      </c>
      <c r="I17" s="21">
        <v>10</v>
      </c>
      <c r="J17" s="21">
        <v>7</v>
      </c>
      <c r="K17" s="21">
        <v>4</v>
      </c>
    </row>
    <row r="18" spans="1:11" ht="15.75" customHeight="1" x14ac:dyDescent="0.2">
      <c r="A18" s="21">
        <v>16</v>
      </c>
      <c r="B18" s="21">
        <v>13</v>
      </c>
      <c r="C18" s="21">
        <v>14</v>
      </c>
      <c r="D18" s="21">
        <v>12</v>
      </c>
      <c r="E18" s="21">
        <v>12</v>
      </c>
      <c r="F18" s="21">
        <v>9</v>
      </c>
      <c r="G18" s="21">
        <v>8</v>
      </c>
      <c r="H18" s="21">
        <v>9</v>
      </c>
      <c r="I18" s="21">
        <v>9</v>
      </c>
      <c r="J18" s="21">
        <v>6</v>
      </c>
      <c r="K18" s="21">
        <v>4</v>
      </c>
    </row>
    <row r="19" spans="1:11" ht="15.75" customHeight="1" x14ac:dyDescent="0.2">
      <c r="A19" s="21">
        <v>17</v>
      </c>
      <c r="B19" s="21">
        <v>14</v>
      </c>
      <c r="C19" s="21">
        <v>13</v>
      </c>
      <c r="D19" s="21">
        <v>10</v>
      </c>
      <c r="E19" s="21">
        <v>13</v>
      </c>
      <c r="F19" s="21">
        <v>9</v>
      </c>
      <c r="G19" s="21">
        <v>10</v>
      </c>
      <c r="H19" s="21">
        <v>10</v>
      </c>
      <c r="I19" s="21">
        <v>9</v>
      </c>
      <c r="J19" s="21">
        <v>7</v>
      </c>
      <c r="K19" s="21">
        <v>3</v>
      </c>
    </row>
    <row r="20" spans="1:11" ht="15.75" customHeight="1" x14ac:dyDescent="0.2">
      <c r="A20" s="21">
        <v>18</v>
      </c>
      <c r="B20" s="21">
        <v>12</v>
      </c>
      <c r="C20" s="21">
        <v>14</v>
      </c>
      <c r="D20" s="21">
        <v>12</v>
      </c>
      <c r="E20" s="21">
        <v>11</v>
      </c>
      <c r="F20" s="21">
        <v>8</v>
      </c>
      <c r="G20" s="21">
        <v>11</v>
      </c>
      <c r="H20" s="21">
        <v>8</v>
      </c>
      <c r="I20" s="21">
        <v>10</v>
      </c>
      <c r="J20" s="21">
        <v>6</v>
      </c>
      <c r="K20" s="21">
        <v>3</v>
      </c>
    </row>
    <row r="21" spans="1:11" ht="15.75" customHeight="1" x14ac:dyDescent="0.2">
      <c r="A21" s="21">
        <v>19</v>
      </c>
      <c r="B21" s="21">
        <v>14</v>
      </c>
      <c r="C21" s="21">
        <v>13</v>
      </c>
      <c r="D21" s="21">
        <v>12</v>
      </c>
      <c r="E21" s="21">
        <v>10</v>
      </c>
      <c r="F21" s="21">
        <v>10</v>
      </c>
      <c r="G21" s="21">
        <v>12</v>
      </c>
      <c r="H21" s="21">
        <v>11</v>
      </c>
      <c r="I21" s="21">
        <v>9</v>
      </c>
      <c r="J21" s="21">
        <v>7</v>
      </c>
      <c r="K21" s="21">
        <v>4</v>
      </c>
    </row>
    <row r="22" spans="1:11" ht="15.75" customHeight="1" x14ac:dyDescent="0.2">
      <c r="A22" s="21">
        <v>20</v>
      </c>
      <c r="B22" s="21">
        <v>15</v>
      </c>
      <c r="C22" s="21">
        <v>13</v>
      </c>
      <c r="D22" s="21">
        <v>12</v>
      </c>
      <c r="E22" s="21">
        <v>13</v>
      </c>
      <c r="F22" s="21">
        <v>12</v>
      </c>
      <c r="G22" s="21">
        <v>11</v>
      </c>
      <c r="H22" s="21">
        <v>9</v>
      </c>
      <c r="I22" s="21">
        <v>9</v>
      </c>
      <c r="J22" s="21">
        <v>8</v>
      </c>
      <c r="K22" s="21">
        <v>3</v>
      </c>
    </row>
    <row r="23" spans="1:11" ht="15.75" customHeight="1" x14ac:dyDescent="0.2">
      <c r="A23" s="21">
        <v>21</v>
      </c>
      <c r="B23" s="21">
        <v>14</v>
      </c>
      <c r="C23" s="21">
        <v>13</v>
      </c>
      <c r="D23" s="21">
        <v>13</v>
      </c>
      <c r="E23" s="21">
        <v>11</v>
      </c>
      <c r="F23" s="21">
        <v>12</v>
      </c>
      <c r="G23" s="21">
        <v>13</v>
      </c>
      <c r="H23" s="21">
        <v>10</v>
      </c>
      <c r="I23" s="21">
        <v>9</v>
      </c>
      <c r="J23" s="21">
        <v>6</v>
      </c>
      <c r="K23" s="21">
        <v>2</v>
      </c>
    </row>
    <row r="24" spans="1:11" ht="15.75" customHeight="1" x14ac:dyDescent="0.2">
      <c r="A24" s="21">
        <v>22</v>
      </c>
      <c r="B24" s="21">
        <v>12</v>
      </c>
      <c r="C24" s="21">
        <v>13</v>
      </c>
      <c r="D24" s="21">
        <v>13</v>
      </c>
      <c r="E24" s="21">
        <v>12</v>
      </c>
      <c r="F24" s="21">
        <v>13</v>
      </c>
      <c r="G24" s="21">
        <v>11</v>
      </c>
      <c r="H24" s="21">
        <v>9</v>
      </c>
      <c r="I24" s="21">
        <v>9</v>
      </c>
      <c r="J24" s="21">
        <v>6</v>
      </c>
      <c r="K24" s="21">
        <v>3</v>
      </c>
    </row>
    <row r="25" spans="1:11" ht="15.75" customHeight="1" x14ac:dyDescent="0.2">
      <c r="A25" s="21">
        <v>23</v>
      </c>
      <c r="B25" s="21">
        <v>14</v>
      </c>
      <c r="C25" s="21">
        <v>14</v>
      </c>
      <c r="D25" s="21">
        <v>14</v>
      </c>
      <c r="E25" s="21">
        <v>12</v>
      </c>
      <c r="F25" s="21">
        <v>13</v>
      </c>
      <c r="G25" s="21">
        <v>9</v>
      </c>
      <c r="H25" s="21">
        <v>9</v>
      </c>
      <c r="I25" s="21">
        <v>9</v>
      </c>
      <c r="J25" s="21">
        <v>6</v>
      </c>
      <c r="K25" s="21">
        <v>3</v>
      </c>
    </row>
    <row r="26" spans="1:11" ht="15.75" customHeight="1" x14ac:dyDescent="0.2">
      <c r="A26" s="21">
        <v>24</v>
      </c>
      <c r="B26" s="21">
        <v>14</v>
      </c>
      <c r="C26" s="21">
        <v>13</v>
      </c>
      <c r="D26" s="21">
        <v>11</v>
      </c>
      <c r="E26" s="21">
        <v>12</v>
      </c>
      <c r="F26" s="21">
        <v>9</v>
      </c>
      <c r="G26" s="21">
        <v>10</v>
      </c>
      <c r="H26" s="21">
        <v>10</v>
      </c>
      <c r="I26" s="21">
        <v>9</v>
      </c>
      <c r="J26" s="21">
        <v>7</v>
      </c>
      <c r="K26" s="21">
        <v>2</v>
      </c>
    </row>
    <row r="27" spans="1:11" ht="15.75" customHeight="1" x14ac:dyDescent="0.2">
      <c r="A27" s="21">
        <v>25</v>
      </c>
      <c r="B27" s="21">
        <v>15</v>
      </c>
      <c r="C27" s="21">
        <v>12</v>
      </c>
      <c r="D27" s="21">
        <v>13</v>
      </c>
      <c r="E27" s="21">
        <v>13</v>
      </c>
      <c r="F27" s="21">
        <v>10</v>
      </c>
      <c r="G27" s="21">
        <v>10</v>
      </c>
      <c r="H27" s="21">
        <v>8</v>
      </c>
      <c r="I27" s="21">
        <v>10</v>
      </c>
      <c r="J27" s="21">
        <v>6</v>
      </c>
      <c r="K27" s="21">
        <v>2</v>
      </c>
    </row>
    <row r="28" spans="1:11" ht="15.75" customHeight="1" x14ac:dyDescent="0.2">
      <c r="A28" s="21">
        <v>26</v>
      </c>
      <c r="B28" s="21">
        <v>15</v>
      </c>
      <c r="C28" s="21">
        <v>11</v>
      </c>
      <c r="D28" s="21">
        <v>12</v>
      </c>
      <c r="E28" s="21">
        <v>11</v>
      </c>
      <c r="F28" s="21">
        <v>9</v>
      </c>
      <c r="G28" s="21">
        <v>9</v>
      </c>
      <c r="H28" s="21">
        <v>8</v>
      </c>
      <c r="I28" s="21">
        <v>7</v>
      </c>
      <c r="J28" s="21">
        <v>6</v>
      </c>
      <c r="K28" s="21">
        <v>3</v>
      </c>
    </row>
    <row r="29" spans="1:11" ht="15.75" customHeight="1" x14ac:dyDescent="0.2">
      <c r="A29" s="21">
        <v>27</v>
      </c>
      <c r="B29" s="21">
        <v>14</v>
      </c>
      <c r="C29" s="21">
        <v>10</v>
      </c>
      <c r="D29" s="21">
        <v>13</v>
      </c>
      <c r="E29" s="21">
        <v>12</v>
      </c>
      <c r="F29" s="21">
        <v>10</v>
      </c>
      <c r="G29" s="21">
        <v>8</v>
      </c>
      <c r="H29" s="21">
        <v>9</v>
      </c>
      <c r="I29" s="21">
        <v>9</v>
      </c>
      <c r="J29" s="21">
        <v>7</v>
      </c>
      <c r="K29" s="21">
        <v>3</v>
      </c>
    </row>
    <row r="30" spans="1:11" ht="15.75" customHeight="1" x14ac:dyDescent="0.2">
      <c r="A30" s="21">
        <v>28</v>
      </c>
      <c r="B30" s="21">
        <v>15</v>
      </c>
      <c r="C30" s="21">
        <v>12</v>
      </c>
      <c r="D30" s="21">
        <v>10</v>
      </c>
      <c r="E30" s="21">
        <v>11</v>
      </c>
      <c r="F30" s="21">
        <v>11</v>
      </c>
      <c r="G30" s="21">
        <v>8</v>
      </c>
      <c r="H30" s="21">
        <v>10</v>
      </c>
      <c r="I30" s="21">
        <v>8</v>
      </c>
      <c r="J30" s="21">
        <v>7</v>
      </c>
      <c r="K30" s="21">
        <v>3</v>
      </c>
    </row>
    <row r="31" spans="1:11" ht="15.75" customHeight="1" x14ac:dyDescent="0.2">
      <c r="A31" s="21">
        <v>29</v>
      </c>
      <c r="B31" s="21">
        <v>14</v>
      </c>
      <c r="C31" s="21">
        <v>11</v>
      </c>
      <c r="D31" s="21">
        <v>12</v>
      </c>
      <c r="E31" s="21">
        <v>13</v>
      </c>
      <c r="F31" s="21">
        <v>12</v>
      </c>
      <c r="G31" s="21">
        <v>7</v>
      </c>
      <c r="H31" s="21">
        <v>9</v>
      </c>
      <c r="I31" s="21">
        <v>9</v>
      </c>
      <c r="J31" s="21">
        <v>7</v>
      </c>
      <c r="K31" s="21">
        <v>3</v>
      </c>
    </row>
    <row r="32" spans="1:11" ht="15.75" customHeight="1" x14ac:dyDescent="0.2">
      <c r="A32" s="21">
        <v>30</v>
      </c>
      <c r="B32" s="21">
        <v>14</v>
      </c>
      <c r="C32" s="21">
        <v>11</v>
      </c>
      <c r="D32" s="21">
        <v>12</v>
      </c>
      <c r="E32" s="21">
        <v>10</v>
      </c>
      <c r="F32" s="21">
        <v>12</v>
      </c>
      <c r="G32" s="21">
        <v>9</v>
      </c>
      <c r="H32" s="21">
        <v>10</v>
      </c>
      <c r="I32" s="21">
        <v>9</v>
      </c>
      <c r="J32" s="21">
        <v>6</v>
      </c>
      <c r="K32" s="21">
        <v>4</v>
      </c>
    </row>
  </sheetData>
  <mergeCells count="1">
    <mergeCell ref="A1:K1"/>
  </mergeCells>
  <phoneticPr fontId="4" type="noConversion"/>
  <pageMargins left="0.25" right="0.25" top="0.75" bottom="0.75" header="0.3" footer="0.3"/>
  <pageSetup paperSize="3" orientation="landscape" horizontalDpi="0" verticalDpi="0"/>
  <colBreaks count="1" manualBreakCount="1">
    <brk id="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6" workbookViewId="0">
      <selection activeCell="K32" sqref="A1:K32"/>
    </sheetView>
  </sheetViews>
  <sheetFormatPr baseColWidth="10" defaultColWidth="10.83203125" defaultRowHeight="16" customHeight="1" x14ac:dyDescent="0.2"/>
  <cols>
    <col min="1" max="1" width="18" style="23" customWidth="1"/>
    <col min="2" max="11" width="7.83203125" style="23" customWidth="1"/>
    <col min="12" max="16384" width="10.83203125" style="23"/>
  </cols>
  <sheetData>
    <row r="1" spans="1:11" ht="16" customHeight="1" x14ac:dyDescent="0.2">
      <c r="A1" s="66" t="s">
        <v>169</v>
      </c>
      <c r="B1" s="67"/>
      <c r="C1" s="67"/>
      <c r="D1" s="67"/>
      <c r="E1" s="67"/>
      <c r="F1" s="67"/>
      <c r="G1" s="67"/>
      <c r="H1" s="67"/>
      <c r="I1" s="67"/>
      <c r="J1" s="67"/>
      <c r="K1" s="68"/>
    </row>
    <row r="2" spans="1:11" ht="29" customHeight="1" x14ac:dyDescent="0.2">
      <c r="A2" s="20" t="s">
        <v>165</v>
      </c>
      <c r="B2" s="21">
        <v>10</v>
      </c>
      <c r="C2" s="21">
        <v>20</v>
      </c>
      <c r="D2" s="21">
        <v>30</v>
      </c>
      <c r="E2" s="21">
        <v>40</v>
      </c>
      <c r="F2" s="21">
        <v>50</v>
      </c>
      <c r="G2" s="21">
        <v>60</v>
      </c>
      <c r="H2" s="21">
        <v>70</v>
      </c>
      <c r="I2" s="21">
        <v>80</v>
      </c>
      <c r="J2" s="21">
        <v>90</v>
      </c>
      <c r="K2" s="21">
        <v>98</v>
      </c>
    </row>
    <row r="3" spans="1:11" ht="16" customHeight="1" x14ac:dyDescent="0.2">
      <c r="A3" s="21">
        <v>1</v>
      </c>
      <c r="B3" s="28">
        <v>17.95</v>
      </c>
      <c r="C3" s="28">
        <v>43.15</v>
      </c>
      <c r="D3" s="28">
        <v>74.28</v>
      </c>
      <c r="E3" s="28">
        <v>110.24</v>
      </c>
      <c r="F3" s="28">
        <v>150.55000000000001</v>
      </c>
      <c r="G3" s="28">
        <v>195.64</v>
      </c>
      <c r="H3" s="28">
        <v>247.51</v>
      </c>
      <c r="I3" s="28">
        <v>310</v>
      </c>
      <c r="J3" s="28">
        <v>394.53</v>
      </c>
      <c r="K3" s="28">
        <v>542.37</v>
      </c>
    </row>
    <row r="4" spans="1:11" ht="16" customHeight="1" x14ac:dyDescent="0.2">
      <c r="A4" s="21">
        <v>2</v>
      </c>
      <c r="B4" s="28">
        <v>11.81</v>
      </c>
      <c r="C4" s="28">
        <v>28.68</v>
      </c>
      <c r="D4" s="28">
        <v>49.9</v>
      </c>
      <c r="E4" s="28">
        <v>75.099999999999994</v>
      </c>
      <c r="F4" s="28">
        <v>104.03</v>
      </c>
      <c r="G4" s="28">
        <v>137.09</v>
      </c>
      <c r="H4" s="28">
        <v>176.59</v>
      </c>
      <c r="I4" s="28">
        <v>226.07</v>
      </c>
      <c r="J4" s="28">
        <v>298.67</v>
      </c>
      <c r="K4" s="28">
        <v>451.19</v>
      </c>
    </row>
    <row r="5" spans="1:11" ht="16" customHeight="1" x14ac:dyDescent="0.2">
      <c r="A5" s="21">
        <v>3</v>
      </c>
      <c r="B5" s="28">
        <v>9.24</v>
      </c>
      <c r="C5" s="28">
        <v>21.17</v>
      </c>
      <c r="D5" s="28">
        <v>35.18</v>
      </c>
      <c r="E5" s="28">
        <v>51.35</v>
      </c>
      <c r="F5" s="28">
        <v>69.22</v>
      </c>
      <c r="G5" s="28">
        <v>89.05</v>
      </c>
      <c r="H5" s="28">
        <v>112.03</v>
      </c>
      <c r="I5" s="28">
        <v>140.13999999999999</v>
      </c>
      <c r="J5" s="28">
        <v>178.96</v>
      </c>
      <c r="K5" s="28">
        <v>255.36</v>
      </c>
    </row>
    <row r="6" spans="1:11" ht="16" customHeight="1" x14ac:dyDescent="0.2">
      <c r="A6" s="21">
        <v>4</v>
      </c>
      <c r="B6" s="28">
        <v>11.98</v>
      </c>
      <c r="C6" s="28">
        <v>28.05</v>
      </c>
      <c r="D6" s="28">
        <v>47.52</v>
      </c>
      <c r="E6" s="28">
        <v>69.680000000000007</v>
      </c>
      <c r="F6" s="28">
        <v>94.5</v>
      </c>
      <c r="G6" s="28">
        <v>122.26</v>
      </c>
      <c r="H6" s="28">
        <v>154.43</v>
      </c>
      <c r="I6" s="28">
        <v>193.5</v>
      </c>
      <c r="J6" s="28">
        <v>248.5</v>
      </c>
      <c r="K6" s="28">
        <v>360.78</v>
      </c>
    </row>
    <row r="7" spans="1:11" ht="16" customHeight="1" x14ac:dyDescent="0.2">
      <c r="A7" s="21">
        <v>5</v>
      </c>
      <c r="B7" s="28">
        <v>10</v>
      </c>
      <c r="C7" s="28">
        <v>23.06</v>
      </c>
      <c r="D7" s="28">
        <v>38.770000000000003</v>
      </c>
      <c r="E7" s="28">
        <v>56.71</v>
      </c>
      <c r="F7" s="28">
        <v>76.650000000000006</v>
      </c>
      <c r="G7" s="28">
        <v>98.71</v>
      </c>
      <c r="H7" s="28">
        <v>124</v>
      </c>
      <c r="I7" s="28">
        <v>154.69999999999999</v>
      </c>
      <c r="J7" s="28">
        <v>196.66</v>
      </c>
      <c r="K7" s="28">
        <v>276.88</v>
      </c>
    </row>
    <row r="8" spans="1:11" ht="16" customHeight="1" x14ac:dyDescent="0.2">
      <c r="A8" s="21">
        <v>6</v>
      </c>
      <c r="B8" s="28">
        <v>20.46</v>
      </c>
      <c r="C8" s="28">
        <v>51.11</v>
      </c>
      <c r="D8" s="28">
        <v>89.83</v>
      </c>
      <c r="E8" s="28">
        <v>135.35</v>
      </c>
      <c r="F8" s="28">
        <v>187.23</v>
      </c>
      <c r="G8" s="28">
        <v>246.01</v>
      </c>
      <c r="H8" s="28">
        <v>315.5</v>
      </c>
      <c r="I8" s="28">
        <v>402.27</v>
      </c>
      <c r="J8" s="28">
        <v>526.51</v>
      </c>
      <c r="K8" s="28">
        <v>758.55</v>
      </c>
    </row>
    <row r="9" spans="1:11" ht="16" customHeight="1" x14ac:dyDescent="0.2">
      <c r="A9" s="21">
        <v>7</v>
      </c>
      <c r="B9" s="28">
        <v>16.93</v>
      </c>
      <c r="C9" s="28">
        <v>41.69</v>
      </c>
      <c r="D9" s="28">
        <v>72.760000000000005</v>
      </c>
      <c r="E9" s="28">
        <v>109.03</v>
      </c>
      <c r="F9" s="28">
        <v>150.22</v>
      </c>
      <c r="G9" s="28">
        <v>196.72</v>
      </c>
      <c r="H9" s="28">
        <v>251.43</v>
      </c>
      <c r="I9" s="28">
        <v>319.06</v>
      </c>
      <c r="J9" s="28">
        <v>415.18</v>
      </c>
      <c r="K9" s="28">
        <v>594.12</v>
      </c>
    </row>
    <row r="10" spans="1:11" ht="16" customHeight="1" x14ac:dyDescent="0.2">
      <c r="A10" s="21">
        <v>8</v>
      </c>
      <c r="B10" s="28">
        <v>18.47</v>
      </c>
      <c r="C10" s="28">
        <v>43.79</v>
      </c>
      <c r="D10" s="28">
        <v>74.97</v>
      </c>
      <c r="E10" s="28">
        <v>110.64</v>
      </c>
      <c r="F10" s="28">
        <v>150.18</v>
      </c>
      <c r="G10" s="28">
        <v>193.84</v>
      </c>
      <c r="H10" s="28">
        <v>243.43</v>
      </c>
      <c r="I10" s="28">
        <v>301.94</v>
      </c>
      <c r="J10" s="28">
        <v>378.23</v>
      </c>
      <c r="K10" s="28">
        <v>501.79</v>
      </c>
    </row>
    <row r="11" spans="1:11" ht="16" customHeight="1" x14ac:dyDescent="0.2">
      <c r="A11" s="21">
        <v>9</v>
      </c>
      <c r="B11" s="28">
        <v>9.73</v>
      </c>
      <c r="C11" s="28">
        <v>23.08</v>
      </c>
      <c r="D11" s="28">
        <v>39.479999999999997</v>
      </c>
      <c r="E11" s="28">
        <v>58.45</v>
      </c>
      <c r="F11" s="28">
        <v>79.88</v>
      </c>
      <c r="G11" s="28">
        <v>104.16</v>
      </c>
      <c r="H11" s="28">
        <v>132.65</v>
      </c>
      <c r="I11" s="28">
        <v>168.13</v>
      </c>
      <c r="J11" s="28">
        <v>219.98</v>
      </c>
      <c r="K11" s="28">
        <v>329.36</v>
      </c>
    </row>
    <row r="12" spans="1:11" ht="16" customHeight="1" x14ac:dyDescent="0.2">
      <c r="A12" s="21">
        <v>10</v>
      </c>
      <c r="B12" s="28">
        <v>13.69</v>
      </c>
      <c r="C12" s="28">
        <v>32.6</v>
      </c>
      <c r="D12" s="28">
        <v>55.61</v>
      </c>
      <c r="E12" s="28">
        <v>82.04</v>
      </c>
      <c r="F12" s="28">
        <v>111.43</v>
      </c>
      <c r="G12" s="28">
        <v>144.1</v>
      </c>
      <c r="H12" s="28">
        <v>181.82</v>
      </c>
      <c r="I12" s="28">
        <v>227.31</v>
      </c>
      <c r="J12" s="28">
        <v>289.45999999999998</v>
      </c>
      <c r="K12" s="28">
        <v>404.83</v>
      </c>
    </row>
    <row r="13" spans="1:11" ht="16" customHeight="1" x14ac:dyDescent="0.2">
      <c r="A13" s="21">
        <v>11</v>
      </c>
      <c r="B13" s="28">
        <v>8.85</v>
      </c>
      <c r="C13" s="28">
        <v>21.02</v>
      </c>
      <c r="D13" s="28">
        <v>36</v>
      </c>
      <c r="E13" s="28">
        <v>53.57</v>
      </c>
      <c r="F13" s="28">
        <v>73.7</v>
      </c>
      <c r="G13" s="28">
        <v>96.65</v>
      </c>
      <c r="H13" s="28">
        <v>124.02</v>
      </c>
      <c r="I13" s="28">
        <v>158.51</v>
      </c>
      <c r="J13" s="28">
        <v>210.25</v>
      </c>
      <c r="K13" s="28">
        <v>323.02999999999997</v>
      </c>
    </row>
    <row r="14" spans="1:11" ht="16" customHeight="1" x14ac:dyDescent="0.2">
      <c r="A14" s="21">
        <v>12</v>
      </c>
      <c r="B14" s="28">
        <v>14.04</v>
      </c>
      <c r="C14" s="28">
        <v>35.58</v>
      </c>
      <c r="D14" s="28">
        <v>63.05</v>
      </c>
      <c r="E14" s="28">
        <v>95.63</v>
      </c>
      <c r="F14" s="28">
        <v>132.99</v>
      </c>
      <c r="G14" s="28">
        <v>175.49</v>
      </c>
      <c r="H14" s="28">
        <v>225.92</v>
      </c>
      <c r="I14" s="28">
        <v>289</v>
      </c>
      <c r="J14" s="28">
        <v>379.88</v>
      </c>
      <c r="K14" s="28">
        <v>555.19000000000005</v>
      </c>
    </row>
    <row r="15" spans="1:11" ht="16" customHeight="1" x14ac:dyDescent="0.2">
      <c r="A15" s="21">
        <v>13</v>
      </c>
      <c r="B15" s="28">
        <v>10.39</v>
      </c>
      <c r="C15" s="28">
        <v>24.78</v>
      </c>
      <c r="D15" s="28">
        <v>42.61</v>
      </c>
      <c r="E15" s="28">
        <v>63.33</v>
      </c>
      <c r="F15" s="28">
        <v>86.89</v>
      </c>
      <c r="G15" s="28">
        <v>113.52</v>
      </c>
      <c r="H15" s="28">
        <v>145.04</v>
      </c>
      <c r="I15" s="28">
        <v>184.46</v>
      </c>
      <c r="J15" s="28">
        <v>242.08</v>
      </c>
      <c r="K15" s="28">
        <v>361.42</v>
      </c>
    </row>
    <row r="16" spans="1:11" ht="16" customHeight="1" x14ac:dyDescent="0.2">
      <c r="A16" s="21">
        <v>14</v>
      </c>
      <c r="B16" s="28">
        <v>9.8699999999999992</v>
      </c>
      <c r="C16" s="28">
        <v>23.29</v>
      </c>
      <c r="D16" s="28">
        <v>39.729999999999997</v>
      </c>
      <c r="E16" s="28">
        <v>58.83</v>
      </c>
      <c r="F16" s="28">
        <v>80.5</v>
      </c>
      <c r="G16" s="28">
        <v>105.12</v>
      </c>
      <c r="H16" s="28">
        <v>134.34</v>
      </c>
      <c r="I16" s="28">
        <v>171.16</v>
      </c>
      <c r="J16" s="28">
        <v>226.05</v>
      </c>
      <c r="K16" s="28">
        <v>349.02</v>
      </c>
    </row>
    <row r="17" spans="1:11" ht="16" customHeight="1" x14ac:dyDescent="0.2">
      <c r="A17" s="21">
        <v>15</v>
      </c>
      <c r="B17" s="28">
        <v>11.64</v>
      </c>
      <c r="C17" s="28">
        <v>27.53</v>
      </c>
      <c r="D17" s="28">
        <v>46.82</v>
      </c>
      <c r="E17" s="28">
        <v>68.959999999999994</v>
      </c>
      <c r="F17" s="28">
        <v>93.85</v>
      </c>
      <c r="G17" s="28">
        <v>121.8</v>
      </c>
      <c r="H17" s="28">
        <v>154.33000000000001</v>
      </c>
      <c r="I17" s="28">
        <v>194.33</v>
      </c>
      <c r="J17" s="28">
        <v>249.75</v>
      </c>
      <c r="K17" s="28">
        <v>156.94999999999999</v>
      </c>
    </row>
    <row r="18" spans="1:11" ht="16" customHeight="1" x14ac:dyDescent="0.2">
      <c r="A18" s="21">
        <v>16</v>
      </c>
      <c r="B18" s="28">
        <v>10.55</v>
      </c>
      <c r="C18" s="28">
        <v>24.61</v>
      </c>
      <c r="D18" s="28">
        <v>41.6</v>
      </c>
      <c r="E18" s="28">
        <v>60.92</v>
      </c>
      <c r="F18" s="28">
        <v>82.52</v>
      </c>
      <c r="G18" s="28">
        <v>106.43</v>
      </c>
      <c r="H18" s="28">
        <v>133.9</v>
      </c>
      <c r="I18" s="28">
        <v>167.39</v>
      </c>
      <c r="J18" s="28">
        <v>213.7</v>
      </c>
      <c r="K18" s="28">
        <v>304.10000000000002</v>
      </c>
    </row>
    <row r="19" spans="1:11" ht="16" customHeight="1" x14ac:dyDescent="0.2">
      <c r="A19" s="21">
        <v>17</v>
      </c>
      <c r="B19" s="28">
        <v>12.25</v>
      </c>
      <c r="C19" s="28">
        <v>30.74</v>
      </c>
      <c r="D19" s="28">
        <v>54.15</v>
      </c>
      <c r="E19" s="28">
        <v>81.540000000000006</v>
      </c>
      <c r="F19" s="28">
        <v>112.84</v>
      </c>
      <c r="G19" s="28">
        <v>148.18</v>
      </c>
      <c r="H19" s="28">
        <v>189.88</v>
      </c>
      <c r="I19" s="28">
        <v>241.88</v>
      </c>
      <c r="J19" s="28">
        <v>318</v>
      </c>
      <c r="K19" s="28">
        <v>472.45</v>
      </c>
    </row>
    <row r="20" spans="1:11" ht="16" customHeight="1" x14ac:dyDescent="0.2">
      <c r="A20" s="21">
        <v>18</v>
      </c>
      <c r="B20" s="28">
        <v>12.39</v>
      </c>
      <c r="C20" s="28">
        <v>28.88</v>
      </c>
      <c r="D20" s="28">
        <v>48.8</v>
      </c>
      <c r="E20" s="28">
        <v>71.72</v>
      </c>
      <c r="F20" s="28">
        <v>97.32</v>
      </c>
      <c r="G20" s="28">
        <v>125.75</v>
      </c>
      <c r="H20" s="28">
        <v>158.65</v>
      </c>
      <c r="I20" s="28">
        <v>198.59</v>
      </c>
      <c r="J20" s="28">
        <v>254.15</v>
      </c>
      <c r="K20" s="28">
        <v>364.27</v>
      </c>
    </row>
    <row r="21" spans="1:11" ht="16" customHeight="1" x14ac:dyDescent="0.2">
      <c r="A21" s="21">
        <v>19</v>
      </c>
      <c r="B21" s="28">
        <v>9.6</v>
      </c>
      <c r="C21" s="28">
        <v>22.23</v>
      </c>
      <c r="D21" s="28">
        <v>37.49</v>
      </c>
      <c r="E21" s="28">
        <v>55.03</v>
      </c>
      <c r="F21" s="28">
        <v>74.75</v>
      </c>
      <c r="G21" s="28">
        <v>96.87</v>
      </c>
      <c r="H21" s="28">
        <v>122.59</v>
      </c>
      <c r="I21" s="28">
        <v>154.16</v>
      </c>
      <c r="J21" s="28">
        <v>198.46</v>
      </c>
      <c r="K21" s="28">
        <v>285.68</v>
      </c>
    </row>
    <row r="22" spans="1:11" ht="16" customHeight="1" x14ac:dyDescent="0.2">
      <c r="A22" s="21">
        <v>20</v>
      </c>
      <c r="B22" s="28">
        <v>8.5</v>
      </c>
      <c r="C22" s="28">
        <v>19.93</v>
      </c>
      <c r="D22" s="28">
        <v>34.590000000000003</v>
      </c>
      <c r="E22" s="28">
        <v>52.02</v>
      </c>
      <c r="F22" s="28">
        <v>73.319999999999993</v>
      </c>
      <c r="G22" s="28">
        <v>95.61</v>
      </c>
      <c r="H22" s="28">
        <v>123.44</v>
      </c>
      <c r="I22" s="28">
        <v>158.19</v>
      </c>
      <c r="J22" s="28">
        <v>209.31</v>
      </c>
      <c r="K22" s="28">
        <v>320.64</v>
      </c>
    </row>
    <row r="23" spans="1:11" ht="16" customHeight="1" x14ac:dyDescent="0.2">
      <c r="A23" s="21">
        <v>21</v>
      </c>
      <c r="B23" s="28">
        <v>8.6199999999999992</v>
      </c>
      <c r="C23" s="28">
        <v>19.98</v>
      </c>
      <c r="D23" s="28">
        <v>33.94</v>
      </c>
      <c r="E23" s="28">
        <v>50.31</v>
      </c>
      <c r="F23" s="28">
        <v>69.06</v>
      </c>
      <c r="G23" s="28">
        <v>90.52</v>
      </c>
      <c r="H23" s="28">
        <v>116.28</v>
      </c>
      <c r="I23" s="28">
        <v>148.94999999999999</v>
      </c>
      <c r="J23" s="28">
        <v>196.96</v>
      </c>
      <c r="K23" s="28">
        <v>312.44</v>
      </c>
    </row>
    <row r="24" spans="1:11" ht="16" customHeight="1" x14ac:dyDescent="0.2">
      <c r="A24" s="21">
        <v>22</v>
      </c>
      <c r="B24" s="28">
        <v>12.09</v>
      </c>
      <c r="C24" s="28">
        <v>29.39</v>
      </c>
      <c r="D24" s="28">
        <v>51.27</v>
      </c>
      <c r="E24" s="28">
        <v>77.19</v>
      </c>
      <c r="F24" s="28">
        <v>106.75</v>
      </c>
      <c r="G24" s="28">
        <v>140.36000000000001</v>
      </c>
      <c r="H24" s="28">
        <v>180.5</v>
      </c>
      <c r="I24" s="28">
        <v>230.93</v>
      </c>
      <c r="J24" s="28">
        <v>304.48</v>
      </c>
      <c r="K24" s="21">
        <v>457.55</v>
      </c>
    </row>
    <row r="25" spans="1:11" ht="16" customHeight="1" x14ac:dyDescent="0.2">
      <c r="A25" s="21">
        <v>23</v>
      </c>
      <c r="B25" s="28">
        <v>11.55</v>
      </c>
      <c r="C25" s="28">
        <v>27.22</v>
      </c>
      <c r="D25" s="28">
        <v>46.44</v>
      </c>
      <c r="E25" s="28">
        <v>68.78</v>
      </c>
      <c r="F25" s="28">
        <v>93.88</v>
      </c>
      <c r="G25" s="28">
        <v>122.05</v>
      </c>
      <c r="H25" s="28">
        <v>155.02000000000001</v>
      </c>
      <c r="I25" s="28">
        <v>195.67</v>
      </c>
      <c r="J25" s="28">
        <v>252.97</v>
      </c>
      <c r="K25" s="28">
        <v>367.2</v>
      </c>
    </row>
    <row r="26" spans="1:11" ht="16" customHeight="1" x14ac:dyDescent="0.2">
      <c r="A26" s="21">
        <v>24</v>
      </c>
      <c r="B26" s="28">
        <v>11.95</v>
      </c>
      <c r="C26" s="28">
        <v>27.83</v>
      </c>
      <c r="D26" s="28">
        <v>46.84</v>
      </c>
      <c r="E26" s="28">
        <v>68.540000000000006</v>
      </c>
      <c r="F26" s="28">
        <v>92.67</v>
      </c>
      <c r="G26" s="28">
        <v>119.61</v>
      </c>
      <c r="H26" s="28">
        <v>150.66999999999999</v>
      </c>
      <c r="I26" s="28">
        <v>188.25</v>
      </c>
      <c r="J26" s="28">
        <v>240.41</v>
      </c>
      <c r="K26" s="28">
        <v>339.2</v>
      </c>
    </row>
    <row r="27" spans="1:11" ht="16" customHeight="1" x14ac:dyDescent="0.2">
      <c r="A27" s="21">
        <v>25</v>
      </c>
      <c r="B27" s="28">
        <v>10.54</v>
      </c>
      <c r="C27" s="28">
        <v>26.75</v>
      </c>
      <c r="D27" s="28">
        <v>47.65</v>
      </c>
      <c r="E27" s="28">
        <v>72.430000000000007</v>
      </c>
      <c r="F27" s="28">
        <v>100.79</v>
      </c>
      <c r="G27" s="28">
        <v>133.19999999999999</v>
      </c>
      <c r="H27" s="28">
        <v>171.75</v>
      </c>
      <c r="I27" s="28">
        <v>220.66</v>
      </c>
      <c r="J27" s="28">
        <v>293.98</v>
      </c>
      <c r="K27" s="28">
        <v>439.17</v>
      </c>
    </row>
    <row r="28" spans="1:11" ht="16" customHeight="1" x14ac:dyDescent="0.2">
      <c r="A28" s="21">
        <v>26</v>
      </c>
      <c r="B28" s="28">
        <v>10.34</v>
      </c>
      <c r="C28" s="28">
        <v>24.06</v>
      </c>
      <c r="D28" s="28">
        <v>40.57</v>
      </c>
      <c r="E28" s="28">
        <v>59.35</v>
      </c>
      <c r="F28" s="28">
        <v>80.349999999999994</v>
      </c>
      <c r="G28" s="28">
        <v>103.72</v>
      </c>
      <c r="H28" s="28">
        <v>130.69999999999999</v>
      </c>
      <c r="I28" s="28">
        <v>163.43</v>
      </c>
      <c r="J28" s="28">
        <v>209.17</v>
      </c>
      <c r="K28" s="28">
        <v>299.05</v>
      </c>
    </row>
    <row r="29" spans="1:11" ht="16" customHeight="1" x14ac:dyDescent="0.2">
      <c r="A29" s="21">
        <v>27</v>
      </c>
      <c r="B29" s="28">
        <v>10.18</v>
      </c>
      <c r="C29" s="28">
        <v>23.71</v>
      </c>
      <c r="D29" s="28">
        <v>39.82</v>
      </c>
      <c r="E29" s="28">
        <v>58.09</v>
      </c>
      <c r="F29" s="28">
        <v>78.650000000000006</v>
      </c>
      <c r="G29" s="28">
        <v>101.49</v>
      </c>
      <c r="H29" s="28">
        <v>127.61</v>
      </c>
      <c r="I29" s="28">
        <v>159.38999999999999</v>
      </c>
      <c r="J29" s="28">
        <v>203.44</v>
      </c>
      <c r="K29" s="28">
        <v>290.11</v>
      </c>
    </row>
    <row r="30" spans="1:11" ht="16" customHeight="1" x14ac:dyDescent="0.2">
      <c r="A30" s="21">
        <v>28</v>
      </c>
      <c r="B30" s="28">
        <v>8.76</v>
      </c>
      <c r="C30" s="28">
        <v>20.059999999999999</v>
      </c>
      <c r="D30" s="28">
        <v>33.29</v>
      </c>
      <c r="E30" s="28">
        <v>48.36</v>
      </c>
      <c r="F30" s="28">
        <v>65.069999999999993</v>
      </c>
      <c r="G30" s="28">
        <v>83.64</v>
      </c>
      <c r="H30" s="28">
        <v>105.18</v>
      </c>
      <c r="I30" s="28">
        <v>131.68</v>
      </c>
      <c r="J30" s="28">
        <v>170.36</v>
      </c>
      <c r="K30" s="28">
        <v>258.16000000000003</v>
      </c>
    </row>
    <row r="31" spans="1:11" ht="16" customHeight="1" x14ac:dyDescent="0.2">
      <c r="A31" s="21">
        <v>29</v>
      </c>
      <c r="B31" s="28">
        <v>10.19</v>
      </c>
      <c r="C31" s="28">
        <v>23.6</v>
      </c>
      <c r="D31" s="28">
        <v>39.61</v>
      </c>
      <c r="E31" s="28">
        <v>57.75</v>
      </c>
      <c r="F31" s="28">
        <v>78.03</v>
      </c>
      <c r="G31" s="28">
        <v>100.52</v>
      </c>
      <c r="H31" s="28">
        <v>126.4</v>
      </c>
      <c r="I31" s="28">
        <v>157.88999999999999</v>
      </c>
      <c r="J31" s="28">
        <v>201.57</v>
      </c>
      <c r="K31" s="28">
        <v>288.05</v>
      </c>
    </row>
    <row r="32" spans="1:11" ht="16" customHeight="1" x14ac:dyDescent="0.2">
      <c r="A32" s="21">
        <v>30</v>
      </c>
      <c r="B32" s="28">
        <v>11.96</v>
      </c>
      <c r="C32" s="28">
        <v>29.04</v>
      </c>
      <c r="D32" s="28">
        <v>50.27</v>
      </c>
      <c r="E32" s="28">
        <v>75.040000000000006</v>
      </c>
      <c r="F32" s="28">
        <v>103.1</v>
      </c>
      <c r="G32" s="28">
        <v>134.82</v>
      </c>
      <c r="H32" s="28">
        <v>172.18</v>
      </c>
      <c r="I32" s="28">
        <v>218.79</v>
      </c>
      <c r="J32" s="28">
        <v>285.95</v>
      </c>
      <c r="K32" s="28">
        <v>416.88</v>
      </c>
    </row>
    <row r="33" spans="2:11" ht="16" customHeight="1" x14ac:dyDescent="0.2">
      <c r="B33" s="29"/>
      <c r="C33" s="29"/>
      <c r="D33" s="29"/>
      <c r="E33" s="29"/>
      <c r="F33" s="29"/>
      <c r="G33" s="29"/>
      <c r="H33" s="29"/>
      <c r="I33" s="29"/>
      <c r="J33" s="29"/>
      <c r="K33" s="29"/>
    </row>
  </sheetData>
  <mergeCells count="1">
    <mergeCell ref="A1:K1"/>
  </mergeCells>
  <phoneticPr fontId="4" type="noConversion"/>
  <pageMargins left="0.1" right="0.1" top="0.75" bottom="0.75" header="0.3" footer="0.3"/>
  <pageSetup paperSize="3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68" workbookViewId="0">
      <selection activeCell="AM35" sqref="AM35"/>
    </sheetView>
  </sheetViews>
  <sheetFormatPr baseColWidth="10" defaultColWidth="6" defaultRowHeight="16" x14ac:dyDescent="0.2"/>
  <cols>
    <col min="1" max="1" width="18" style="23" customWidth="1"/>
    <col min="2" max="16384" width="6" style="23"/>
  </cols>
  <sheetData>
    <row r="1" spans="1:11" x14ac:dyDescent="0.2">
      <c r="A1" s="66" t="s">
        <v>199</v>
      </c>
      <c r="B1" s="67"/>
      <c r="C1" s="67"/>
      <c r="D1" s="67"/>
      <c r="E1" s="67"/>
      <c r="F1" s="67"/>
      <c r="G1" s="67"/>
      <c r="H1" s="67"/>
      <c r="I1" s="67"/>
      <c r="J1" s="67"/>
      <c r="K1" s="68"/>
    </row>
    <row r="2" spans="1:11" ht="29" customHeight="1" x14ac:dyDescent="0.2">
      <c r="A2" s="20" t="s">
        <v>200</v>
      </c>
      <c r="B2" s="21">
        <v>10</v>
      </c>
      <c r="C2" s="21">
        <v>20</v>
      </c>
      <c r="D2" s="21">
        <v>30</v>
      </c>
      <c r="E2" s="21">
        <v>40</v>
      </c>
      <c r="F2" s="21">
        <v>50</v>
      </c>
      <c r="G2" s="21">
        <v>60</v>
      </c>
      <c r="H2" s="21">
        <v>70</v>
      </c>
      <c r="I2" s="21">
        <v>80</v>
      </c>
      <c r="J2" s="21">
        <v>90</v>
      </c>
      <c r="K2" s="21">
        <v>98</v>
      </c>
    </row>
    <row r="3" spans="1:11" x14ac:dyDescent="0.2">
      <c r="A3" s="21">
        <v>1</v>
      </c>
      <c r="B3" s="27">
        <v>15</v>
      </c>
      <c r="C3" s="27">
        <v>12</v>
      </c>
      <c r="D3" s="27">
        <v>10</v>
      </c>
      <c r="E3" s="27">
        <v>12</v>
      </c>
      <c r="F3" s="27">
        <v>11</v>
      </c>
      <c r="G3" s="27">
        <v>8</v>
      </c>
      <c r="H3" s="27">
        <v>7</v>
      </c>
      <c r="I3" s="27">
        <v>6</v>
      </c>
      <c r="J3" s="27">
        <v>6</v>
      </c>
      <c r="K3" s="27">
        <v>6</v>
      </c>
    </row>
    <row r="4" spans="1:11" x14ac:dyDescent="0.2">
      <c r="A4" s="21">
        <v>2</v>
      </c>
      <c r="B4" s="27">
        <v>13</v>
      </c>
      <c r="C4" s="27">
        <v>12</v>
      </c>
      <c r="D4" s="27">
        <v>10</v>
      </c>
      <c r="E4" s="27">
        <v>12</v>
      </c>
      <c r="F4" s="27">
        <v>11</v>
      </c>
      <c r="G4" s="27">
        <v>10</v>
      </c>
      <c r="H4" s="27">
        <v>7</v>
      </c>
      <c r="I4" s="27">
        <v>8</v>
      </c>
      <c r="J4" s="27">
        <v>8</v>
      </c>
      <c r="K4" s="27">
        <v>5</v>
      </c>
    </row>
    <row r="5" spans="1:11" x14ac:dyDescent="0.2">
      <c r="A5" s="21">
        <v>3</v>
      </c>
      <c r="B5" s="27">
        <v>15</v>
      </c>
      <c r="C5" s="27">
        <v>12</v>
      </c>
      <c r="D5" s="27">
        <v>11</v>
      </c>
      <c r="E5" s="27">
        <v>9</v>
      </c>
      <c r="F5" s="27">
        <v>10</v>
      </c>
      <c r="G5" s="27">
        <v>9</v>
      </c>
      <c r="H5" s="27">
        <v>8</v>
      </c>
      <c r="I5" s="27">
        <v>6</v>
      </c>
      <c r="J5" s="27">
        <v>7</v>
      </c>
      <c r="K5" s="27">
        <v>4</v>
      </c>
    </row>
    <row r="6" spans="1:11" x14ac:dyDescent="0.2">
      <c r="A6" s="21">
        <v>4</v>
      </c>
      <c r="B6" s="27">
        <v>11</v>
      </c>
      <c r="C6" s="27">
        <v>13</v>
      </c>
      <c r="D6" s="27">
        <v>12</v>
      </c>
      <c r="E6" s="27">
        <v>10</v>
      </c>
      <c r="F6" s="27">
        <v>10</v>
      </c>
      <c r="G6" s="27">
        <v>10</v>
      </c>
      <c r="H6" s="27">
        <v>7</v>
      </c>
      <c r="I6" s="27">
        <v>6</v>
      </c>
      <c r="J6" s="27">
        <v>6</v>
      </c>
      <c r="K6" s="27">
        <v>6</v>
      </c>
    </row>
    <row r="7" spans="1:11" x14ac:dyDescent="0.2">
      <c r="A7" s="21">
        <v>5</v>
      </c>
      <c r="B7" s="27">
        <v>13</v>
      </c>
      <c r="C7" s="27">
        <v>12</v>
      </c>
      <c r="D7" s="27">
        <v>11</v>
      </c>
      <c r="E7" s="27">
        <v>9</v>
      </c>
      <c r="F7" s="27">
        <v>10</v>
      </c>
      <c r="G7" s="27">
        <v>8</v>
      </c>
      <c r="H7" s="27">
        <v>7</v>
      </c>
      <c r="I7" s="27">
        <v>9</v>
      </c>
      <c r="J7" s="27">
        <v>8</v>
      </c>
      <c r="K7" s="27">
        <v>6</v>
      </c>
    </row>
    <row r="8" spans="1:11" x14ac:dyDescent="0.2">
      <c r="A8" s="21">
        <v>6</v>
      </c>
      <c r="B8" s="27">
        <v>14</v>
      </c>
      <c r="C8" s="27">
        <v>14</v>
      </c>
      <c r="D8" s="27">
        <v>11</v>
      </c>
      <c r="E8" s="27">
        <v>10</v>
      </c>
      <c r="F8" s="27">
        <v>11</v>
      </c>
      <c r="G8" s="27">
        <v>10</v>
      </c>
      <c r="H8" s="27">
        <v>9</v>
      </c>
      <c r="I8" s="27">
        <v>7</v>
      </c>
      <c r="J8" s="27">
        <v>6</v>
      </c>
      <c r="K8" s="27">
        <v>4</v>
      </c>
    </row>
    <row r="9" spans="1:11" x14ac:dyDescent="0.2">
      <c r="A9" s="21">
        <v>7</v>
      </c>
      <c r="B9" s="27">
        <v>13</v>
      </c>
      <c r="C9" s="27">
        <v>13</v>
      </c>
      <c r="D9" s="27">
        <v>11</v>
      </c>
      <c r="E9" s="27">
        <v>8</v>
      </c>
      <c r="F9" s="27">
        <v>11</v>
      </c>
      <c r="G9" s="27">
        <v>10</v>
      </c>
      <c r="H9" s="27">
        <v>10</v>
      </c>
      <c r="I9" s="27">
        <v>8</v>
      </c>
      <c r="J9" s="27">
        <v>6</v>
      </c>
      <c r="K9" s="27">
        <v>5</v>
      </c>
    </row>
    <row r="10" spans="1:11" x14ac:dyDescent="0.2">
      <c r="A10" s="21">
        <v>8</v>
      </c>
      <c r="B10" s="27">
        <v>12</v>
      </c>
      <c r="C10" s="27">
        <v>10</v>
      </c>
      <c r="D10" s="27">
        <v>10</v>
      </c>
      <c r="E10" s="27">
        <v>12</v>
      </c>
      <c r="F10" s="27">
        <v>11</v>
      </c>
      <c r="G10" s="27">
        <v>9</v>
      </c>
      <c r="H10" s="27">
        <v>8</v>
      </c>
      <c r="I10" s="27">
        <v>7</v>
      </c>
      <c r="J10" s="27">
        <v>8</v>
      </c>
      <c r="K10" s="27">
        <v>6</v>
      </c>
    </row>
    <row r="11" spans="1:11" x14ac:dyDescent="0.2">
      <c r="A11" s="21">
        <v>9</v>
      </c>
      <c r="B11" s="27">
        <v>11</v>
      </c>
      <c r="C11" s="27">
        <v>13</v>
      </c>
      <c r="D11" s="27">
        <v>12</v>
      </c>
      <c r="E11" s="27">
        <v>11</v>
      </c>
      <c r="F11" s="27">
        <v>10</v>
      </c>
      <c r="G11" s="27">
        <v>11</v>
      </c>
      <c r="H11" s="27">
        <v>7</v>
      </c>
      <c r="I11" s="27">
        <v>8</v>
      </c>
      <c r="J11" s="27">
        <v>8</v>
      </c>
      <c r="K11" s="27">
        <v>5</v>
      </c>
    </row>
    <row r="12" spans="1:11" x14ac:dyDescent="0.2">
      <c r="A12" s="21">
        <v>10</v>
      </c>
      <c r="B12" s="27">
        <v>11</v>
      </c>
      <c r="C12" s="27">
        <v>10</v>
      </c>
      <c r="D12" s="27">
        <v>11</v>
      </c>
      <c r="E12" s="27">
        <v>9</v>
      </c>
      <c r="F12" s="27">
        <v>10</v>
      </c>
      <c r="G12" s="27">
        <v>9</v>
      </c>
      <c r="H12" s="27">
        <v>8</v>
      </c>
      <c r="I12" s="27">
        <v>6</v>
      </c>
      <c r="J12" s="27">
        <v>7</v>
      </c>
      <c r="K12" s="27">
        <v>5</v>
      </c>
    </row>
    <row r="13" spans="1:11" x14ac:dyDescent="0.2">
      <c r="A13" s="21">
        <v>11</v>
      </c>
      <c r="B13" s="27">
        <v>12</v>
      </c>
      <c r="C13" s="27">
        <v>13</v>
      </c>
      <c r="D13" s="27">
        <v>12</v>
      </c>
      <c r="E13" s="27">
        <v>8</v>
      </c>
      <c r="F13" s="27">
        <v>11</v>
      </c>
      <c r="G13" s="27">
        <v>9</v>
      </c>
      <c r="H13" s="27">
        <v>7</v>
      </c>
      <c r="I13" s="27">
        <v>7</v>
      </c>
      <c r="J13" s="27">
        <v>6</v>
      </c>
      <c r="K13" s="27">
        <v>4</v>
      </c>
    </row>
    <row r="14" spans="1:11" x14ac:dyDescent="0.2">
      <c r="A14" s="21">
        <v>12</v>
      </c>
      <c r="B14" s="27">
        <v>12</v>
      </c>
      <c r="C14" s="27">
        <v>12</v>
      </c>
      <c r="D14" s="27">
        <v>11</v>
      </c>
      <c r="E14" s="27">
        <v>12</v>
      </c>
      <c r="F14" s="27">
        <v>11</v>
      </c>
      <c r="G14" s="27">
        <v>11</v>
      </c>
      <c r="H14" s="27">
        <v>7</v>
      </c>
      <c r="I14" s="27">
        <v>8</v>
      </c>
      <c r="J14" s="27">
        <v>8</v>
      </c>
      <c r="K14" s="27">
        <v>4</v>
      </c>
    </row>
    <row r="15" spans="1:11" x14ac:dyDescent="0.2">
      <c r="A15" s="21">
        <v>13</v>
      </c>
      <c r="B15" s="27">
        <v>11</v>
      </c>
      <c r="C15" s="27">
        <v>11</v>
      </c>
      <c r="D15" s="27">
        <v>11</v>
      </c>
      <c r="E15" s="27">
        <v>11</v>
      </c>
      <c r="F15" s="27">
        <v>11</v>
      </c>
      <c r="G15" s="27">
        <v>11</v>
      </c>
      <c r="H15" s="27">
        <v>7</v>
      </c>
      <c r="I15" s="27">
        <v>8</v>
      </c>
      <c r="J15" s="27">
        <v>7</v>
      </c>
      <c r="K15" s="27">
        <v>6</v>
      </c>
    </row>
    <row r="16" spans="1:11" x14ac:dyDescent="0.2">
      <c r="A16" s="21">
        <v>14</v>
      </c>
      <c r="B16" s="27">
        <v>13</v>
      </c>
      <c r="C16" s="27">
        <v>11</v>
      </c>
      <c r="D16" s="27">
        <v>11</v>
      </c>
      <c r="E16" s="27">
        <v>8</v>
      </c>
      <c r="F16" s="27">
        <v>12</v>
      </c>
      <c r="G16" s="27">
        <v>8</v>
      </c>
      <c r="H16" s="27">
        <v>7</v>
      </c>
      <c r="I16" s="27">
        <v>6</v>
      </c>
      <c r="J16" s="27">
        <v>7</v>
      </c>
      <c r="K16" s="27">
        <v>6</v>
      </c>
    </row>
    <row r="17" spans="1:11" x14ac:dyDescent="0.2">
      <c r="A17" s="21">
        <v>15</v>
      </c>
      <c r="B17" s="27">
        <v>15</v>
      </c>
      <c r="C17" s="27">
        <v>13</v>
      </c>
      <c r="D17" s="27">
        <v>10</v>
      </c>
      <c r="E17" s="27">
        <v>12</v>
      </c>
      <c r="F17" s="27">
        <v>11</v>
      </c>
      <c r="G17" s="27">
        <v>11</v>
      </c>
      <c r="H17" s="27">
        <v>10</v>
      </c>
      <c r="I17" s="27">
        <v>6</v>
      </c>
      <c r="J17" s="27">
        <v>7</v>
      </c>
      <c r="K17" s="27">
        <v>4</v>
      </c>
    </row>
    <row r="18" spans="1:11" x14ac:dyDescent="0.2">
      <c r="A18" s="21">
        <v>16</v>
      </c>
      <c r="B18" s="27">
        <v>11</v>
      </c>
      <c r="C18" s="27">
        <v>13</v>
      </c>
      <c r="D18" s="27">
        <v>11</v>
      </c>
      <c r="E18" s="27">
        <v>9</v>
      </c>
      <c r="F18" s="27">
        <v>9</v>
      </c>
      <c r="G18" s="27">
        <v>8</v>
      </c>
      <c r="H18" s="27">
        <v>9</v>
      </c>
      <c r="I18" s="27">
        <v>8</v>
      </c>
      <c r="J18" s="27">
        <v>7</v>
      </c>
      <c r="K18" s="27">
        <v>5</v>
      </c>
    </row>
    <row r="19" spans="1:11" x14ac:dyDescent="0.2">
      <c r="A19" s="21">
        <v>17</v>
      </c>
      <c r="B19" s="27">
        <v>14</v>
      </c>
      <c r="C19" s="27">
        <v>11</v>
      </c>
      <c r="D19" s="27">
        <v>11</v>
      </c>
      <c r="E19" s="27">
        <v>12</v>
      </c>
      <c r="F19" s="27">
        <v>9</v>
      </c>
      <c r="G19" s="27">
        <v>8</v>
      </c>
      <c r="H19" s="27">
        <v>9</v>
      </c>
      <c r="I19" s="27">
        <v>6</v>
      </c>
      <c r="J19" s="27">
        <v>6</v>
      </c>
      <c r="K19" s="27">
        <v>6</v>
      </c>
    </row>
    <row r="20" spans="1:11" x14ac:dyDescent="0.2">
      <c r="A20" s="21">
        <v>18</v>
      </c>
      <c r="B20" s="27">
        <v>13</v>
      </c>
      <c r="C20" s="27">
        <v>11</v>
      </c>
      <c r="D20" s="27">
        <v>13</v>
      </c>
      <c r="E20" s="27">
        <v>11</v>
      </c>
      <c r="F20" s="27">
        <v>8</v>
      </c>
      <c r="G20" s="27">
        <v>8</v>
      </c>
      <c r="H20" s="27">
        <v>8</v>
      </c>
      <c r="I20" s="27">
        <v>8</v>
      </c>
      <c r="J20" s="27">
        <v>6</v>
      </c>
      <c r="K20" s="27">
        <v>5</v>
      </c>
    </row>
    <row r="21" spans="1:11" x14ac:dyDescent="0.2">
      <c r="A21" s="21">
        <v>19</v>
      </c>
      <c r="B21" s="27">
        <v>13</v>
      </c>
      <c r="C21" s="27">
        <v>12</v>
      </c>
      <c r="D21" s="27">
        <v>11</v>
      </c>
      <c r="E21" s="27">
        <v>11</v>
      </c>
      <c r="F21" s="27">
        <v>10</v>
      </c>
      <c r="G21" s="27">
        <v>10</v>
      </c>
      <c r="H21" s="27">
        <v>9</v>
      </c>
      <c r="I21" s="27">
        <v>7</v>
      </c>
      <c r="J21" s="27">
        <v>8</v>
      </c>
      <c r="K21" s="27">
        <v>5</v>
      </c>
    </row>
    <row r="22" spans="1:11" x14ac:dyDescent="0.2">
      <c r="A22" s="21">
        <v>20</v>
      </c>
      <c r="B22" s="27">
        <v>15</v>
      </c>
      <c r="C22" s="27">
        <v>10</v>
      </c>
      <c r="D22" s="27">
        <v>11</v>
      </c>
      <c r="E22" s="27">
        <v>9</v>
      </c>
      <c r="F22" s="27">
        <v>9</v>
      </c>
      <c r="G22" s="27">
        <v>10</v>
      </c>
      <c r="H22" s="27">
        <v>8</v>
      </c>
      <c r="I22" s="27">
        <v>6</v>
      </c>
      <c r="J22" s="27">
        <v>6</v>
      </c>
      <c r="K22" s="27">
        <v>6</v>
      </c>
    </row>
    <row r="23" spans="1:11" x14ac:dyDescent="0.2">
      <c r="A23" s="21">
        <v>21</v>
      </c>
      <c r="B23" s="27">
        <v>13</v>
      </c>
      <c r="C23" s="27">
        <v>11</v>
      </c>
      <c r="D23" s="27">
        <v>12</v>
      </c>
      <c r="E23" s="27">
        <v>11</v>
      </c>
      <c r="F23" s="27">
        <v>12</v>
      </c>
      <c r="G23" s="27">
        <v>11</v>
      </c>
      <c r="H23" s="27">
        <v>9</v>
      </c>
      <c r="I23" s="27">
        <v>8</v>
      </c>
      <c r="J23" s="27">
        <v>7</v>
      </c>
      <c r="K23" s="27">
        <v>4</v>
      </c>
    </row>
    <row r="24" spans="1:11" x14ac:dyDescent="0.2">
      <c r="A24" s="21">
        <v>22</v>
      </c>
      <c r="B24" s="27">
        <v>14</v>
      </c>
      <c r="C24" s="27">
        <v>11</v>
      </c>
      <c r="D24" s="27">
        <v>11</v>
      </c>
      <c r="E24" s="27">
        <v>11</v>
      </c>
      <c r="F24" s="27">
        <v>10</v>
      </c>
      <c r="G24" s="27">
        <v>9</v>
      </c>
      <c r="H24" s="27">
        <v>7</v>
      </c>
      <c r="I24" s="27">
        <v>8</v>
      </c>
      <c r="J24" s="27">
        <v>6</v>
      </c>
      <c r="K24" s="27">
        <v>6</v>
      </c>
    </row>
    <row r="25" spans="1:11" x14ac:dyDescent="0.2">
      <c r="A25" s="21">
        <v>23</v>
      </c>
      <c r="B25" s="27">
        <v>15</v>
      </c>
      <c r="C25" s="27">
        <v>13</v>
      </c>
      <c r="D25" s="27">
        <v>10</v>
      </c>
      <c r="E25" s="27">
        <v>10</v>
      </c>
      <c r="F25" s="27">
        <v>9</v>
      </c>
      <c r="G25" s="27">
        <v>11</v>
      </c>
      <c r="H25" s="27">
        <v>9</v>
      </c>
      <c r="I25" s="27">
        <v>8</v>
      </c>
      <c r="J25" s="27">
        <v>7</v>
      </c>
      <c r="K25" s="27">
        <v>5</v>
      </c>
    </row>
    <row r="26" spans="1:11" x14ac:dyDescent="0.2">
      <c r="A26" s="21">
        <v>24</v>
      </c>
      <c r="B26" s="27">
        <v>11</v>
      </c>
      <c r="C26" s="27">
        <v>9</v>
      </c>
      <c r="D26" s="27">
        <v>10</v>
      </c>
      <c r="E26" s="27">
        <v>11</v>
      </c>
      <c r="F26" s="27">
        <v>8</v>
      </c>
      <c r="G26" s="27">
        <v>11</v>
      </c>
      <c r="H26" s="27">
        <v>8</v>
      </c>
      <c r="I26" s="27">
        <v>8</v>
      </c>
      <c r="J26" s="27">
        <v>8</v>
      </c>
      <c r="K26" s="27">
        <v>6</v>
      </c>
    </row>
    <row r="27" spans="1:11" x14ac:dyDescent="0.2">
      <c r="A27" s="21">
        <v>25</v>
      </c>
      <c r="B27" s="27">
        <v>11</v>
      </c>
      <c r="C27" s="27">
        <v>11</v>
      </c>
      <c r="D27" s="27">
        <v>13</v>
      </c>
      <c r="E27" s="27">
        <v>8</v>
      </c>
      <c r="F27" s="27">
        <v>9</v>
      </c>
      <c r="G27" s="27">
        <v>8</v>
      </c>
      <c r="H27" s="27">
        <v>9</v>
      </c>
      <c r="I27" s="27">
        <v>9</v>
      </c>
      <c r="J27" s="27">
        <v>6</v>
      </c>
      <c r="K27" s="27">
        <v>6</v>
      </c>
    </row>
    <row r="28" spans="1:11" x14ac:dyDescent="0.2">
      <c r="A28" s="21">
        <v>26</v>
      </c>
      <c r="B28" s="27">
        <v>14</v>
      </c>
      <c r="C28" s="27">
        <v>12</v>
      </c>
      <c r="D28" s="27">
        <v>10</v>
      </c>
      <c r="E28" s="27">
        <v>10</v>
      </c>
      <c r="F28" s="27">
        <v>8</v>
      </c>
      <c r="G28" s="27">
        <v>8</v>
      </c>
      <c r="H28" s="27">
        <v>8</v>
      </c>
      <c r="I28" s="27">
        <v>9</v>
      </c>
      <c r="J28" s="27">
        <v>8</v>
      </c>
      <c r="K28" s="27">
        <v>5</v>
      </c>
    </row>
    <row r="29" spans="1:11" x14ac:dyDescent="0.2">
      <c r="A29" s="21">
        <v>27</v>
      </c>
      <c r="B29" s="27">
        <v>11</v>
      </c>
      <c r="C29" s="27">
        <v>13</v>
      </c>
      <c r="D29" s="27">
        <v>11</v>
      </c>
      <c r="E29" s="27">
        <v>10</v>
      </c>
      <c r="F29" s="27">
        <v>7</v>
      </c>
      <c r="G29" s="27">
        <v>11</v>
      </c>
      <c r="H29" s="27">
        <v>7</v>
      </c>
      <c r="I29" s="27">
        <v>8</v>
      </c>
      <c r="J29" s="27">
        <v>6</v>
      </c>
      <c r="K29" s="27">
        <v>4</v>
      </c>
    </row>
    <row r="30" spans="1:11" x14ac:dyDescent="0.2">
      <c r="A30" s="21">
        <v>28</v>
      </c>
      <c r="B30" s="27">
        <v>14</v>
      </c>
      <c r="C30" s="27">
        <v>10</v>
      </c>
      <c r="D30" s="27">
        <v>11</v>
      </c>
      <c r="E30" s="27">
        <v>11</v>
      </c>
      <c r="F30" s="27">
        <v>10</v>
      </c>
      <c r="G30" s="27">
        <v>10</v>
      </c>
      <c r="H30" s="27">
        <v>10</v>
      </c>
      <c r="I30" s="27">
        <v>6</v>
      </c>
      <c r="J30" s="27">
        <v>7</v>
      </c>
      <c r="K30" s="27">
        <v>5</v>
      </c>
    </row>
    <row r="31" spans="1:11" x14ac:dyDescent="0.2">
      <c r="A31" s="21">
        <v>29</v>
      </c>
      <c r="B31" s="27">
        <v>11</v>
      </c>
      <c r="C31" s="27">
        <v>11</v>
      </c>
      <c r="D31" s="27">
        <v>12</v>
      </c>
      <c r="E31" s="27">
        <v>9</v>
      </c>
      <c r="F31" s="27">
        <v>8</v>
      </c>
      <c r="G31" s="27">
        <v>8</v>
      </c>
      <c r="H31" s="27">
        <v>7</v>
      </c>
      <c r="I31" s="27">
        <v>8</v>
      </c>
      <c r="J31" s="27">
        <v>8</v>
      </c>
      <c r="K31" s="27">
        <v>6</v>
      </c>
    </row>
    <row r="32" spans="1:11" x14ac:dyDescent="0.2">
      <c r="A32" s="21">
        <v>30</v>
      </c>
      <c r="B32" s="27">
        <v>14</v>
      </c>
      <c r="C32" s="27">
        <v>13</v>
      </c>
      <c r="D32" s="27">
        <v>12</v>
      </c>
      <c r="E32" s="27">
        <v>9</v>
      </c>
      <c r="F32" s="27">
        <v>10</v>
      </c>
      <c r="G32" s="27">
        <v>11</v>
      </c>
      <c r="H32" s="27">
        <v>8</v>
      </c>
      <c r="I32" s="27">
        <v>8</v>
      </c>
      <c r="J32" s="27">
        <v>8</v>
      </c>
      <c r="K32" s="27">
        <v>5</v>
      </c>
    </row>
  </sheetData>
  <mergeCells count="1">
    <mergeCell ref="A1:K1"/>
  </mergeCells>
  <pageMargins left="0.7" right="0.7" top="0.75" bottom="0.75" header="0.3" footer="0.3"/>
  <pageSetup paperSize="3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80" zoomScaleNormal="80" zoomScalePageLayoutView="80" workbookViewId="0">
      <selection activeCell="K32" sqref="A1:K32"/>
    </sheetView>
  </sheetViews>
  <sheetFormatPr baseColWidth="10" defaultColWidth="6" defaultRowHeight="16" customHeight="1" x14ac:dyDescent="0.2"/>
  <cols>
    <col min="1" max="1" width="18" style="19" customWidth="1"/>
    <col min="2" max="2" width="8.1640625" style="19" customWidth="1"/>
    <col min="3" max="36" width="6" style="19"/>
    <col min="37" max="37" width="6" style="19" customWidth="1"/>
    <col min="38" max="47" width="9" style="19" customWidth="1"/>
    <col min="48" max="16384" width="6" style="19"/>
  </cols>
  <sheetData>
    <row r="1" spans="1:11" ht="16" customHeight="1" x14ac:dyDescent="0.2">
      <c r="A1" s="66" t="s">
        <v>175</v>
      </c>
      <c r="B1" s="67"/>
      <c r="C1" s="67"/>
      <c r="D1" s="67"/>
      <c r="E1" s="67"/>
      <c r="F1" s="67"/>
      <c r="G1" s="67"/>
      <c r="H1" s="67"/>
      <c r="I1" s="67"/>
      <c r="J1" s="67"/>
      <c r="K1" s="68"/>
    </row>
    <row r="2" spans="1:11" ht="29" customHeight="1" x14ac:dyDescent="0.2">
      <c r="A2" s="20" t="s">
        <v>166</v>
      </c>
      <c r="B2" s="21">
        <v>10</v>
      </c>
      <c r="C2" s="21">
        <v>20</v>
      </c>
      <c r="D2" s="21">
        <v>30</v>
      </c>
      <c r="E2" s="21">
        <v>40</v>
      </c>
      <c r="F2" s="21">
        <v>50</v>
      </c>
      <c r="G2" s="21">
        <v>60</v>
      </c>
      <c r="H2" s="21">
        <v>70</v>
      </c>
      <c r="I2" s="21">
        <v>80</v>
      </c>
      <c r="J2" s="21">
        <v>90</v>
      </c>
      <c r="K2" s="21">
        <v>98</v>
      </c>
    </row>
    <row r="3" spans="1:11" ht="16" customHeight="1" x14ac:dyDescent="0.2">
      <c r="A3" s="21">
        <v>1</v>
      </c>
      <c r="B3" s="21">
        <v>13</v>
      </c>
      <c r="C3" s="21">
        <v>14</v>
      </c>
      <c r="D3" s="21">
        <v>14</v>
      </c>
      <c r="E3" s="21">
        <v>13</v>
      </c>
      <c r="F3" s="21">
        <v>12</v>
      </c>
      <c r="G3" s="21">
        <v>12</v>
      </c>
      <c r="H3" s="21">
        <v>10</v>
      </c>
      <c r="I3" s="21">
        <v>7</v>
      </c>
      <c r="J3" s="21">
        <v>5</v>
      </c>
      <c r="K3" s="21">
        <v>3</v>
      </c>
    </row>
    <row r="4" spans="1:11" ht="16" customHeight="1" x14ac:dyDescent="0.2">
      <c r="A4" s="21">
        <v>2</v>
      </c>
      <c r="B4" s="21">
        <v>13</v>
      </c>
      <c r="C4" s="21">
        <v>14</v>
      </c>
      <c r="D4" s="21">
        <v>12</v>
      </c>
      <c r="E4" s="21">
        <v>12</v>
      </c>
      <c r="F4" s="21">
        <v>13</v>
      </c>
      <c r="G4" s="21">
        <v>10</v>
      </c>
      <c r="H4" s="21">
        <v>10</v>
      </c>
      <c r="I4" s="21">
        <v>9</v>
      </c>
      <c r="J4" s="21">
        <v>7</v>
      </c>
      <c r="K4" s="21">
        <v>2</v>
      </c>
    </row>
    <row r="5" spans="1:11" ht="16" customHeight="1" x14ac:dyDescent="0.2">
      <c r="A5" s="21">
        <v>3</v>
      </c>
      <c r="B5" s="21">
        <v>15</v>
      </c>
      <c r="C5" s="21">
        <v>14</v>
      </c>
      <c r="D5" s="21">
        <v>13</v>
      </c>
      <c r="E5" s="21">
        <v>13</v>
      </c>
      <c r="F5" s="21">
        <v>12</v>
      </c>
      <c r="G5" s="21">
        <v>11</v>
      </c>
      <c r="H5" s="21">
        <v>8</v>
      </c>
      <c r="I5" s="21">
        <v>9</v>
      </c>
      <c r="J5" s="21">
        <v>5</v>
      </c>
      <c r="K5" s="21">
        <v>2</v>
      </c>
    </row>
    <row r="6" spans="1:11" ht="16" customHeight="1" x14ac:dyDescent="0.2">
      <c r="A6" s="21">
        <v>4</v>
      </c>
      <c r="B6" s="21">
        <v>15</v>
      </c>
      <c r="C6" s="21">
        <v>13</v>
      </c>
      <c r="D6" s="21">
        <v>12</v>
      </c>
      <c r="E6" s="21">
        <v>14</v>
      </c>
      <c r="F6" s="21">
        <v>13</v>
      </c>
      <c r="G6" s="21">
        <v>11</v>
      </c>
      <c r="H6" s="21">
        <v>8</v>
      </c>
      <c r="I6" s="21">
        <v>7</v>
      </c>
      <c r="J6" s="21">
        <v>5</v>
      </c>
      <c r="K6" s="21">
        <v>2</v>
      </c>
    </row>
    <row r="7" spans="1:11" ht="16" customHeight="1" x14ac:dyDescent="0.2">
      <c r="A7" s="21">
        <v>5</v>
      </c>
      <c r="B7" s="21">
        <v>13</v>
      </c>
      <c r="C7" s="21">
        <v>13</v>
      </c>
      <c r="D7" s="21">
        <v>12</v>
      </c>
      <c r="E7" s="21">
        <v>14</v>
      </c>
      <c r="F7" s="21">
        <v>13</v>
      </c>
      <c r="G7" s="21">
        <v>9</v>
      </c>
      <c r="H7" s="21">
        <v>8</v>
      </c>
      <c r="I7" s="21">
        <v>9</v>
      </c>
      <c r="J7" s="21">
        <v>9</v>
      </c>
      <c r="K7" s="21">
        <v>3</v>
      </c>
    </row>
    <row r="8" spans="1:11" ht="16" customHeight="1" x14ac:dyDescent="0.2">
      <c r="A8" s="21">
        <v>6</v>
      </c>
      <c r="B8" s="21">
        <v>14</v>
      </c>
      <c r="C8" s="21">
        <v>13</v>
      </c>
      <c r="D8" s="21">
        <v>14</v>
      </c>
      <c r="E8" s="21">
        <v>12</v>
      </c>
      <c r="F8" s="21">
        <v>13</v>
      </c>
      <c r="G8" s="21">
        <v>12</v>
      </c>
      <c r="H8" s="21">
        <v>8</v>
      </c>
      <c r="I8" s="21">
        <v>7</v>
      </c>
      <c r="J8" s="21">
        <v>5</v>
      </c>
      <c r="K8" s="21">
        <v>2</v>
      </c>
    </row>
    <row r="9" spans="1:11" ht="16" customHeight="1" x14ac:dyDescent="0.2">
      <c r="A9" s="21">
        <v>7</v>
      </c>
      <c r="B9" s="21">
        <v>13</v>
      </c>
      <c r="C9" s="21">
        <v>14</v>
      </c>
      <c r="D9" s="21">
        <v>14</v>
      </c>
      <c r="E9" s="21">
        <v>13</v>
      </c>
      <c r="F9" s="21">
        <v>13</v>
      </c>
      <c r="G9" s="21">
        <v>10</v>
      </c>
      <c r="H9" s="21">
        <v>8</v>
      </c>
      <c r="I9" s="21">
        <v>8</v>
      </c>
      <c r="J9" s="21">
        <v>5</v>
      </c>
      <c r="K9" s="21">
        <v>3</v>
      </c>
    </row>
    <row r="10" spans="1:11" ht="16" customHeight="1" x14ac:dyDescent="0.2">
      <c r="A10" s="21">
        <v>8</v>
      </c>
      <c r="B10" s="21">
        <v>15</v>
      </c>
      <c r="C10" s="21">
        <v>13</v>
      </c>
      <c r="D10" s="21">
        <v>14</v>
      </c>
      <c r="E10" s="21">
        <v>13</v>
      </c>
      <c r="F10" s="21">
        <v>11</v>
      </c>
      <c r="G10" s="21">
        <v>10</v>
      </c>
      <c r="H10" s="21">
        <v>9</v>
      </c>
      <c r="I10" s="21">
        <v>8</v>
      </c>
      <c r="J10" s="21">
        <v>8</v>
      </c>
      <c r="K10" s="21">
        <v>3</v>
      </c>
    </row>
    <row r="11" spans="1:11" ht="16" customHeight="1" x14ac:dyDescent="0.2">
      <c r="A11" s="21">
        <v>9</v>
      </c>
      <c r="B11" s="21">
        <v>14</v>
      </c>
      <c r="C11" s="21">
        <v>13</v>
      </c>
      <c r="D11" s="21">
        <v>13</v>
      </c>
      <c r="E11" s="21">
        <v>12</v>
      </c>
      <c r="F11" s="21">
        <v>12</v>
      </c>
      <c r="G11" s="21">
        <v>13</v>
      </c>
      <c r="H11" s="21">
        <v>8</v>
      </c>
      <c r="I11" s="21">
        <v>10</v>
      </c>
      <c r="J11" s="21">
        <v>7</v>
      </c>
      <c r="K11" s="21">
        <v>3</v>
      </c>
    </row>
    <row r="12" spans="1:11" ht="16" customHeight="1" x14ac:dyDescent="0.2">
      <c r="A12" s="21">
        <v>10</v>
      </c>
      <c r="B12" s="21">
        <v>13</v>
      </c>
      <c r="C12" s="21">
        <v>14</v>
      </c>
      <c r="D12" s="21">
        <v>13</v>
      </c>
      <c r="E12" s="21">
        <v>12</v>
      </c>
      <c r="F12" s="21">
        <v>13</v>
      </c>
      <c r="G12" s="21">
        <v>9</v>
      </c>
      <c r="H12" s="21">
        <v>9</v>
      </c>
      <c r="I12" s="21">
        <v>7</v>
      </c>
      <c r="J12" s="21">
        <v>5</v>
      </c>
      <c r="K12" s="21">
        <v>4</v>
      </c>
    </row>
    <row r="13" spans="1:11" ht="16" customHeight="1" x14ac:dyDescent="0.2">
      <c r="A13" s="21">
        <v>11</v>
      </c>
      <c r="B13" s="21">
        <v>13</v>
      </c>
      <c r="C13" s="21">
        <v>14</v>
      </c>
      <c r="D13" s="21">
        <v>14</v>
      </c>
      <c r="E13" s="21">
        <v>11</v>
      </c>
      <c r="F13" s="21">
        <v>11</v>
      </c>
      <c r="G13" s="21">
        <v>13</v>
      </c>
      <c r="H13" s="21">
        <v>9</v>
      </c>
      <c r="I13" s="21">
        <v>8</v>
      </c>
      <c r="J13" s="21">
        <v>5</v>
      </c>
      <c r="K13" s="21">
        <v>2</v>
      </c>
    </row>
    <row r="14" spans="1:11" ht="16" customHeight="1" x14ac:dyDescent="0.2">
      <c r="A14" s="21">
        <v>12</v>
      </c>
      <c r="B14" s="21">
        <v>15</v>
      </c>
      <c r="C14" s="21">
        <v>14</v>
      </c>
      <c r="D14" s="21">
        <v>14</v>
      </c>
      <c r="E14" s="21">
        <v>12</v>
      </c>
      <c r="F14" s="21">
        <v>13</v>
      </c>
      <c r="G14" s="21">
        <v>9</v>
      </c>
      <c r="H14" s="21">
        <v>10</v>
      </c>
      <c r="I14" s="21">
        <v>9</v>
      </c>
      <c r="J14" s="21">
        <v>8</v>
      </c>
      <c r="K14" s="21">
        <v>2</v>
      </c>
    </row>
    <row r="15" spans="1:11" ht="16" customHeight="1" x14ac:dyDescent="0.2">
      <c r="A15" s="21">
        <v>13</v>
      </c>
      <c r="B15" s="21">
        <v>14</v>
      </c>
      <c r="C15" s="21">
        <v>13</v>
      </c>
      <c r="D15" s="21">
        <v>12</v>
      </c>
      <c r="E15" s="21">
        <v>13</v>
      </c>
      <c r="F15" s="21">
        <v>12</v>
      </c>
      <c r="G15" s="21">
        <v>9</v>
      </c>
      <c r="H15" s="21">
        <v>9</v>
      </c>
      <c r="I15" s="21">
        <v>9</v>
      </c>
      <c r="J15" s="21">
        <v>9</v>
      </c>
      <c r="K15" s="21">
        <v>2</v>
      </c>
    </row>
    <row r="16" spans="1:11" ht="16" customHeight="1" x14ac:dyDescent="0.2">
      <c r="A16" s="21">
        <v>14</v>
      </c>
      <c r="B16" s="21">
        <v>15</v>
      </c>
      <c r="C16" s="21">
        <v>13</v>
      </c>
      <c r="D16" s="21">
        <v>12</v>
      </c>
      <c r="E16" s="21">
        <v>14</v>
      </c>
      <c r="F16" s="21">
        <v>12</v>
      </c>
      <c r="G16" s="21">
        <v>10</v>
      </c>
      <c r="H16" s="21">
        <v>7</v>
      </c>
      <c r="I16" s="21">
        <v>7</v>
      </c>
      <c r="J16" s="21">
        <v>8</v>
      </c>
      <c r="K16" s="21">
        <v>3</v>
      </c>
    </row>
    <row r="17" spans="1:11" ht="16" customHeight="1" x14ac:dyDescent="0.2">
      <c r="A17" s="21">
        <v>15</v>
      </c>
      <c r="B17" s="21">
        <v>14</v>
      </c>
      <c r="C17" s="21">
        <v>13</v>
      </c>
      <c r="D17" s="21">
        <v>13</v>
      </c>
      <c r="E17" s="21">
        <v>12</v>
      </c>
      <c r="F17" s="21">
        <v>12</v>
      </c>
      <c r="G17" s="21">
        <v>12</v>
      </c>
      <c r="H17" s="21">
        <v>10</v>
      </c>
      <c r="I17" s="21">
        <v>8</v>
      </c>
      <c r="J17" s="21">
        <v>5</v>
      </c>
      <c r="K17" s="21">
        <v>4</v>
      </c>
    </row>
    <row r="18" spans="1:11" ht="16" customHeight="1" x14ac:dyDescent="0.2">
      <c r="A18" s="21">
        <v>16</v>
      </c>
      <c r="B18" s="21">
        <v>13</v>
      </c>
      <c r="C18" s="21">
        <v>13</v>
      </c>
      <c r="D18" s="21">
        <v>14</v>
      </c>
      <c r="E18" s="21">
        <v>14</v>
      </c>
      <c r="F18" s="21">
        <v>11</v>
      </c>
      <c r="G18" s="21">
        <v>9</v>
      </c>
      <c r="H18" s="21">
        <v>9</v>
      </c>
      <c r="I18" s="21">
        <v>9</v>
      </c>
      <c r="J18" s="21">
        <v>8</v>
      </c>
      <c r="K18" s="21">
        <v>3</v>
      </c>
    </row>
    <row r="19" spans="1:11" ht="16" customHeight="1" x14ac:dyDescent="0.2">
      <c r="A19" s="21">
        <v>17</v>
      </c>
      <c r="B19" s="21">
        <v>14</v>
      </c>
      <c r="C19" s="21">
        <v>14</v>
      </c>
      <c r="D19" s="21">
        <v>12</v>
      </c>
      <c r="E19" s="21">
        <v>14</v>
      </c>
      <c r="F19" s="21">
        <v>12</v>
      </c>
      <c r="G19" s="21">
        <v>10</v>
      </c>
      <c r="H19" s="21">
        <v>10</v>
      </c>
      <c r="I19" s="21">
        <v>7</v>
      </c>
      <c r="J19" s="21">
        <v>7</v>
      </c>
      <c r="K19" s="21">
        <v>4</v>
      </c>
    </row>
    <row r="20" spans="1:11" ht="16" customHeight="1" x14ac:dyDescent="0.2">
      <c r="A20" s="21">
        <v>18</v>
      </c>
      <c r="B20" s="21">
        <v>15</v>
      </c>
      <c r="C20" s="21">
        <v>14</v>
      </c>
      <c r="D20" s="21">
        <v>13</v>
      </c>
      <c r="E20" s="21">
        <v>13</v>
      </c>
      <c r="F20" s="21">
        <v>11</v>
      </c>
      <c r="G20" s="21">
        <v>12</v>
      </c>
      <c r="H20" s="21">
        <v>10</v>
      </c>
      <c r="I20" s="21">
        <v>8</v>
      </c>
      <c r="J20" s="21">
        <v>6</v>
      </c>
      <c r="K20" s="21">
        <v>2</v>
      </c>
    </row>
    <row r="21" spans="1:11" ht="16" customHeight="1" x14ac:dyDescent="0.2">
      <c r="A21" s="21">
        <v>19</v>
      </c>
      <c r="B21" s="21">
        <v>13</v>
      </c>
      <c r="C21" s="21">
        <v>14</v>
      </c>
      <c r="D21" s="21">
        <v>12</v>
      </c>
      <c r="E21" s="21">
        <v>12</v>
      </c>
      <c r="F21" s="21">
        <v>13</v>
      </c>
      <c r="G21" s="21">
        <v>10</v>
      </c>
      <c r="H21" s="21">
        <v>10</v>
      </c>
      <c r="I21" s="21">
        <v>7</v>
      </c>
      <c r="J21" s="21">
        <v>8</v>
      </c>
      <c r="K21" s="21">
        <v>4</v>
      </c>
    </row>
    <row r="22" spans="1:11" ht="16" customHeight="1" x14ac:dyDescent="0.2">
      <c r="A22" s="21">
        <v>20</v>
      </c>
      <c r="B22" s="21">
        <v>15</v>
      </c>
      <c r="C22" s="21">
        <v>13</v>
      </c>
      <c r="D22" s="21">
        <v>12</v>
      </c>
      <c r="E22" s="21">
        <v>12</v>
      </c>
      <c r="F22" s="21">
        <v>11</v>
      </c>
      <c r="G22" s="21">
        <v>12</v>
      </c>
      <c r="H22" s="21">
        <v>11</v>
      </c>
      <c r="I22" s="21">
        <v>8</v>
      </c>
      <c r="J22" s="21">
        <v>7</v>
      </c>
      <c r="K22" s="21">
        <v>4</v>
      </c>
    </row>
    <row r="23" spans="1:11" ht="16" customHeight="1" x14ac:dyDescent="0.2">
      <c r="A23" s="21">
        <v>21</v>
      </c>
      <c r="B23" s="21">
        <v>13</v>
      </c>
      <c r="C23" s="21">
        <v>13</v>
      </c>
      <c r="D23" s="21">
        <v>13</v>
      </c>
      <c r="E23" s="21">
        <v>14</v>
      </c>
      <c r="F23" s="21">
        <v>13</v>
      </c>
      <c r="G23" s="21">
        <v>11</v>
      </c>
      <c r="H23" s="21">
        <v>11</v>
      </c>
      <c r="I23" s="21">
        <v>8</v>
      </c>
      <c r="J23" s="21">
        <v>5</v>
      </c>
      <c r="K23" s="21">
        <v>4</v>
      </c>
    </row>
    <row r="24" spans="1:11" ht="16" customHeight="1" x14ac:dyDescent="0.2">
      <c r="A24" s="21">
        <v>22</v>
      </c>
      <c r="B24" s="21">
        <v>15</v>
      </c>
      <c r="C24" s="21">
        <v>13</v>
      </c>
      <c r="D24" s="21">
        <v>14</v>
      </c>
      <c r="E24" s="21">
        <v>14</v>
      </c>
      <c r="F24" s="21">
        <v>13</v>
      </c>
      <c r="G24" s="21">
        <v>13</v>
      </c>
      <c r="H24" s="21">
        <v>11</v>
      </c>
      <c r="I24" s="21">
        <v>9</v>
      </c>
      <c r="J24" s="21">
        <v>6</v>
      </c>
      <c r="K24" s="21">
        <v>3</v>
      </c>
    </row>
    <row r="25" spans="1:11" ht="16" customHeight="1" x14ac:dyDescent="0.2">
      <c r="A25" s="21">
        <v>23</v>
      </c>
      <c r="B25" s="21">
        <v>13</v>
      </c>
      <c r="C25" s="21">
        <v>14</v>
      </c>
      <c r="D25" s="21">
        <v>13</v>
      </c>
      <c r="E25" s="21">
        <v>12</v>
      </c>
      <c r="F25" s="21">
        <v>10</v>
      </c>
      <c r="G25" s="21">
        <v>9</v>
      </c>
      <c r="H25" s="21">
        <v>9</v>
      </c>
      <c r="I25" s="21">
        <v>8</v>
      </c>
      <c r="J25" s="21">
        <v>9</v>
      </c>
      <c r="K25" s="21">
        <v>4</v>
      </c>
    </row>
    <row r="26" spans="1:11" ht="16" customHeight="1" x14ac:dyDescent="0.2">
      <c r="A26" s="21">
        <v>24</v>
      </c>
      <c r="B26" s="21">
        <v>15</v>
      </c>
      <c r="C26" s="21">
        <v>14</v>
      </c>
      <c r="D26" s="21">
        <v>12</v>
      </c>
      <c r="E26" s="21">
        <v>12</v>
      </c>
      <c r="F26" s="21">
        <v>13</v>
      </c>
      <c r="G26" s="21">
        <v>9</v>
      </c>
      <c r="H26" s="21">
        <v>8</v>
      </c>
      <c r="I26" s="21">
        <v>7</v>
      </c>
      <c r="J26" s="21">
        <v>8</v>
      </c>
      <c r="K26" s="21">
        <v>4</v>
      </c>
    </row>
    <row r="27" spans="1:11" ht="16" customHeight="1" x14ac:dyDescent="0.2">
      <c r="A27" s="21">
        <v>25</v>
      </c>
      <c r="B27" s="21">
        <v>13</v>
      </c>
      <c r="C27" s="21">
        <v>13</v>
      </c>
      <c r="D27" s="21">
        <v>13</v>
      </c>
      <c r="E27" s="21">
        <v>12</v>
      </c>
      <c r="F27" s="21">
        <v>11</v>
      </c>
      <c r="G27" s="21">
        <v>13</v>
      </c>
      <c r="H27" s="21">
        <v>8</v>
      </c>
      <c r="I27" s="21">
        <v>10</v>
      </c>
      <c r="J27" s="21">
        <v>5</v>
      </c>
      <c r="K27" s="21">
        <v>2</v>
      </c>
    </row>
    <row r="28" spans="1:11" ht="16" customHeight="1" x14ac:dyDescent="0.2">
      <c r="A28" s="21">
        <v>26</v>
      </c>
      <c r="B28" s="21">
        <v>14</v>
      </c>
      <c r="C28" s="21">
        <v>14</v>
      </c>
      <c r="D28" s="21">
        <v>14</v>
      </c>
      <c r="E28" s="21">
        <v>13</v>
      </c>
      <c r="F28" s="21">
        <v>11</v>
      </c>
      <c r="G28" s="21">
        <v>13</v>
      </c>
      <c r="H28" s="21">
        <v>8</v>
      </c>
      <c r="I28" s="21">
        <v>10</v>
      </c>
      <c r="J28" s="21">
        <v>5</v>
      </c>
      <c r="K28" s="21">
        <v>4</v>
      </c>
    </row>
    <row r="29" spans="1:11" ht="16" customHeight="1" x14ac:dyDescent="0.2">
      <c r="A29" s="21">
        <v>27</v>
      </c>
      <c r="B29" s="21">
        <v>14</v>
      </c>
      <c r="C29" s="21">
        <v>14</v>
      </c>
      <c r="D29" s="21">
        <v>12</v>
      </c>
      <c r="E29" s="21">
        <v>14</v>
      </c>
      <c r="F29" s="21">
        <v>12</v>
      </c>
      <c r="G29" s="21">
        <v>9</v>
      </c>
      <c r="H29" s="21">
        <v>10</v>
      </c>
      <c r="I29" s="21">
        <v>8</v>
      </c>
      <c r="J29" s="21">
        <v>5</v>
      </c>
      <c r="K29" s="21">
        <v>3</v>
      </c>
    </row>
    <row r="30" spans="1:11" ht="16" customHeight="1" x14ac:dyDescent="0.2">
      <c r="A30" s="21">
        <v>28</v>
      </c>
      <c r="B30" s="21">
        <v>13</v>
      </c>
      <c r="C30" s="21">
        <v>13</v>
      </c>
      <c r="D30" s="21">
        <v>14</v>
      </c>
      <c r="E30" s="21">
        <v>13</v>
      </c>
      <c r="F30" s="21">
        <v>13</v>
      </c>
      <c r="G30" s="21">
        <v>10</v>
      </c>
      <c r="H30" s="21">
        <v>9</v>
      </c>
      <c r="I30" s="21">
        <v>8</v>
      </c>
      <c r="J30" s="21">
        <v>6</v>
      </c>
      <c r="K30" s="21">
        <v>2</v>
      </c>
    </row>
    <row r="31" spans="1:11" ht="16" customHeight="1" x14ac:dyDescent="0.2">
      <c r="A31" s="21">
        <v>29</v>
      </c>
      <c r="B31" s="21">
        <v>15</v>
      </c>
      <c r="C31" s="21">
        <v>14</v>
      </c>
      <c r="D31" s="21">
        <v>12</v>
      </c>
      <c r="E31" s="21">
        <v>13</v>
      </c>
      <c r="F31" s="21">
        <v>13</v>
      </c>
      <c r="G31" s="21">
        <v>13</v>
      </c>
      <c r="H31" s="21">
        <v>9</v>
      </c>
      <c r="I31" s="21">
        <v>9</v>
      </c>
      <c r="J31" s="21">
        <v>8</v>
      </c>
      <c r="K31" s="21">
        <v>4</v>
      </c>
    </row>
    <row r="32" spans="1:11" ht="16" customHeight="1" x14ac:dyDescent="0.2">
      <c r="A32" s="21">
        <v>30</v>
      </c>
      <c r="B32" s="21">
        <v>14</v>
      </c>
      <c r="C32" s="21">
        <v>13</v>
      </c>
      <c r="D32" s="21">
        <v>14</v>
      </c>
      <c r="E32" s="21">
        <v>13</v>
      </c>
      <c r="F32" s="21">
        <v>13</v>
      </c>
      <c r="G32" s="21">
        <v>11</v>
      </c>
      <c r="H32" s="21">
        <v>8</v>
      </c>
      <c r="I32" s="21">
        <v>10</v>
      </c>
      <c r="J32" s="21">
        <v>6</v>
      </c>
      <c r="K32" s="21">
        <v>4</v>
      </c>
    </row>
  </sheetData>
  <mergeCells count="1">
    <mergeCell ref="A1:K1"/>
  </mergeCells>
  <phoneticPr fontId="4" type="noConversion"/>
  <pageMargins left="0.7" right="0.7" top="0.75" bottom="0.75" header="0.3" footer="0.3"/>
  <pageSetup paperSize="3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B3" sqref="B3:K32"/>
    </sheetView>
  </sheetViews>
  <sheetFormatPr baseColWidth="10" defaultColWidth="6" defaultRowHeight="16" customHeight="1" x14ac:dyDescent="0.2"/>
  <cols>
    <col min="1" max="1" width="18" style="23" customWidth="1"/>
    <col min="2" max="8" width="6" style="23"/>
    <col min="9" max="9" width="6" style="23" customWidth="1"/>
    <col min="10" max="16384" width="6" style="23"/>
  </cols>
  <sheetData>
    <row r="1" spans="1:11" s="22" customFormat="1" ht="29" customHeight="1" x14ac:dyDescent="0.2">
      <c r="A1" s="69" t="s">
        <v>173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29" customHeight="1" x14ac:dyDescent="0.2">
      <c r="A2" s="20" t="s">
        <v>165</v>
      </c>
      <c r="B2" s="21">
        <v>10</v>
      </c>
      <c r="C2" s="21">
        <v>20</v>
      </c>
      <c r="D2" s="21">
        <v>30</v>
      </c>
      <c r="E2" s="21">
        <v>40</v>
      </c>
      <c r="F2" s="21">
        <v>50</v>
      </c>
      <c r="G2" s="21">
        <v>60</v>
      </c>
      <c r="H2" s="21">
        <v>70</v>
      </c>
      <c r="I2" s="21">
        <v>80</v>
      </c>
      <c r="J2" s="21">
        <v>90</v>
      </c>
      <c r="K2" s="21">
        <v>98</v>
      </c>
    </row>
    <row r="3" spans="1:11" ht="16" customHeight="1" x14ac:dyDescent="0.2">
      <c r="A3" s="21">
        <v>1</v>
      </c>
      <c r="B3" s="21">
        <v>59</v>
      </c>
      <c r="C3" s="21">
        <v>56</v>
      </c>
      <c r="D3" s="21">
        <v>47</v>
      </c>
      <c r="E3" s="21">
        <v>53</v>
      </c>
      <c r="F3" s="21">
        <v>54</v>
      </c>
      <c r="G3" s="21">
        <v>54</v>
      </c>
      <c r="H3" s="21">
        <v>57</v>
      </c>
      <c r="I3" s="21">
        <v>55</v>
      </c>
      <c r="J3" s="21">
        <v>59</v>
      </c>
      <c r="K3" s="21">
        <v>56</v>
      </c>
    </row>
    <row r="4" spans="1:11" ht="16" customHeight="1" x14ac:dyDescent="0.2">
      <c r="A4" s="21">
        <v>2</v>
      </c>
      <c r="B4" s="21">
        <v>56</v>
      </c>
      <c r="C4" s="21">
        <v>47</v>
      </c>
      <c r="D4" s="21">
        <v>48</v>
      </c>
      <c r="E4" s="21">
        <v>58</v>
      </c>
      <c r="F4" s="21">
        <v>54</v>
      </c>
      <c r="G4" s="21">
        <v>48</v>
      </c>
      <c r="H4" s="21">
        <v>60</v>
      </c>
      <c r="I4" s="21">
        <v>49</v>
      </c>
      <c r="J4" s="21">
        <v>58</v>
      </c>
      <c r="K4" s="21">
        <v>55</v>
      </c>
    </row>
    <row r="5" spans="1:11" ht="16" customHeight="1" x14ac:dyDescent="0.2">
      <c r="A5" s="21">
        <v>3</v>
      </c>
      <c r="B5" s="21">
        <v>43</v>
      </c>
      <c r="C5" s="21">
        <v>48</v>
      </c>
      <c r="D5" s="21">
        <v>54</v>
      </c>
      <c r="E5" s="21">
        <v>58</v>
      </c>
      <c r="F5" s="21">
        <v>53</v>
      </c>
      <c r="G5" s="21">
        <v>47</v>
      </c>
      <c r="H5" s="21">
        <v>52</v>
      </c>
      <c r="I5" s="21">
        <v>49</v>
      </c>
      <c r="J5" s="21">
        <v>55</v>
      </c>
      <c r="K5" s="21">
        <v>54</v>
      </c>
    </row>
    <row r="6" spans="1:11" ht="16" customHeight="1" x14ac:dyDescent="0.2">
      <c r="A6" s="21">
        <v>4</v>
      </c>
      <c r="B6" s="21">
        <v>44</v>
      </c>
      <c r="C6" s="21">
        <v>55</v>
      </c>
      <c r="D6" s="21">
        <v>47</v>
      </c>
      <c r="E6" s="21">
        <v>60</v>
      </c>
      <c r="F6" s="21">
        <v>54</v>
      </c>
      <c r="G6" s="21">
        <v>46</v>
      </c>
      <c r="H6" s="21">
        <v>54</v>
      </c>
      <c r="I6" s="21">
        <v>52</v>
      </c>
      <c r="J6" s="21">
        <v>54</v>
      </c>
      <c r="K6" s="21">
        <v>57</v>
      </c>
    </row>
    <row r="7" spans="1:11" ht="16" customHeight="1" x14ac:dyDescent="0.2">
      <c r="A7" s="21">
        <v>5</v>
      </c>
      <c r="B7" s="21">
        <v>52</v>
      </c>
      <c r="C7" s="21">
        <v>54</v>
      </c>
      <c r="D7" s="21">
        <v>52</v>
      </c>
      <c r="E7" s="21">
        <v>59</v>
      </c>
      <c r="F7" s="21">
        <v>54</v>
      </c>
      <c r="G7" s="21">
        <v>51</v>
      </c>
      <c r="H7" s="21">
        <v>48</v>
      </c>
      <c r="I7" s="21">
        <v>51</v>
      </c>
      <c r="J7" s="21">
        <v>54</v>
      </c>
      <c r="K7" s="21">
        <v>52</v>
      </c>
    </row>
    <row r="8" spans="1:11" ht="16" customHeight="1" x14ac:dyDescent="0.2">
      <c r="A8" s="21">
        <v>6</v>
      </c>
      <c r="B8" s="21">
        <v>55</v>
      </c>
      <c r="C8" s="21">
        <v>55</v>
      </c>
      <c r="D8" s="21">
        <v>54</v>
      </c>
      <c r="E8" s="21">
        <v>51</v>
      </c>
      <c r="F8" s="21">
        <v>53</v>
      </c>
      <c r="G8" s="21">
        <v>52</v>
      </c>
      <c r="H8" s="21">
        <v>59</v>
      </c>
      <c r="I8" s="21">
        <v>52</v>
      </c>
      <c r="J8" s="21">
        <v>59</v>
      </c>
      <c r="K8" s="21">
        <v>58</v>
      </c>
    </row>
    <row r="9" spans="1:11" ht="16" customHeight="1" x14ac:dyDescent="0.2">
      <c r="A9" s="21">
        <v>7</v>
      </c>
      <c r="B9" s="21">
        <v>56</v>
      </c>
      <c r="C9" s="21">
        <v>55</v>
      </c>
      <c r="D9" s="21">
        <v>48</v>
      </c>
      <c r="E9" s="21">
        <v>51</v>
      </c>
      <c r="F9" s="21">
        <v>50</v>
      </c>
      <c r="G9" s="21">
        <v>42</v>
      </c>
      <c r="H9" s="21">
        <v>58</v>
      </c>
      <c r="I9" s="21">
        <v>53</v>
      </c>
      <c r="J9" s="21">
        <v>43</v>
      </c>
      <c r="K9" s="21">
        <v>54</v>
      </c>
    </row>
    <row r="10" spans="1:11" ht="16" customHeight="1" x14ac:dyDescent="0.2">
      <c r="A10" s="21">
        <v>8</v>
      </c>
      <c r="B10" s="21">
        <v>52</v>
      </c>
      <c r="C10" s="21">
        <v>52</v>
      </c>
      <c r="D10" s="21">
        <v>61</v>
      </c>
      <c r="E10" s="21">
        <v>44</v>
      </c>
      <c r="F10" s="21">
        <v>50</v>
      </c>
      <c r="G10" s="21">
        <v>43</v>
      </c>
      <c r="H10" s="21">
        <v>55</v>
      </c>
      <c r="I10" s="21">
        <v>55</v>
      </c>
      <c r="J10" s="21">
        <v>53</v>
      </c>
      <c r="K10" s="21">
        <v>52</v>
      </c>
    </row>
    <row r="11" spans="1:11" ht="16" customHeight="1" x14ac:dyDescent="0.2">
      <c r="A11" s="21">
        <v>9</v>
      </c>
      <c r="B11" s="21">
        <v>53</v>
      </c>
      <c r="C11" s="21">
        <v>56</v>
      </c>
      <c r="D11" s="21">
        <v>51</v>
      </c>
      <c r="E11" s="21">
        <v>54</v>
      </c>
      <c r="F11" s="21">
        <v>57</v>
      </c>
      <c r="G11" s="21">
        <v>60</v>
      </c>
      <c r="H11" s="21">
        <v>53</v>
      </c>
      <c r="I11" s="21">
        <v>45</v>
      </c>
      <c r="J11" s="21">
        <v>52</v>
      </c>
      <c r="K11" s="21">
        <v>58</v>
      </c>
    </row>
    <row r="12" spans="1:11" ht="16" customHeight="1" x14ac:dyDescent="0.2">
      <c r="A12" s="21">
        <v>10</v>
      </c>
      <c r="B12" s="21">
        <v>61</v>
      </c>
      <c r="C12" s="21">
        <v>48</v>
      </c>
      <c r="D12" s="21">
        <v>52</v>
      </c>
      <c r="E12" s="21">
        <v>46</v>
      </c>
      <c r="F12" s="21">
        <v>55</v>
      </c>
      <c r="G12" s="21">
        <v>44</v>
      </c>
      <c r="H12" s="21">
        <v>45</v>
      </c>
      <c r="I12" s="21">
        <v>54</v>
      </c>
      <c r="J12" s="21">
        <v>58</v>
      </c>
      <c r="K12" s="21">
        <v>57</v>
      </c>
    </row>
    <row r="13" spans="1:11" ht="16" customHeight="1" x14ac:dyDescent="0.2">
      <c r="A13" s="21">
        <v>11</v>
      </c>
      <c r="B13" s="21">
        <v>49</v>
      </c>
      <c r="C13" s="21">
        <v>54</v>
      </c>
      <c r="D13" s="21">
        <v>53</v>
      </c>
      <c r="E13" s="21">
        <v>50</v>
      </c>
      <c r="F13" s="21">
        <v>53</v>
      </c>
      <c r="G13" s="21">
        <v>57</v>
      </c>
      <c r="H13" s="21">
        <v>40</v>
      </c>
      <c r="I13" s="21">
        <v>51</v>
      </c>
      <c r="J13" s="21">
        <v>51</v>
      </c>
      <c r="K13" s="21">
        <v>58</v>
      </c>
    </row>
    <row r="14" spans="1:11" ht="16" customHeight="1" x14ac:dyDescent="0.2">
      <c r="A14" s="21">
        <v>12</v>
      </c>
      <c r="B14" s="21">
        <v>44</v>
      </c>
      <c r="C14" s="21">
        <v>49</v>
      </c>
      <c r="D14" s="21">
        <v>54</v>
      </c>
      <c r="E14" s="21">
        <v>48</v>
      </c>
      <c r="F14" s="21">
        <v>46</v>
      </c>
      <c r="G14" s="21">
        <v>49</v>
      </c>
      <c r="H14" s="21">
        <v>56</v>
      </c>
      <c r="I14" s="21">
        <v>59</v>
      </c>
      <c r="J14" s="21">
        <v>52</v>
      </c>
      <c r="K14" s="21">
        <v>57</v>
      </c>
    </row>
    <row r="15" spans="1:11" ht="16" customHeight="1" x14ac:dyDescent="0.2">
      <c r="A15" s="21">
        <v>13</v>
      </c>
      <c r="B15" s="21">
        <v>55</v>
      </c>
      <c r="C15" s="21">
        <v>50</v>
      </c>
      <c r="D15" s="21">
        <v>46</v>
      </c>
      <c r="E15" s="21">
        <v>49</v>
      </c>
      <c r="F15" s="21">
        <v>52</v>
      </c>
      <c r="G15" s="21">
        <v>46</v>
      </c>
      <c r="H15" s="21">
        <v>59</v>
      </c>
      <c r="I15" s="21">
        <v>57</v>
      </c>
      <c r="J15" s="21">
        <v>54</v>
      </c>
      <c r="K15" s="21">
        <v>59</v>
      </c>
    </row>
    <row r="16" spans="1:11" ht="16" customHeight="1" x14ac:dyDescent="0.2">
      <c r="A16" s="21">
        <v>14</v>
      </c>
      <c r="B16" s="21">
        <v>52</v>
      </c>
      <c r="C16" s="21">
        <v>54</v>
      </c>
      <c r="D16" s="21">
        <v>59</v>
      </c>
      <c r="E16" s="21">
        <v>60</v>
      </c>
      <c r="F16" s="21">
        <v>53</v>
      </c>
      <c r="G16" s="21">
        <v>58</v>
      </c>
      <c r="H16" s="21">
        <v>58</v>
      </c>
      <c r="I16" s="21">
        <v>49</v>
      </c>
      <c r="J16" s="21">
        <v>55</v>
      </c>
      <c r="K16" s="21">
        <v>61</v>
      </c>
    </row>
    <row r="17" spans="1:11" ht="16" customHeight="1" x14ac:dyDescent="0.2">
      <c r="A17" s="21">
        <v>15</v>
      </c>
      <c r="B17" s="21">
        <v>43</v>
      </c>
      <c r="C17" s="21">
        <v>56</v>
      </c>
      <c r="D17" s="21">
        <v>47</v>
      </c>
      <c r="E17" s="21">
        <v>57</v>
      </c>
      <c r="F17" s="21">
        <v>56</v>
      </c>
      <c r="G17" s="21">
        <v>43</v>
      </c>
      <c r="H17" s="21">
        <v>52</v>
      </c>
      <c r="I17" s="21">
        <v>57</v>
      </c>
      <c r="J17" s="21">
        <v>53</v>
      </c>
      <c r="K17" s="21">
        <v>59</v>
      </c>
    </row>
    <row r="18" spans="1:11" ht="16" customHeight="1" x14ac:dyDescent="0.2">
      <c r="A18" s="21">
        <v>16</v>
      </c>
      <c r="B18" s="21">
        <v>48</v>
      </c>
      <c r="C18" s="21">
        <v>57</v>
      </c>
      <c r="D18" s="21">
        <v>49</v>
      </c>
      <c r="E18" s="21">
        <v>41</v>
      </c>
      <c r="F18" s="21">
        <v>57</v>
      </c>
      <c r="G18" s="21">
        <v>53</v>
      </c>
      <c r="H18" s="21">
        <v>46</v>
      </c>
      <c r="I18" s="21">
        <v>53</v>
      </c>
      <c r="J18" s="21">
        <v>46</v>
      </c>
      <c r="K18" s="21">
        <v>60</v>
      </c>
    </row>
    <row r="19" spans="1:11" ht="16" customHeight="1" x14ac:dyDescent="0.2">
      <c r="A19" s="21">
        <v>17</v>
      </c>
      <c r="B19" s="21">
        <v>47</v>
      </c>
      <c r="C19" s="21">
        <v>56</v>
      </c>
      <c r="D19" s="21">
        <v>46</v>
      </c>
      <c r="E19" s="21">
        <v>54</v>
      </c>
      <c r="F19" s="21">
        <v>54</v>
      </c>
      <c r="G19" s="21">
        <v>56</v>
      </c>
      <c r="H19" s="21">
        <v>53</v>
      </c>
      <c r="I19" s="21">
        <v>55</v>
      </c>
      <c r="J19" s="21">
        <v>45</v>
      </c>
      <c r="K19" s="21">
        <v>42</v>
      </c>
    </row>
    <row r="20" spans="1:11" ht="16" customHeight="1" x14ac:dyDescent="0.2">
      <c r="A20" s="21">
        <v>18</v>
      </c>
      <c r="B20" s="21">
        <v>41</v>
      </c>
      <c r="C20" s="21">
        <v>54</v>
      </c>
      <c r="D20" s="21">
        <v>52</v>
      </c>
      <c r="E20" s="21">
        <v>51</v>
      </c>
      <c r="F20" s="21">
        <v>56</v>
      </c>
      <c r="G20" s="21">
        <v>45</v>
      </c>
      <c r="H20" s="21">
        <v>55</v>
      </c>
      <c r="I20" s="21">
        <v>50</v>
      </c>
      <c r="J20" s="21">
        <v>51</v>
      </c>
      <c r="K20" s="21">
        <v>55</v>
      </c>
    </row>
    <row r="21" spans="1:11" ht="16" customHeight="1" x14ac:dyDescent="0.2">
      <c r="A21" s="21">
        <v>19</v>
      </c>
      <c r="B21" s="21">
        <v>60</v>
      </c>
      <c r="C21" s="21">
        <v>53</v>
      </c>
      <c r="D21" s="21">
        <v>60</v>
      </c>
      <c r="E21" s="21">
        <v>42</v>
      </c>
      <c r="F21" s="21">
        <v>53</v>
      </c>
      <c r="G21" s="21">
        <v>44</v>
      </c>
      <c r="H21" s="21">
        <v>54</v>
      </c>
      <c r="I21" s="21">
        <v>50</v>
      </c>
      <c r="J21" s="21">
        <v>54</v>
      </c>
      <c r="K21" s="21">
        <v>51</v>
      </c>
    </row>
    <row r="22" spans="1:11" ht="16" customHeight="1" x14ac:dyDescent="0.2">
      <c r="A22" s="21">
        <v>20</v>
      </c>
      <c r="B22" s="21">
        <v>59</v>
      </c>
      <c r="C22" s="21">
        <v>52</v>
      </c>
      <c r="D22" s="21">
        <v>46</v>
      </c>
      <c r="E22" s="21">
        <v>51</v>
      </c>
      <c r="F22" s="21">
        <v>57</v>
      </c>
      <c r="G22" s="21">
        <v>51</v>
      </c>
      <c r="H22" s="21">
        <v>51</v>
      </c>
      <c r="I22" s="21">
        <v>49</v>
      </c>
      <c r="J22" s="21">
        <v>57</v>
      </c>
      <c r="K22" s="21">
        <v>43</v>
      </c>
    </row>
    <row r="23" spans="1:11" ht="16" customHeight="1" x14ac:dyDescent="0.2">
      <c r="A23" s="21">
        <v>21</v>
      </c>
      <c r="B23" s="21">
        <v>42</v>
      </c>
      <c r="C23" s="21">
        <v>51</v>
      </c>
      <c r="D23" s="21">
        <v>48</v>
      </c>
      <c r="E23" s="21">
        <v>41</v>
      </c>
      <c r="F23" s="21">
        <v>55</v>
      </c>
      <c r="G23" s="21">
        <v>59</v>
      </c>
      <c r="H23" s="21">
        <v>53</v>
      </c>
      <c r="I23" s="21">
        <v>52</v>
      </c>
      <c r="J23" s="21">
        <v>54</v>
      </c>
      <c r="K23" s="21">
        <v>40</v>
      </c>
    </row>
    <row r="24" spans="1:11" ht="16" customHeight="1" x14ac:dyDescent="0.2">
      <c r="A24" s="21">
        <v>22</v>
      </c>
      <c r="B24" s="21">
        <v>45</v>
      </c>
      <c r="C24" s="21">
        <v>49</v>
      </c>
      <c r="D24" s="21">
        <v>60</v>
      </c>
      <c r="E24" s="21">
        <v>56</v>
      </c>
      <c r="F24" s="21">
        <v>54</v>
      </c>
      <c r="G24" s="21">
        <v>45</v>
      </c>
      <c r="H24" s="21">
        <v>55</v>
      </c>
      <c r="I24" s="21">
        <v>53</v>
      </c>
      <c r="J24" s="21">
        <v>49</v>
      </c>
      <c r="K24" s="21">
        <v>49</v>
      </c>
    </row>
    <row r="25" spans="1:11" ht="16" customHeight="1" x14ac:dyDescent="0.2">
      <c r="A25" s="21">
        <v>23</v>
      </c>
      <c r="B25" s="21">
        <v>57</v>
      </c>
      <c r="C25" s="21">
        <v>53</v>
      </c>
      <c r="D25" s="21">
        <v>48</v>
      </c>
      <c r="E25" s="21">
        <v>42</v>
      </c>
      <c r="F25" s="21">
        <v>57</v>
      </c>
      <c r="G25" s="21">
        <v>51</v>
      </c>
      <c r="H25" s="21">
        <v>52</v>
      </c>
      <c r="I25" s="21">
        <v>47</v>
      </c>
      <c r="J25" s="21">
        <v>52</v>
      </c>
      <c r="K25" s="21">
        <v>46</v>
      </c>
    </row>
    <row r="26" spans="1:11" ht="16" customHeight="1" x14ac:dyDescent="0.2">
      <c r="A26" s="21">
        <v>24</v>
      </c>
      <c r="B26" s="21">
        <v>48</v>
      </c>
      <c r="C26" s="21">
        <v>51</v>
      </c>
      <c r="D26" s="21">
        <v>47</v>
      </c>
      <c r="E26" s="21">
        <v>47</v>
      </c>
      <c r="F26" s="21">
        <v>53</v>
      </c>
      <c r="G26" s="21">
        <v>60</v>
      </c>
      <c r="H26" s="21">
        <v>51</v>
      </c>
      <c r="I26" s="21">
        <v>52</v>
      </c>
      <c r="J26" s="21">
        <v>59</v>
      </c>
      <c r="K26" s="21">
        <v>48</v>
      </c>
    </row>
    <row r="27" spans="1:11" ht="16" customHeight="1" x14ac:dyDescent="0.2">
      <c r="A27" s="21">
        <v>25</v>
      </c>
      <c r="B27" s="21">
        <v>43</v>
      </c>
      <c r="C27" s="21">
        <v>54</v>
      </c>
      <c r="D27" s="21">
        <v>57</v>
      </c>
      <c r="E27" s="21">
        <v>44</v>
      </c>
      <c r="F27" s="21">
        <v>54</v>
      </c>
      <c r="G27" s="21">
        <v>43</v>
      </c>
      <c r="H27" s="21">
        <v>56</v>
      </c>
      <c r="I27" s="21">
        <v>47</v>
      </c>
      <c r="J27" s="21">
        <v>56</v>
      </c>
      <c r="K27" s="21">
        <v>41</v>
      </c>
    </row>
    <row r="28" spans="1:11" ht="16" customHeight="1" x14ac:dyDescent="0.2">
      <c r="A28" s="21">
        <v>26</v>
      </c>
      <c r="B28" s="21">
        <v>41</v>
      </c>
      <c r="C28" s="21">
        <v>57</v>
      </c>
      <c r="D28" s="21">
        <v>46</v>
      </c>
      <c r="E28" s="21">
        <v>43</v>
      </c>
      <c r="F28" s="21">
        <v>57</v>
      </c>
      <c r="G28" s="21">
        <v>53</v>
      </c>
      <c r="H28" s="21">
        <v>59</v>
      </c>
      <c r="I28" s="21">
        <v>40</v>
      </c>
      <c r="J28" s="21">
        <v>53</v>
      </c>
      <c r="K28" s="21">
        <v>59</v>
      </c>
    </row>
    <row r="29" spans="1:11" ht="16" customHeight="1" x14ac:dyDescent="0.2">
      <c r="A29" s="21">
        <v>27</v>
      </c>
      <c r="B29" s="21">
        <v>53</v>
      </c>
      <c r="C29" s="21">
        <v>59</v>
      </c>
      <c r="D29" s="21">
        <v>40</v>
      </c>
      <c r="E29" s="21">
        <v>53</v>
      </c>
      <c r="F29" s="21">
        <v>54</v>
      </c>
      <c r="G29" s="21">
        <v>42</v>
      </c>
      <c r="H29" s="21">
        <v>52</v>
      </c>
      <c r="I29" s="21">
        <v>53</v>
      </c>
      <c r="J29" s="21">
        <v>56</v>
      </c>
      <c r="K29" s="21">
        <v>61</v>
      </c>
    </row>
    <row r="30" spans="1:11" ht="16" customHeight="1" x14ac:dyDescent="0.2">
      <c r="A30" s="21">
        <v>28</v>
      </c>
      <c r="B30" s="21">
        <v>39</v>
      </c>
      <c r="C30" s="21">
        <v>54</v>
      </c>
      <c r="D30" s="21">
        <v>46</v>
      </c>
      <c r="E30" s="21">
        <v>50</v>
      </c>
      <c r="F30" s="21">
        <v>54</v>
      </c>
      <c r="G30" s="21">
        <v>48</v>
      </c>
      <c r="H30" s="21">
        <v>54</v>
      </c>
      <c r="I30" s="21">
        <v>50</v>
      </c>
      <c r="J30" s="21">
        <v>54</v>
      </c>
      <c r="K30" s="21">
        <v>57</v>
      </c>
    </row>
    <row r="31" spans="1:11" ht="16" customHeight="1" x14ac:dyDescent="0.2">
      <c r="A31" s="21">
        <v>29</v>
      </c>
      <c r="B31" s="21">
        <v>58</v>
      </c>
      <c r="C31" s="21">
        <v>47</v>
      </c>
      <c r="D31" s="21">
        <v>46</v>
      </c>
      <c r="E31" s="21">
        <v>55</v>
      </c>
      <c r="F31" s="21">
        <v>57</v>
      </c>
      <c r="G31" s="21">
        <v>56</v>
      </c>
      <c r="H31" s="21">
        <v>50</v>
      </c>
      <c r="I31" s="21">
        <v>56</v>
      </c>
      <c r="J31" s="21">
        <v>51</v>
      </c>
      <c r="K31" s="21">
        <v>61</v>
      </c>
    </row>
    <row r="32" spans="1:11" ht="16" customHeight="1" x14ac:dyDescent="0.2">
      <c r="A32" s="21">
        <v>30</v>
      </c>
      <c r="B32" s="21">
        <v>40</v>
      </c>
      <c r="C32" s="21">
        <v>47</v>
      </c>
      <c r="D32" s="21">
        <v>47</v>
      </c>
      <c r="E32" s="21">
        <v>59</v>
      </c>
      <c r="F32" s="21">
        <v>53</v>
      </c>
      <c r="G32" s="21">
        <v>55</v>
      </c>
      <c r="H32" s="21">
        <v>56</v>
      </c>
      <c r="I32" s="21">
        <v>55</v>
      </c>
      <c r="J32" s="21">
        <v>52</v>
      </c>
      <c r="K32" s="21">
        <v>47</v>
      </c>
    </row>
  </sheetData>
  <mergeCells count="1">
    <mergeCell ref="A1:K1"/>
  </mergeCells>
  <phoneticPr fontId="4" type="noConversion"/>
  <pageMargins left="0.7" right="0.7" top="0.75" bottom="0.75" header="0.3" footer="0.3"/>
  <pageSetup paperSize="3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75" workbookViewId="0">
      <selection activeCell="K32" sqref="A1:K32"/>
    </sheetView>
  </sheetViews>
  <sheetFormatPr baseColWidth="10" defaultColWidth="6" defaultRowHeight="16" customHeight="1" x14ac:dyDescent="0.2"/>
  <cols>
    <col min="1" max="1" width="11.33203125" style="23" customWidth="1"/>
    <col min="2" max="11" width="6" style="23" customWidth="1"/>
    <col min="12" max="12" width="6" style="23"/>
    <col min="13" max="22" width="12" style="23" customWidth="1"/>
    <col min="23" max="16384" width="6" style="23"/>
  </cols>
  <sheetData>
    <row r="1" spans="1:22" s="25" customFormat="1" ht="16" customHeight="1" x14ac:dyDescent="0.2">
      <c r="A1" s="66" t="s">
        <v>174</v>
      </c>
      <c r="B1" s="67"/>
      <c r="C1" s="67"/>
      <c r="D1" s="67"/>
      <c r="E1" s="67"/>
      <c r="F1" s="67"/>
      <c r="G1" s="67"/>
      <c r="H1" s="67"/>
      <c r="I1" s="67"/>
      <c r="J1" s="67"/>
      <c r="K1" s="68"/>
    </row>
    <row r="2" spans="1:22" ht="29" customHeight="1" x14ac:dyDescent="0.2">
      <c r="A2" s="20" t="s">
        <v>167</v>
      </c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s="21">
        <v>10</v>
      </c>
      <c r="M2" s="21">
        <v>10</v>
      </c>
      <c r="N2" s="21">
        <v>20</v>
      </c>
      <c r="O2" s="21">
        <v>30</v>
      </c>
      <c r="P2" s="21">
        <v>40</v>
      </c>
      <c r="Q2" s="21">
        <v>50</v>
      </c>
      <c r="R2" s="21">
        <v>60</v>
      </c>
      <c r="S2" s="21">
        <v>70</v>
      </c>
      <c r="T2" s="21">
        <v>80</v>
      </c>
      <c r="U2" s="21">
        <v>90</v>
      </c>
      <c r="V2" s="21">
        <v>98</v>
      </c>
    </row>
    <row r="3" spans="1:22" ht="16" customHeight="1" x14ac:dyDescent="0.2">
      <c r="A3" s="21">
        <v>1</v>
      </c>
      <c r="B3" s="26">
        <v>13</v>
      </c>
      <c r="C3" s="21">
        <v>12</v>
      </c>
      <c r="D3" s="21">
        <v>12</v>
      </c>
      <c r="E3" s="21">
        <v>13</v>
      </c>
      <c r="F3" s="21">
        <v>10</v>
      </c>
      <c r="G3" s="21">
        <v>8</v>
      </c>
      <c r="H3" s="21">
        <v>5</v>
      </c>
      <c r="I3" s="21">
        <v>6</v>
      </c>
      <c r="J3" s="21">
        <v>1</v>
      </c>
      <c r="K3" s="21">
        <v>1</v>
      </c>
      <c r="M3" s="54">
        <f>(B3-13.67)*(B3-13.67)</f>
        <v>0.44889999999999991</v>
      </c>
      <c r="N3" s="54">
        <f>(C3-13.6)*(C3-13.6)</f>
        <v>2.5599999999999987</v>
      </c>
      <c r="O3" s="54">
        <f>(D3-12.7)*(D3-12.7)</f>
        <v>0.48999999999999899</v>
      </c>
      <c r="P3" s="54">
        <f>(E3-10.73)*(E3-10.73)</f>
        <v>5.152899999999998</v>
      </c>
      <c r="Q3" s="54">
        <f>(F3-8.87)*(F3-8.87)</f>
        <v>1.2769000000000017</v>
      </c>
      <c r="R3" s="54">
        <f>(G3-7.77)*(G3-7.77)</f>
        <v>5.2900000000000197E-2</v>
      </c>
      <c r="S3" s="54">
        <f>(H3-5.9)*(H3-5.9)</f>
        <v>0.81000000000000061</v>
      </c>
      <c r="T3" s="54">
        <f>(I3-3.43)*(I3-3.43)</f>
        <v>6.6048999999999989</v>
      </c>
      <c r="U3" s="54">
        <f>(J3-2.03)*(J3-2.03)</f>
        <v>1.0608999999999995</v>
      </c>
      <c r="V3" s="54">
        <f>(K3-1)*(K3-1)</f>
        <v>0</v>
      </c>
    </row>
    <row r="4" spans="1:22" ht="16" customHeight="1" x14ac:dyDescent="0.2">
      <c r="A4" s="21">
        <v>2</v>
      </c>
      <c r="B4" s="26">
        <v>13</v>
      </c>
      <c r="C4" s="21">
        <v>15</v>
      </c>
      <c r="D4" s="21">
        <v>11</v>
      </c>
      <c r="E4" s="21">
        <v>10</v>
      </c>
      <c r="F4" s="21">
        <v>11</v>
      </c>
      <c r="G4" s="21">
        <v>8</v>
      </c>
      <c r="H4" s="21">
        <v>5</v>
      </c>
      <c r="I4" s="21">
        <v>5</v>
      </c>
      <c r="J4" s="21">
        <v>2</v>
      </c>
      <c r="K4" s="21">
        <v>1</v>
      </c>
      <c r="M4" s="54">
        <f t="shared" ref="M4:M32" si="0">(B4-13.67)*(B4-13.67)</f>
        <v>0.44889999999999991</v>
      </c>
      <c r="N4" s="54">
        <f t="shared" ref="N4:N32" si="1">(C4-13.6)*(C4-13.6)</f>
        <v>1.9600000000000011</v>
      </c>
      <c r="O4" s="54">
        <f t="shared" ref="O4:O32" si="2">(D4-12.7)*(D4-12.7)</f>
        <v>2.8899999999999975</v>
      </c>
      <c r="P4" s="54">
        <f t="shared" ref="P4:P32" si="3">(E4-10.73)*(E4-10.73)</f>
        <v>0.5329000000000006</v>
      </c>
      <c r="Q4" s="54">
        <f t="shared" ref="Q4:Q32" si="4">(F4-8.87)*(F4-8.87)</f>
        <v>4.5369000000000037</v>
      </c>
      <c r="R4" s="54">
        <f t="shared" ref="R4:R32" si="5">(G4-7.77)*(G4-7.77)</f>
        <v>5.2900000000000197E-2</v>
      </c>
      <c r="S4" s="54">
        <f t="shared" ref="S4:S32" si="6">(H4-5.9)*(H4-5.9)</f>
        <v>0.81000000000000061</v>
      </c>
      <c r="T4" s="54">
        <f t="shared" ref="T4:T32" si="7">(I4-3.43)*(I4-3.43)</f>
        <v>2.4648999999999996</v>
      </c>
      <c r="U4" s="54">
        <f t="shared" ref="U4:U32" si="8">(J4-2.03)*(J4-2.03)</f>
        <v>8.9999999999998827E-4</v>
      </c>
      <c r="V4" s="54">
        <f t="shared" ref="V4:V32" si="9">(K4-1)*(K4-1)</f>
        <v>0</v>
      </c>
    </row>
    <row r="5" spans="1:22" ht="16" customHeight="1" x14ac:dyDescent="0.2">
      <c r="A5" s="21">
        <v>3</v>
      </c>
      <c r="B5" s="26">
        <v>13</v>
      </c>
      <c r="C5" s="21">
        <v>15</v>
      </c>
      <c r="D5" s="21">
        <v>13</v>
      </c>
      <c r="E5" s="21">
        <v>12</v>
      </c>
      <c r="F5" s="21">
        <v>10</v>
      </c>
      <c r="G5" s="21">
        <v>8</v>
      </c>
      <c r="H5" s="21">
        <v>7</v>
      </c>
      <c r="I5" s="21">
        <v>4</v>
      </c>
      <c r="J5" s="21">
        <v>2</v>
      </c>
      <c r="K5" s="21">
        <v>1</v>
      </c>
      <c r="M5" s="54">
        <f t="shared" si="0"/>
        <v>0.44889999999999991</v>
      </c>
      <c r="N5" s="54">
        <f t="shared" si="1"/>
        <v>1.9600000000000011</v>
      </c>
      <c r="O5" s="54">
        <f t="shared" si="2"/>
        <v>9.0000000000000427E-2</v>
      </c>
      <c r="P5" s="54">
        <f t="shared" si="3"/>
        <v>1.6128999999999989</v>
      </c>
      <c r="Q5" s="54">
        <f t="shared" si="4"/>
        <v>1.2769000000000017</v>
      </c>
      <c r="R5" s="54">
        <f t="shared" si="5"/>
        <v>5.2900000000000197E-2</v>
      </c>
      <c r="S5" s="54">
        <f t="shared" si="6"/>
        <v>1.2099999999999993</v>
      </c>
      <c r="T5" s="54">
        <f t="shared" si="7"/>
        <v>0.3248999999999998</v>
      </c>
      <c r="U5" s="54">
        <f t="shared" si="8"/>
        <v>8.9999999999998827E-4</v>
      </c>
      <c r="V5" s="54">
        <f t="shared" si="9"/>
        <v>0</v>
      </c>
    </row>
    <row r="6" spans="1:22" ht="16" customHeight="1" x14ac:dyDescent="0.2">
      <c r="A6" s="21">
        <v>4</v>
      </c>
      <c r="B6" s="26">
        <v>13</v>
      </c>
      <c r="C6" s="21">
        <v>14</v>
      </c>
      <c r="D6" s="21">
        <v>13</v>
      </c>
      <c r="E6" s="21">
        <v>10</v>
      </c>
      <c r="F6" s="21">
        <v>7</v>
      </c>
      <c r="G6" s="21">
        <v>9</v>
      </c>
      <c r="H6" s="21">
        <v>7</v>
      </c>
      <c r="I6" s="21">
        <v>3</v>
      </c>
      <c r="J6" s="21">
        <v>1</v>
      </c>
      <c r="K6" s="21">
        <v>1</v>
      </c>
      <c r="M6" s="54">
        <f t="shared" si="0"/>
        <v>0.44889999999999991</v>
      </c>
      <c r="N6" s="54">
        <f t="shared" si="1"/>
        <v>0.16000000000000028</v>
      </c>
      <c r="O6" s="54">
        <f t="shared" si="2"/>
        <v>9.0000000000000427E-2</v>
      </c>
      <c r="P6" s="54">
        <f t="shared" si="3"/>
        <v>0.5329000000000006</v>
      </c>
      <c r="Q6" s="54">
        <f t="shared" si="4"/>
        <v>3.496899999999997</v>
      </c>
      <c r="R6" s="54">
        <f t="shared" si="5"/>
        <v>1.512900000000001</v>
      </c>
      <c r="S6" s="54">
        <f t="shared" si="6"/>
        <v>1.2099999999999993</v>
      </c>
      <c r="T6" s="54">
        <f t="shared" si="7"/>
        <v>0.18490000000000015</v>
      </c>
      <c r="U6" s="54">
        <f t="shared" si="8"/>
        <v>1.0608999999999995</v>
      </c>
      <c r="V6" s="54">
        <f t="shared" si="9"/>
        <v>0</v>
      </c>
    </row>
    <row r="7" spans="1:22" ht="16" customHeight="1" x14ac:dyDescent="0.2">
      <c r="A7" s="21">
        <v>5</v>
      </c>
      <c r="B7" s="26">
        <v>13</v>
      </c>
      <c r="C7" s="21">
        <v>12</v>
      </c>
      <c r="D7" s="21">
        <v>12</v>
      </c>
      <c r="E7" s="21">
        <v>12</v>
      </c>
      <c r="F7" s="21">
        <v>11</v>
      </c>
      <c r="G7" s="21">
        <v>9</v>
      </c>
      <c r="H7" s="21">
        <v>8</v>
      </c>
      <c r="I7" s="21">
        <v>2</v>
      </c>
      <c r="J7" s="21">
        <v>2</v>
      </c>
      <c r="K7" s="21">
        <v>1</v>
      </c>
      <c r="M7" s="54">
        <f t="shared" si="0"/>
        <v>0.44889999999999991</v>
      </c>
      <c r="N7" s="54">
        <f t="shared" si="1"/>
        <v>2.5599999999999987</v>
      </c>
      <c r="O7" s="54">
        <f t="shared" si="2"/>
        <v>0.48999999999999899</v>
      </c>
      <c r="P7" s="54">
        <f t="shared" si="3"/>
        <v>1.6128999999999989</v>
      </c>
      <c r="Q7" s="54">
        <f t="shared" si="4"/>
        <v>4.5369000000000037</v>
      </c>
      <c r="R7" s="54">
        <f t="shared" si="5"/>
        <v>1.512900000000001</v>
      </c>
      <c r="S7" s="54">
        <f t="shared" si="6"/>
        <v>4.4099999999999984</v>
      </c>
      <c r="T7" s="54">
        <f t="shared" si="7"/>
        <v>2.0449000000000006</v>
      </c>
      <c r="U7" s="54">
        <f t="shared" si="8"/>
        <v>8.9999999999998827E-4</v>
      </c>
      <c r="V7" s="54">
        <f t="shared" si="9"/>
        <v>0</v>
      </c>
    </row>
    <row r="8" spans="1:22" ht="16" customHeight="1" x14ac:dyDescent="0.2">
      <c r="A8" s="21">
        <v>6</v>
      </c>
      <c r="B8" s="26">
        <v>13</v>
      </c>
      <c r="C8" s="21">
        <v>14</v>
      </c>
      <c r="D8" s="21">
        <v>11</v>
      </c>
      <c r="E8" s="21">
        <v>13</v>
      </c>
      <c r="F8" s="21">
        <v>8</v>
      </c>
      <c r="G8" s="21">
        <v>9</v>
      </c>
      <c r="H8" s="21">
        <v>7</v>
      </c>
      <c r="I8" s="21">
        <v>4</v>
      </c>
      <c r="J8" s="21">
        <v>1</v>
      </c>
      <c r="K8" s="21">
        <v>1</v>
      </c>
      <c r="M8" s="54">
        <f t="shared" si="0"/>
        <v>0.44889999999999991</v>
      </c>
      <c r="N8" s="54">
        <f t="shared" si="1"/>
        <v>0.16000000000000028</v>
      </c>
      <c r="O8" s="54">
        <f t="shared" si="2"/>
        <v>2.8899999999999975</v>
      </c>
      <c r="P8" s="54">
        <f t="shared" si="3"/>
        <v>5.152899999999998</v>
      </c>
      <c r="Q8" s="54">
        <f t="shared" si="4"/>
        <v>0.75689999999999868</v>
      </c>
      <c r="R8" s="54">
        <f t="shared" si="5"/>
        <v>1.512900000000001</v>
      </c>
      <c r="S8" s="54">
        <f t="shared" si="6"/>
        <v>1.2099999999999993</v>
      </c>
      <c r="T8" s="54">
        <f t="shared" si="7"/>
        <v>0.3248999999999998</v>
      </c>
      <c r="U8" s="54">
        <f t="shared" si="8"/>
        <v>1.0608999999999995</v>
      </c>
      <c r="V8" s="54">
        <f t="shared" si="9"/>
        <v>0</v>
      </c>
    </row>
    <row r="9" spans="1:22" ht="16" customHeight="1" x14ac:dyDescent="0.2">
      <c r="A9" s="21">
        <v>7</v>
      </c>
      <c r="B9" s="26">
        <v>15</v>
      </c>
      <c r="C9" s="21">
        <v>12</v>
      </c>
      <c r="D9" s="21">
        <v>13</v>
      </c>
      <c r="E9" s="21">
        <v>13</v>
      </c>
      <c r="F9" s="21">
        <v>7</v>
      </c>
      <c r="G9" s="21">
        <v>7</v>
      </c>
      <c r="H9" s="21">
        <v>4</v>
      </c>
      <c r="I9" s="21">
        <v>3</v>
      </c>
      <c r="J9" s="21">
        <v>2</v>
      </c>
      <c r="K9" s="21">
        <v>1</v>
      </c>
      <c r="M9" s="54">
        <f t="shared" si="0"/>
        <v>1.7689000000000001</v>
      </c>
      <c r="N9" s="54">
        <f t="shared" si="1"/>
        <v>2.5599999999999987</v>
      </c>
      <c r="O9" s="54">
        <f t="shared" si="2"/>
        <v>9.0000000000000427E-2</v>
      </c>
      <c r="P9" s="54">
        <f t="shared" si="3"/>
        <v>5.152899999999998</v>
      </c>
      <c r="Q9" s="54">
        <f t="shared" si="4"/>
        <v>3.496899999999997</v>
      </c>
      <c r="R9" s="54">
        <f t="shared" si="5"/>
        <v>0.59289999999999932</v>
      </c>
      <c r="S9" s="54">
        <f t="shared" si="6"/>
        <v>3.6100000000000012</v>
      </c>
      <c r="T9" s="54">
        <f t="shared" si="7"/>
        <v>0.18490000000000015</v>
      </c>
      <c r="U9" s="54">
        <f t="shared" si="8"/>
        <v>8.9999999999998827E-4</v>
      </c>
      <c r="V9" s="54">
        <f t="shared" si="9"/>
        <v>0</v>
      </c>
    </row>
    <row r="10" spans="1:22" ht="16" customHeight="1" x14ac:dyDescent="0.2">
      <c r="A10" s="21">
        <v>8</v>
      </c>
      <c r="B10" s="26">
        <v>14</v>
      </c>
      <c r="C10" s="21">
        <v>15</v>
      </c>
      <c r="D10" s="21">
        <v>12</v>
      </c>
      <c r="E10" s="21">
        <v>12</v>
      </c>
      <c r="F10" s="21">
        <v>11</v>
      </c>
      <c r="G10" s="21">
        <v>6</v>
      </c>
      <c r="H10" s="21">
        <v>4</v>
      </c>
      <c r="I10" s="21">
        <v>2</v>
      </c>
      <c r="J10" s="21">
        <v>1</v>
      </c>
      <c r="K10" s="21">
        <v>1</v>
      </c>
      <c r="M10" s="54">
        <f t="shared" si="0"/>
        <v>0.10890000000000005</v>
      </c>
      <c r="N10" s="54">
        <f t="shared" si="1"/>
        <v>1.9600000000000011</v>
      </c>
      <c r="O10" s="54">
        <f t="shared" si="2"/>
        <v>0.48999999999999899</v>
      </c>
      <c r="P10" s="54">
        <f t="shared" si="3"/>
        <v>1.6128999999999989</v>
      </c>
      <c r="Q10" s="54">
        <f t="shared" si="4"/>
        <v>4.5369000000000037</v>
      </c>
      <c r="R10" s="54">
        <f t="shared" si="5"/>
        <v>3.1328999999999985</v>
      </c>
      <c r="S10" s="54">
        <f t="shared" si="6"/>
        <v>3.6100000000000012</v>
      </c>
      <c r="T10" s="54">
        <f t="shared" si="7"/>
        <v>2.0449000000000006</v>
      </c>
      <c r="U10" s="54">
        <f t="shared" si="8"/>
        <v>1.0608999999999995</v>
      </c>
      <c r="V10" s="54">
        <f t="shared" si="9"/>
        <v>0</v>
      </c>
    </row>
    <row r="11" spans="1:22" ht="16" customHeight="1" x14ac:dyDescent="0.2">
      <c r="A11" s="21">
        <v>9</v>
      </c>
      <c r="B11" s="26">
        <v>14</v>
      </c>
      <c r="C11" s="21">
        <v>12</v>
      </c>
      <c r="D11" s="21">
        <v>14</v>
      </c>
      <c r="E11" s="21">
        <v>9</v>
      </c>
      <c r="F11" s="21">
        <v>10</v>
      </c>
      <c r="G11" s="21">
        <v>6</v>
      </c>
      <c r="H11" s="21">
        <v>8</v>
      </c>
      <c r="I11" s="21">
        <v>3</v>
      </c>
      <c r="J11" s="21">
        <v>3</v>
      </c>
      <c r="K11" s="21">
        <v>1</v>
      </c>
      <c r="M11" s="54">
        <f t="shared" si="0"/>
        <v>0.10890000000000005</v>
      </c>
      <c r="N11" s="54">
        <f t="shared" si="1"/>
        <v>2.5599999999999987</v>
      </c>
      <c r="O11" s="54">
        <f t="shared" si="2"/>
        <v>1.6900000000000019</v>
      </c>
      <c r="P11" s="54">
        <f t="shared" si="3"/>
        <v>2.9929000000000014</v>
      </c>
      <c r="Q11" s="54">
        <f t="shared" si="4"/>
        <v>1.2769000000000017</v>
      </c>
      <c r="R11" s="54">
        <f t="shared" si="5"/>
        <v>3.1328999999999985</v>
      </c>
      <c r="S11" s="54">
        <f t="shared" si="6"/>
        <v>4.4099999999999984</v>
      </c>
      <c r="T11" s="54">
        <f t="shared" si="7"/>
        <v>0.18490000000000015</v>
      </c>
      <c r="U11" s="54">
        <f t="shared" si="8"/>
        <v>0.9409000000000004</v>
      </c>
      <c r="V11" s="54">
        <f t="shared" si="9"/>
        <v>0</v>
      </c>
    </row>
    <row r="12" spans="1:22" ht="16" customHeight="1" x14ac:dyDescent="0.2">
      <c r="A12" s="21">
        <v>10</v>
      </c>
      <c r="B12" s="26">
        <v>13</v>
      </c>
      <c r="C12" s="21">
        <v>12</v>
      </c>
      <c r="D12" s="21">
        <v>14</v>
      </c>
      <c r="E12" s="21">
        <v>13</v>
      </c>
      <c r="F12" s="21">
        <v>9</v>
      </c>
      <c r="G12" s="21">
        <v>9</v>
      </c>
      <c r="H12" s="21">
        <v>5</v>
      </c>
      <c r="I12" s="21">
        <v>2</v>
      </c>
      <c r="J12" s="21">
        <v>3</v>
      </c>
      <c r="K12" s="21">
        <v>1</v>
      </c>
      <c r="M12" s="54">
        <f t="shared" si="0"/>
        <v>0.44889999999999991</v>
      </c>
      <c r="N12" s="54">
        <f t="shared" si="1"/>
        <v>2.5599999999999987</v>
      </c>
      <c r="O12" s="54">
        <f t="shared" si="2"/>
        <v>1.6900000000000019</v>
      </c>
      <c r="P12" s="54">
        <f t="shared" si="3"/>
        <v>5.152899999999998</v>
      </c>
      <c r="Q12" s="54">
        <f t="shared" si="4"/>
        <v>1.6900000000000203E-2</v>
      </c>
      <c r="R12" s="54">
        <f t="shared" si="5"/>
        <v>1.512900000000001</v>
      </c>
      <c r="S12" s="54">
        <f t="shared" si="6"/>
        <v>0.81000000000000061</v>
      </c>
      <c r="T12" s="54">
        <f t="shared" si="7"/>
        <v>2.0449000000000006</v>
      </c>
      <c r="U12" s="54">
        <f t="shared" si="8"/>
        <v>0.9409000000000004</v>
      </c>
      <c r="V12" s="54">
        <f t="shared" si="9"/>
        <v>0</v>
      </c>
    </row>
    <row r="13" spans="1:22" ht="16" customHeight="1" x14ac:dyDescent="0.2">
      <c r="A13" s="21">
        <v>11</v>
      </c>
      <c r="B13" s="26">
        <v>15</v>
      </c>
      <c r="C13" s="21">
        <v>13</v>
      </c>
      <c r="D13" s="21">
        <v>11</v>
      </c>
      <c r="E13" s="21">
        <v>12</v>
      </c>
      <c r="F13" s="21">
        <v>10</v>
      </c>
      <c r="G13" s="21">
        <v>6</v>
      </c>
      <c r="H13" s="21">
        <v>8</v>
      </c>
      <c r="I13" s="21">
        <v>3</v>
      </c>
      <c r="J13" s="21">
        <v>3</v>
      </c>
      <c r="K13" s="21">
        <v>1</v>
      </c>
      <c r="M13" s="54">
        <f t="shared" si="0"/>
        <v>1.7689000000000001</v>
      </c>
      <c r="N13" s="54">
        <f t="shared" si="1"/>
        <v>0.3599999999999996</v>
      </c>
      <c r="O13" s="54">
        <f t="shared" si="2"/>
        <v>2.8899999999999975</v>
      </c>
      <c r="P13" s="54">
        <f t="shared" si="3"/>
        <v>1.6128999999999989</v>
      </c>
      <c r="Q13" s="54">
        <f t="shared" si="4"/>
        <v>1.2769000000000017</v>
      </c>
      <c r="R13" s="54">
        <f t="shared" si="5"/>
        <v>3.1328999999999985</v>
      </c>
      <c r="S13" s="54">
        <f t="shared" si="6"/>
        <v>4.4099999999999984</v>
      </c>
      <c r="T13" s="54">
        <f t="shared" si="7"/>
        <v>0.18490000000000015</v>
      </c>
      <c r="U13" s="54">
        <f t="shared" si="8"/>
        <v>0.9409000000000004</v>
      </c>
      <c r="V13" s="54">
        <f t="shared" si="9"/>
        <v>0</v>
      </c>
    </row>
    <row r="14" spans="1:22" ht="16" customHeight="1" x14ac:dyDescent="0.2">
      <c r="A14" s="21">
        <v>12</v>
      </c>
      <c r="B14" s="26">
        <v>15</v>
      </c>
      <c r="C14" s="21">
        <v>15</v>
      </c>
      <c r="D14" s="21">
        <v>13</v>
      </c>
      <c r="E14" s="21">
        <v>9</v>
      </c>
      <c r="F14" s="21">
        <v>8</v>
      </c>
      <c r="G14" s="21">
        <v>9</v>
      </c>
      <c r="H14" s="21">
        <v>4</v>
      </c>
      <c r="I14" s="21">
        <v>2</v>
      </c>
      <c r="J14" s="21">
        <v>1</v>
      </c>
      <c r="K14" s="21">
        <v>1</v>
      </c>
      <c r="M14" s="54">
        <f t="shared" si="0"/>
        <v>1.7689000000000001</v>
      </c>
      <c r="N14" s="54">
        <f t="shared" si="1"/>
        <v>1.9600000000000011</v>
      </c>
      <c r="O14" s="54">
        <f t="shared" si="2"/>
        <v>9.0000000000000427E-2</v>
      </c>
      <c r="P14" s="54">
        <f t="shared" si="3"/>
        <v>2.9929000000000014</v>
      </c>
      <c r="Q14" s="54">
        <f t="shared" si="4"/>
        <v>0.75689999999999868</v>
      </c>
      <c r="R14" s="54">
        <f t="shared" si="5"/>
        <v>1.512900000000001</v>
      </c>
      <c r="S14" s="54">
        <f t="shared" si="6"/>
        <v>3.6100000000000012</v>
      </c>
      <c r="T14" s="54">
        <f t="shared" si="7"/>
        <v>2.0449000000000006</v>
      </c>
      <c r="U14" s="54">
        <f t="shared" si="8"/>
        <v>1.0608999999999995</v>
      </c>
      <c r="V14" s="54">
        <f t="shared" si="9"/>
        <v>0</v>
      </c>
    </row>
    <row r="15" spans="1:22" ht="16" customHeight="1" x14ac:dyDescent="0.2">
      <c r="A15" s="21">
        <v>13</v>
      </c>
      <c r="B15" s="26">
        <v>13</v>
      </c>
      <c r="C15" s="21">
        <v>15</v>
      </c>
      <c r="D15" s="21">
        <v>12</v>
      </c>
      <c r="E15" s="21">
        <v>9</v>
      </c>
      <c r="F15" s="21">
        <v>7</v>
      </c>
      <c r="G15" s="21">
        <v>9</v>
      </c>
      <c r="H15" s="21">
        <v>8</v>
      </c>
      <c r="I15" s="21">
        <v>4</v>
      </c>
      <c r="J15" s="21">
        <v>3</v>
      </c>
      <c r="K15" s="21">
        <v>1</v>
      </c>
      <c r="M15" s="54">
        <f t="shared" si="0"/>
        <v>0.44889999999999991</v>
      </c>
      <c r="N15" s="54">
        <f t="shared" si="1"/>
        <v>1.9600000000000011</v>
      </c>
      <c r="O15" s="54">
        <f t="shared" si="2"/>
        <v>0.48999999999999899</v>
      </c>
      <c r="P15" s="54">
        <f t="shared" si="3"/>
        <v>2.9929000000000014</v>
      </c>
      <c r="Q15" s="54">
        <f t="shared" si="4"/>
        <v>3.496899999999997</v>
      </c>
      <c r="R15" s="54">
        <f t="shared" si="5"/>
        <v>1.512900000000001</v>
      </c>
      <c r="S15" s="54">
        <f t="shared" si="6"/>
        <v>4.4099999999999984</v>
      </c>
      <c r="T15" s="54">
        <f t="shared" si="7"/>
        <v>0.3248999999999998</v>
      </c>
      <c r="U15" s="54">
        <f t="shared" si="8"/>
        <v>0.9409000000000004</v>
      </c>
      <c r="V15" s="54">
        <f t="shared" si="9"/>
        <v>0</v>
      </c>
    </row>
    <row r="16" spans="1:22" ht="16" customHeight="1" x14ac:dyDescent="0.2">
      <c r="A16" s="21">
        <v>14</v>
      </c>
      <c r="B16" s="26">
        <v>14</v>
      </c>
      <c r="C16" s="21">
        <v>13</v>
      </c>
      <c r="D16" s="21">
        <v>14</v>
      </c>
      <c r="E16" s="21">
        <v>11</v>
      </c>
      <c r="F16" s="21">
        <v>11</v>
      </c>
      <c r="G16" s="21">
        <v>8</v>
      </c>
      <c r="H16" s="21">
        <v>6</v>
      </c>
      <c r="I16" s="21">
        <v>5</v>
      </c>
      <c r="J16" s="21">
        <v>3</v>
      </c>
      <c r="K16" s="21">
        <v>1</v>
      </c>
      <c r="M16" s="54">
        <f t="shared" si="0"/>
        <v>0.10890000000000005</v>
      </c>
      <c r="N16" s="54">
        <f t="shared" si="1"/>
        <v>0.3599999999999996</v>
      </c>
      <c r="O16" s="54">
        <f t="shared" si="2"/>
        <v>1.6900000000000019</v>
      </c>
      <c r="P16" s="54">
        <f t="shared" si="3"/>
        <v>7.2899999999999771E-2</v>
      </c>
      <c r="Q16" s="54">
        <f t="shared" si="4"/>
        <v>4.5369000000000037</v>
      </c>
      <c r="R16" s="54">
        <f t="shared" si="5"/>
        <v>5.2900000000000197E-2</v>
      </c>
      <c r="S16" s="54">
        <f t="shared" si="6"/>
        <v>9.9999999999999291E-3</v>
      </c>
      <c r="T16" s="54">
        <f t="shared" si="7"/>
        <v>2.4648999999999996</v>
      </c>
      <c r="U16" s="54">
        <f t="shared" si="8"/>
        <v>0.9409000000000004</v>
      </c>
      <c r="V16" s="54">
        <f t="shared" si="9"/>
        <v>0</v>
      </c>
    </row>
    <row r="17" spans="1:22" ht="16" customHeight="1" x14ac:dyDescent="0.2">
      <c r="A17" s="21">
        <v>15</v>
      </c>
      <c r="B17" s="26">
        <v>13</v>
      </c>
      <c r="C17" s="21">
        <v>15</v>
      </c>
      <c r="D17" s="21">
        <v>13</v>
      </c>
      <c r="E17" s="21">
        <v>9</v>
      </c>
      <c r="F17" s="21">
        <v>7</v>
      </c>
      <c r="G17" s="21">
        <v>7</v>
      </c>
      <c r="H17" s="21">
        <v>7</v>
      </c>
      <c r="I17" s="21">
        <v>3</v>
      </c>
      <c r="J17" s="21">
        <v>2</v>
      </c>
      <c r="K17" s="21">
        <v>1</v>
      </c>
      <c r="M17" s="54">
        <f t="shared" si="0"/>
        <v>0.44889999999999991</v>
      </c>
      <c r="N17" s="54">
        <f t="shared" si="1"/>
        <v>1.9600000000000011</v>
      </c>
      <c r="O17" s="54">
        <f t="shared" si="2"/>
        <v>9.0000000000000427E-2</v>
      </c>
      <c r="P17" s="54">
        <f t="shared" si="3"/>
        <v>2.9929000000000014</v>
      </c>
      <c r="Q17" s="54">
        <f t="shared" si="4"/>
        <v>3.496899999999997</v>
      </c>
      <c r="R17" s="54">
        <f t="shared" si="5"/>
        <v>0.59289999999999932</v>
      </c>
      <c r="S17" s="54">
        <f t="shared" si="6"/>
        <v>1.2099999999999993</v>
      </c>
      <c r="T17" s="54">
        <f t="shared" si="7"/>
        <v>0.18490000000000015</v>
      </c>
      <c r="U17" s="54">
        <f t="shared" si="8"/>
        <v>8.9999999999998827E-4</v>
      </c>
      <c r="V17" s="54">
        <f t="shared" si="9"/>
        <v>0</v>
      </c>
    </row>
    <row r="18" spans="1:22" ht="16" customHeight="1" x14ac:dyDescent="0.2">
      <c r="A18" s="21">
        <v>16</v>
      </c>
      <c r="B18" s="26">
        <v>14</v>
      </c>
      <c r="C18" s="21">
        <v>14</v>
      </c>
      <c r="D18" s="21">
        <v>12</v>
      </c>
      <c r="E18" s="21">
        <v>8</v>
      </c>
      <c r="F18" s="21">
        <v>7</v>
      </c>
      <c r="G18" s="21">
        <v>7</v>
      </c>
      <c r="H18" s="21">
        <v>5</v>
      </c>
      <c r="I18" s="21">
        <v>2</v>
      </c>
      <c r="J18" s="21">
        <v>2</v>
      </c>
      <c r="K18" s="21">
        <v>1</v>
      </c>
      <c r="M18" s="54">
        <f t="shared" si="0"/>
        <v>0.10890000000000005</v>
      </c>
      <c r="N18" s="54">
        <f t="shared" si="1"/>
        <v>0.16000000000000028</v>
      </c>
      <c r="O18" s="54">
        <f t="shared" si="2"/>
        <v>0.48999999999999899</v>
      </c>
      <c r="P18" s="54">
        <f t="shared" si="3"/>
        <v>7.4529000000000023</v>
      </c>
      <c r="Q18" s="54">
        <f t="shared" si="4"/>
        <v>3.496899999999997</v>
      </c>
      <c r="R18" s="54">
        <f t="shared" si="5"/>
        <v>0.59289999999999932</v>
      </c>
      <c r="S18" s="54">
        <f t="shared" si="6"/>
        <v>0.81000000000000061</v>
      </c>
      <c r="T18" s="54">
        <f t="shared" si="7"/>
        <v>2.0449000000000006</v>
      </c>
      <c r="U18" s="54">
        <f t="shared" si="8"/>
        <v>8.9999999999998827E-4</v>
      </c>
      <c r="V18" s="54">
        <f t="shared" si="9"/>
        <v>0</v>
      </c>
    </row>
    <row r="19" spans="1:22" ht="16" customHeight="1" x14ac:dyDescent="0.2">
      <c r="A19" s="21">
        <v>17</v>
      </c>
      <c r="B19" s="26">
        <v>13</v>
      </c>
      <c r="C19" s="21">
        <v>12</v>
      </c>
      <c r="D19" s="21">
        <v>15</v>
      </c>
      <c r="E19" s="21">
        <v>10</v>
      </c>
      <c r="F19" s="21">
        <v>8</v>
      </c>
      <c r="G19" s="21">
        <v>7</v>
      </c>
      <c r="H19" s="21">
        <v>8</v>
      </c>
      <c r="I19" s="21">
        <v>4</v>
      </c>
      <c r="J19" s="21">
        <v>2</v>
      </c>
      <c r="K19" s="21">
        <v>1</v>
      </c>
      <c r="M19" s="54">
        <f t="shared" si="0"/>
        <v>0.44889999999999991</v>
      </c>
      <c r="N19" s="54">
        <f t="shared" si="1"/>
        <v>2.5599999999999987</v>
      </c>
      <c r="O19" s="54">
        <f t="shared" si="2"/>
        <v>5.2900000000000036</v>
      </c>
      <c r="P19" s="54">
        <f t="shared" si="3"/>
        <v>0.5329000000000006</v>
      </c>
      <c r="Q19" s="54">
        <f t="shared" si="4"/>
        <v>0.75689999999999868</v>
      </c>
      <c r="R19" s="54">
        <f t="shared" si="5"/>
        <v>0.59289999999999932</v>
      </c>
      <c r="S19" s="54">
        <f t="shared" si="6"/>
        <v>4.4099999999999984</v>
      </c>
      <c r="T19" s="54">
        <f t="shared" si="7"/>
        <v>0.3248999999999998</v>
      </c>
      <c r="U19" s="54">
        <f t="shared" si="8"/>
        <v>8.9999999999998827E-4</v>
      </c>
      <c r="V19" s="54">
        <f t="shared" si="9"/>
        <v>0</v>
      </c>
    </row>
    <row r="20" spans="1:22" ht="16" customHeight="1" x14ac:dyDescent="0.2">
      <c r="A20" s="21">
        <v>18</v>
      </c>
      <c r="B20" s="26">
        <v>15</v>
      </c>
      <c r="C20" s="21">
        <v>14</v>
      </c>
      <c r="D20" s="21">
        <v>14</v>
      </c>
      <c r="E20" s="21">
        <v>11</v>
      </c>
      <c r="F20" s="21">
        <v>8</v>
      </c>
      <c r="G20" s="21">
        <v>9</v>
      </c>
      <c r="H20" s="21">
        <v>4</v>
      </c>
      <c r="I20" s="21">
        <v>5</v>
      </c>
      <c r="J20" s="21">
        <v>1</v>
      </c>
      <c r="K20" s="21">
        <v>1</v>
      </c>
      <c r="M20" s="54">
        <f t="shared" si="0"/>
        <v>1.7689000000000001</v>
      </c>
      <c r="N20" s="54">
        <f t="shared" si="1"/>
        <v>0.16000000000000028</v>
      </c>
      <c r="O20" s="54">
        <f t="shared" si="2"/>
        <v>1.6900000000000019</v>
      </c>
      <c r="P20" s="54">
        <f t="shared" si="3"/>
        <v>7.2899999999999771E-2</v>
      </c>
      <c r="Q20" s="54">
        <f t="shared" si="4"/>
        <v>0.75689999999999868</v>
      </c>
      <c r="R20" s="54">
        <f t="shared" si="5"/>
        <v>1.512900000000001</v>
      </c>
      <c r="S20" s="54">
        <f t="shared" si="6"/>
        <v>3.6100000000000012</v>
      </c>
      <c r="T20" s="54">
        <f t="shared" si="7"/>
        <v>2.4648999999999996</v>
      </c>
      <c r="U20" s="54">
        <f t="shared" si="8"/>
        <v>1.0608999999999995</v>
      </c>
      <c r="V20" s="54">
        <f t="shared" si="9"/>
        <v>0</v>
      </c>
    </row>
    <row r="21" spans="1:22" ht="16" customHeight="1" x14ac:dyDescent="0.2">
      <c r="A21" s="21">
        <v>19</v>
      </c>
      <c r="B21" s="26">
        <v>15</v>
      </c>
      <c r="C21" s="21">
        <v>15</v>
      </c>
      <c r="D21" s="21">
        <v>13</v>
      </c>
      <c r="E21" s="21">
        <v>9</v>
      </c>
      <c r="F21" s="21">
        <v>10</v>
      </c>
      <c r="G21" s="21">
        <v>6</v>
      </c>
      <c r="H21" s="21">
        <v>5</v>
      </c>
      <c r="I21" s="21">
        <v>3</v>
      </c>
      <c r="J21" s="21">
        <v>3</v>
      </c>
      <c r="K21" s="21">
        <v>1</v>
      </c>
      <c r="M21" s="54">
        <f t="shared" si="0"/>
        <v>1.7689000000000001</v>
      </c>
      <c r="N21" s="54">
        <f t="shared" si="1"/>
        <v>1.9600000000000011</v>
      </c>
      <c r="O21" s="54">
        <f t="shared" si="2"/>
        <v>9.0000000000000427E-2</v>
      </c>
      <c r="P21" s="54">
        <f t="shared" si="3"/>
        <v>2.9929000000000014</v>
      </c>
      <c r="Q21" s="54">
        <f t="shared" si="4"/>
        <v>1.2769000000000017</v>
      </c>
      <c r="R21" s="54">
        <f t="shared" si="5"/>
        <v>3.1328999999999985</v>
      </c>
      <c r="S21" s="54">
        <f t="shared" si="6"/>
        <v>0.81000000000000061</v>
      </c>
      <c r="T21" s="54">
        <f t="shared" si="7"/>
        <v>0.18490000000000015</v>
      </c>
      <c r="U21" s="54">
        <f t="shared" si="8"/>
        <v>0.9409000000000004</v>
      </c>
      <c r="V21" s="54">
        <f t="shared" si="9"/>
        <v>0</v>
      </c>
    </row>
    <row r="22" spans="1:22" ht="16" customHeight="1" x14ac:dyDescent="0.2">
      <c r="A22" s="21">
        <v>20</v>
      </c>
      <c r="B22" s="26">
        <v>13</v>
      </c>
      <c r="C22" s="21">
        <v>13</v>
      </c>
      <c r="D22" s="21">
        <v>15</v>
      </c>
      <c r="E22" s="21">
        <v>12</v>
      </c>
      <c r="F22" s="21">
        <v>8</v>
      </c>
      <c r="G22" s="21">
        <v>6</v>
      </c>
      <c r="H22" s="21">
        <v>7</v>
      </c>
      <c r="I22" s="21">
        <v>2</v>
      </c>
      <c r="J22" s="21">
        <v>1</v>
      </c>
      <c r="K22" s="21">
        <v>1</v>
      </c>
      <c r="M22" s="54">
        <f t="shared" si="0"/>
        <v>0.44889999999999991</v>
      </c>
      <c r="N22" s="54">
        <f t="shared" si="1"/>
        <v>0.3599999999999996</v>
      </c>
      <c r="O22" s="54">
        <f t="shared" si="2"/>
        <v>5.2900000000000036</v>
      </c>
      <c r="P22" s="54">
        <f t="shared" si="3"/>
        <v>1.6128999999999989</v>
      </c>
      <c r="Q22" s="54">
        <f t="shared" si="4"/>
        <v>0.75689999999999868</v>
      </c>
      <c r="R22" s="54">
        <f t="shared" si="5"/>
        <v>3.1328999999999985</v>
      </c>
      <c r="S22" s="54">
        <f t="shared" si="6"/>
        <v>1.2099999999999993</v>
      </c>
      <c r="T22" s="54">
        <f t="shared" si="7"/>
        <v>2.0449000000000006</v>
      </c>
      <c r="U22" s="54">
        <f t="shared" si="8"/>
        <v>1.0608999999999995</v>
      </c>
      <c r="V22" s="54">
        <f t="shared" si="9"/>
        <v>0</v>
      </c>
    </row>
    <row r="23" spans="1:22" ht="16" customHeight="1" x14ac:dyDescent="0.2">
      <c r="A23" s="21">
        <v>21</v>
      </c>
      <c r="B23" s="26">
        <v>14</v>
      </c>
      <c r="C23" s="21">
        <v>15</v>
      </c>
      <c r="D23" s="21">
        <v>12</v>
      </c>
      <c r="E23" s="21">
        <v>9</v>
      </c>
      <c r="F23" s="21">
        <v>8</v>
      </c>
      <c r="G23" s="21">
        <v>8</v>
      </c>
      <c r="H23" s="21">
        <v>6</v>
      </c>
      <c r="I23" s="21">
        <v>6</v>
      </c>
      <c r="J23" s="21">
        <v>2</v>
      </c>
      <c r="K23" s="21">
        <v>1</v>
      </c>
      <c r="M23" s="54">
        <f t="shared" si="0"/>
        <v>0.10890000000000005</v>
      </c>
      <c r="N23" s="54">
        <f t="shared" si="1"/>
        <v>1.9600000000000011</v>
      </c>
      <c r="O23" s="54">
        <f t="shared" si="2"/>
        <v>0.48999999999999899</v>
      </c>
      <c r="P23" s="54">
        <f t="shared" si="3"/>
        <v>2.9929000000000014</v>
      </c>
      <c r="Q23" s="54">
        <f t="shared" si="4"/>
        <v>0.75689999999999868</v>
      </c>
      <c r="R23" s="54">
        <f t="shared" si="5"/>
        <v>5.2900000000000197E-2</v>
      </c>
      <c r="S23" s="54">
        <f t="shared" si="6"/>
        <v>9.9999999999999291E-3</v>
      </c>
      <c r="T23" s="54">
        <f t="shared" si="7"/>
        <v>6.6048999999999989</v>
      </c>
      <c r="U23" s="54">
        <f t="shared" si="8"/>
        <v>8.9999999999998827E-4</v>
      </c>
      <c r="V23" s="54">
        <f t="shared" si="9"/>
        <v>0</v>
      </c>
    </row>
    <row r="24" spans="1:22" ht="16" customHeight="1" x14ac:dyDescent="0.2">
      <c r="A24" s="21">
        <v>22</v>
      </c>
      <c r="B24" s="26">
        <v>14</v>
      </c>
      <c r="C24" s="21">
        <v>13</v>
      </c>
      <c r="D24" s="21">
        <v>14</v>
      </c>
      <c r="E24" s="21">
        <v>11</v>
      </c>
      <c r="F24" s="21">
        <v>9</v>
      </c>
      <c r="G24" s="21">
        <v>8</v>
      </c>
      <c r="H24" s="21">
        <v>4</v>
      </c>
      <c r="I24" s="21">
        <v>3</v>
      </c>
      <c r="J24" s="21">
        <v>1</v>
      </c>
      <c r="K24" s="21">
        <v>1</v>
      </c>
      <c r="M24" s="54">
        <f t="shared" si="0"/>
        <v>0.10890000000000005</v>
      </c>
      <c r="N24" s="54">
        <f t="shared" si="1"/>
        <v>0.3599999999999996</v>
      </c>
      <c r="O24" s="54">
        <f t="shared" si="2"/>
        <v>1.6900000000000019</v>
      </c>
      <c r="P24" s="54">
        <f t="shared" si="3"/>
        <v>7.2899999999999771E-2</v>
      </c>
      <c r="Q24" s="54">
        <f t="shared" si="4"/>
        <v>1.6900000000000203E-2</v>
      </c>
      <c r="R24" s="54">
        <f t="shared" si="5"/>
        <v>5.2900000000000197E-2</v>
      </c>
      <c r="S24" s="54">
        <f t="shared" si="6"/>
        <v>3.6100000000000012</v>
      </c>
      <c r="T24" s="54">
        <f t="shared" si="7"/>
        <v>0.18490000000000015</v>
      </c>
      <c r="U24" s="54">
        <f t="shared" si="8"/>
        <v>1.0608999999999995</v>
      </c>
      <c r="V24" s="54">
        <f t="shared" si="9"/>
        <v>0</v>
      </c>
    </row>
    <row r="25" spans="1:22" ht="16" customHeight="1" x14ac:dyDescent="0.2">
      <c r="A25" s="21">
        <v>23</v>
      </c>
      <c r="B25" s="26">
        <v>15</v>
      </c>
      <c r="C25" s="21">
        <v>13</v>
      </c>
      <c r="D25" s="21">
        <v>11</v>
      </c>
      <c r="E25" s="21">
        <v>13</v>
      </c>
      <c r="F25" s="21">
        <v>11</v>
      </c>
      <c r="G25" s="21">
        <v>9</v>
      </c>
      <c r="H25" s="21">
        <v>8</v>
      </c>
      <c r="I25" s="21">
        <v>2</v>
      </c>
      <c r="J25" s="21">
        <v>3</v>
      </c>
      <c r="K25" s="21">
        <v>1</v>
      </c>
      <c r="M25" s="54">
        <f t="shared" si="0"/>
        <v>1.7689000000000001</v>
      </c>
      <c r="N25" s="54">
        <f t="shared" si="1"/>
        <v>0.3599999999999996</v>
      </c>
      <c r="O25" s="54">
        <f t="shared" si="2"/>
        <v>2.8899999999999975</v>
      </c>
      <c r="P25" s="54">
        <f t="shared" si="3"/>
        <v>5.152899999999998</v>
      </c>
      <c r="Q25" s="54">
        <f t="shared" si="4"/>
        <v>4.5369000000000037</v>
      </c>
      <c r="R25" s="54">
        <f t="shared" si="5"/>
        <v>1.512900000000001</v>
      </c>
      <c r="S25" s="54">
        <f t="shared" si="6"/>
        <v>4.4099999999999984</v>
      </c>
      <c r="T25" s="54">
        <f t="shared" si="7"/>
        <v>2.0449000000000006</v>
      </c>
      <c r="U25" s="54">
        <f t="shared" si="8"/>
        <v>0.9409000000000004</v>
      </c>
      <c r="V25" s="54">
        <f t="shared" si="9"/>
        <v>0</v>
      </c>
    </row>
    <row r="26" spans="1:22" ht="16" customHeight="1" x14ac:dyDescent="0.2">
      <c r="A26" s="21">
        <v>24</v>
      </c>
      <c r="B26" s="26">
        <v>13</v>
      </c>
      <c r="C26" s="21">
        <v>12</v>
      </c>
      <c r="D26" s="21">
        <v>12</v>
      </c>
      <c r="E26" s="21">
        <v>9</v>
      </c>
      <c r="F26" s="21">
        <v>10</v>
      </c>
      <c r="G26" s="21">
        <v>9</v>
      </c>
      <c r="H26" s="21">
        <v>4</v>
      </c>
      <c r="I26" s="21">
        <v>4</v>
      </c>
      <c r="J26" s="21">
        <v>3</v>
      </c>
      <c r="K26" s="21">
        <v>1</v>
      </c>
      <c r="M26" s="54">
        <f t="shared" si="0"/>
        <v>0.44889999999999991</v>
      </c>
      <c r="N26" s="54">
        <f t="shared" si="1"/>
        <v>2.5599999999999987</v>
      </c>
      <c r="O26" s="54">
        <f t="shared" si="2"/>
        <v>0.48999999999999899</v>
      </c>
      <c r="P26" s="54">
        <f t="shared" si="3"/>
        <v>2.9929000000000014</v>
      </c>
      <c r="Q26" s="54">
        <f t="shared" si="4"/>
        <v>1.2769000000000017</v>
      </c>
      <c r="R26" s="54">
        <f t="shared" si="5"/>
        <v>1.512900000000001</v>
      </c>
      <c r="S26" s="54">
        <f t="shared" si="6"/>
        <v>3.6100000000000012</v>
      </c>
      <c r="T26" s="54">
        <f t="shared" si="7"/>
        <v>0.3248999999999998</v>
      </c>
      <c r="U26" s="54">
        <f t="shared" si="8"/>
        <v>0.9409000000000004</v>
      </c>
      <c r="V26" s="54">
        <f t="shared" si="9"/>
        <v>0</v>
      </c>
    </row>
    <row r="27" spans="1:22" ht="16" customHeight="1" x14ac:dyDescent="0.2">
      <c r="A27" s="21">
        <v>25</v>
      </c>
      <c r="B27" s="26">
        <v>13</v>
      </c>
      <c r="C27" s="21">
        <v>13</v>
      </c>
      <c r="D27" s="21">
        <v>14</v>
      </c>
      <c r="E27" s="21">
        <v>10</v>
      </c>
      <c r="F27" s="21">
        <v>10</v>
      </c>
      <c r="G27" s="21">
        <v>8</v>
      </c>
      <c r="H27" s="21">
        <v>5</v>
      </c>
      <c r="I27" s="21">
        <v>5</v>
      </c>
      <c r="J27" s="21">
        <v>2</v>
      </c>
      <c r="K27" s="21">
        <v>1</v>
      </c>
      <c r="M27" s="54">
        <f t="shared" si="0"/>
        <v>0.44889999999999991</v>
      </c>
      <c r="N27" s="54">
        <f t="shared" si="1"/>
        <v>0.3599999999999996</v>
      </c>
      <c r="O27" s="54">
        <f t="shared" si="2"/>
        <v>1.6900000000000019</v>
      </c>
      <c r="P27" s="54">
        <f t="shared" si="3"/>
        <v>0.5329000000000006</v>
      </c>
      <c r="Q27" s="54">
        <f t="shared" si="4"/>
        <v>1.2769000000000017</v>
      </c>
      <c r="R27" s="54">
        <f t="shared" si="5"/>
        <v>5.2900000000000197E-2</v>
      </c>
      <c r="S27" s="54">
        <f t="shared" si="6"/>
        <v>0.81000000000000061</v>
      </c>
      <c r="T27" s="54">
        <f t="shared" si="7"/>
        <v>2.4648999999999996</v>
      </c>
      <c r="U27" s="54">
        <f t="shared" si="8"/>
        <v>8.9999999999998827E-4</v>
      </c>
      <c r="V27" s="54">
        <f t="shared" si="9"/>
        <v>0</v>
      </c>
    </row>
    <row r="28" spans="1:22" ht="16" customHeight="1" x14ac:dyDescent="0.2">
      <c r="A28" s="21">
        <v>26</v>
      </c>
      <c r="B28" s="26">
        <v>13</v>
      </c>
      <c r="C28" s="21">
        <v>14</v>
      </c>
      <c r="D28" s="21">
        <v>12</v>
      </c>
      <c r="E28" s="21">
        <v>10</v>
      </c>
      <c r="F28" s="21">
        <v>8</v>
      </c>
      <c r="G28" s="21">
        <v>8</v>
      </c>
      <c r="H28" s="21">
        <v>5</v>
      </c>
      <c r="I28" s="21">
        <v>3</v>
      </c>
      <c r="J28" s="21">
        <v>4</v>
      </c>
      <c r="K28" s="21">
        <v>1</v>
      </c>
      <c r="M28" s="54">
        <f t="shared" si="0"/>
        <v>0.44889999999999991</v>
      </c>
      <c r="N28" s="54">
        <f t="shared" si="1"/>
        <v>0.16000000000000028</v>
      </c>
      <c r="O28" s="54">
        <f t="shared" si="2"/>
        <v>0.48999999999999899</v>
      </c>
      <c r="P28" s="54">
        <f t="shared" si="3"/>
        <v>0.5329000000000006</v>
      </c>
      <c r="Q28" s="54">
        <f t="shared" si="4"/>
        <v>0.75689999999999868</v>
      </c>
      <c r="R28" s="54">
        <f t="shared" si="5"/>
        <v>5.2900000000000197E-2</v>
      </c>
      <c r="S28" s="54">
        <f t="shared" si="6"/>
        <v>0.81000000000000061</v>
      </c>
      <c r="T28" s="54">
        <f t="shared" si="7"/>
        <v>0.18490000000000015</v>
      </c>
      <c r="U28" s="54">
        <f t="shared" si="8"/>
        <v>3.8809000000000009</v>
      </c>
      <c r="V28" s="54">
        <f t="shared" si="9"/>
        <v>0</v>
      </c>
    </row>
    <row r="29" spans="1:22" ht="16" customHeight="1" x14ac:dyDescent="0.2">
      <c r="A29" s="21">
        <v>27</v>
      </c>
      <c r="B29" s="26">
        <v>14</v>
      </c>
      <c r="C29" s="21">
        <v>12</v>
      </c>
      <c r="D29" s="21">
        <v>12</v>
      </c>
      <c r="E29" s="21">
        <v>11</v>
      </c>
      <c r="F29" s="21">
        <v>7</v>
      </c>
      <c r="G29" s="21">
        <v>6</v>
      </c>
      <c r="H29" s="21">
        <v>8</v>
      </c>
      <c r="I29" s="21">
        <v>2</v>
      </c>
      <c r="J29" s="21">
        <v>1</v>
      </c>
      <c r="K29" s="21">
        <v>1</v>
      </c>
      <c r="M29" s="54">
        <f t="shared" si="0"/>
        <v>0.10890000000000005</v>
      </c>
      <c r="N29" s="54">
        <f t="shared" si="1"/>
        <v>2.5599999999999987</v>
      </c>
      <c r="O29" s="54">
        <f t="shared" si="2"/>
        <v>0.48999999999999899</v>
      </c>
      <c r="P29" s="54">
        <f t="shared" si="3"/>
        <v>7.2899999999999771E-2</v>
      </c>
      <c r="Q29" s="54">
        <f t="shared" si="4"/>
        <v>3.496899999999997</v>
      </c>
      <c r="R29" s="54">
        <f t="shared" si="5"/>
        <v>3.1328999999999985</v>
      </c>
      <c r="S29" s="54">
        <f t="shared" si="6"/>
        <v>4.4099999999999984</v>
      </c>
      <c r="T29" s="54">
        <f t="shared" si="7"/>
        <v>2.0449000000000006</v>
      </c>
      <c r="U29" s="54">
        <f t="shared" si="8"/>
        <v>1.0608999999999995</v>
      </c>
      <c r="V29" s="54">
        <f t="shared" si="9"/>
        <v>0</v>
      </c>
    </row>
    <row r="30" spans="1:22" ht="16" customHeight="1" x14ac:dyDescent="0.2">
      <c r="A30" s="21">
        <v>28</v>
      </c>
      <c r="B30" s="26">
        <v>14</v>
      </c>
      <c r="C30" s="21">
        <v>15</v>
      </c>
      <c r="D30" s="21">
        <v>12</v>
      </c>
      <c r="E30" s="21">
        <v>9</v>
      </c>
      <c r="F30" s="21">
        <v>7</v>
      </c>
      <c r="G30" s="21">
        <v>9</v>
      </c>
      <c r="H30" s="21">
        <v>7</v>
      </c>
      <c r="I30" s="21">
        <v>4</v>
      </c>
      <c r="J30" s="21">
        <v>3</v>
      </c>
      <c r="K30" s="21">
        <v>1</v>
      </c>
      <c r="M30" s="54">
        <f t="shared" si="0"/>
        <v>0.10890000000000005</v>
      </c>
      <c r="N30" s="54">
        <f t="shared" si="1"/>
        <v>1.9600000000000011</v>
      </c>
      <c r="O30" s="54">
        <f t="shared" si="2"/>
        <v>0.48999999999999899</v>
      </c>
      <c r="P30" s="54">
        <f t="shared" si="3"/>
        <v>2.9929000000000014</v>
      </c>
      <c r="Q30" s="54">
        <f t="shared" si="4"/>
        <v>3.496899999999997</v>
      </c>
      <c r="R30" s="54">
        <f t="shared" si="5"/>
        <v>1.512900000000001</v>
      </c>
      <c r="S30" s="54">
        <f t="shared" si="6"/>
        <v>1.2099999999999993</v>
      </c>
      <c r="T30" s="54">
        <f t="shared" si="7"/>
        <v>0.3248999999999998</v>
      </c>
      <c r="U30" s="54">
        <f t="shared" si="8"/>
        <v>0.9409000000000004</v>
      </c>
      <c r="V30" s="54">
        <f t="shared" si="9"/>
        <v>0</v>
      </c>
    </row>
    <row r="31" spans="1:22" ht="16" customHeight="1" x14ac:dyDescent="0.2">
      <c r="A31" s="21">
        <v>29</v>
      </c>
      <c r="B31" s="26">
        <v>13</v>
      </c>
      <c r="C31" s="21">
        <v>14</v>
      </c>
      <c r="D31" s="21">
        <v>13</v>
      </c>
      <c r="E31" s="21">
        <v>10</v>
      </c>
      <c r="F31" s="21">
        <v>10</v>
      </c>
      <c r="G31" s="21">
        <v>9</v>
      </c>
      <c r="H31" s="21">
        <v>4</v>
      </c>
      <c r="I31" s="21">
        <v>3</v>
      </c>
      <c r="J31" s="21">
        <v>2</v>
      </c>
      <c r="K31" s="21">
        <v>1</v>
      </c>
      <c r="M31" s="54">
        <f t="shared" si="0"/>
        <v>0.44889999999999991</v>
      </c>
      <c r="N31" s="54">
        <f t="shared" si="1"/>
        <v>0.16000000000000028</v>
      </c>
      <c r="O31" s="54">
        <f t="shared" si="2"/>
        <v>9.0000000000000427E-2</v>
      </c>
      <c r="P31" s="54">
        <f t="shared" si="3"/>
        <v>0.5329000000000006</v>
      </c>
      <c r="Q31" s="54">
        <f t="shared" si="4"/>
        <v>1.2769000000000017</v>
      </c>
      <c r="R31" s="54">
        <f t="shared" si="5"/>
        <v>1.512900000000001</v>
      </c>
      <c r="S31" s="54">
        <f t="shared" si="6"/>
        <v>3.6100000000000012</v>
      </c>
      <c r="T31" s="54">
        <f t="shared" si="7"/>
        <v>0.18490000000000015</v>
      </c>
      <c r="U31" s="54">
        <f t="shared" si="8"/>
        <v>8.9999999999998827E-4</v>
      </c>
      <c r="V31" s="54">
        <f t="shared" si="9"/>
        <v>0</v>
      </c>
    </row>
    <row r="32" spans="1:22" ht="16" customHeight="1" x14ac:dyDescent="0.2">
      <c r="A32" s="21">
        <v>30</v>
      </c>
      <c r="B32" s="26">
        <v>13</v>
      </c>
      <c r="C32" s="21">
        <v>15</v>
      </c>
      <c r="D32" s="21">
        <v>12</v>
      </c>
      <c r="E32" s="21">
        <v>13</v>
      </c>
      <c r="F32" s="21">
        <v>8</v>
      </c>
      <c r="G32" s="21">
        <v>6</v>
      </c>
      <c r="H32" s="21">
        <v>4</v>
      </c>
      <c r="I32" s="21">
        <v>4</v>
      </c>
      <c r="J32" s="21">
        <v>1</v>
      </c>
      <c r="K32" s="21">
        <v>1</v>
      </c>
      <c r="M32" s="54">
        <f t="shared" si="0"/>
        <v>0.44889999999999991</v>
      </c>
      <c r="N32" s="54">
        <f t="shared" si="1"/>
        <v>1.9600000000000011</v>
      </c>
      <c r="O32" s="54">
        <f t="shared" si="2"/>
        <v>0.48999999999999899</v>
      </c>
      <c r="P32" s="54">
        <f t="shared" si="3"/>
        <v>5.152899999999998</v>
      </c>
      <c r="Q32" s="54">
        <f t="shared" si="4"/>
        <v>0.75689999999999868</v>
      </c>
      <c r="R32" s="54">
        <f t="shared" si="5"/>
        <v>3.1328999999999985</v>
      </c>
      <c r="S32" s="54">
        <f t="shared" si="6"/>
        <v>3.6100000000000012</v>
      </c>
      <c r="T32" s="54">
        <f t="shared" si="7"/>
        <v>0.3248999999999998</v>
      </c>
      <c r="U32" s="54">
        <f t="shared" si="8"/>
        <v>1.0608999999999995</v>
      </c>
      <c r="V32" s="54">
        <f t="shared" si="9"/>
        <v>0</v>
      </c>
    </row>
    <row r="33" spans="1:22" ht="16" customHeight="1" x14ac:dyDescent="0.2">
      <c r="B33" s="23">
        <f>SUM(B3:B32)</f>
        <v>410</v>
      </c>
      <c r="C33" s="23">
        <f t="shared" ref="C33:K33" si="10">SUM(C3:C32)</f>
        <v>408</v>
      </c>
      <c r="D33" s="23">
        <f t="shared" si="10"/>
        <v>381</v>
      </c>
      <c r="E33" s="23">
        <f t="shared" si="10"/>
        <v>322</v>
      </c>
      <c r="F33" s="23">
        <f t="shared" si="10"/>
        <v>266</v>
      </c>
      <c r="G33" s="23">
        <f t="shared" si="10"/>
        <v>233</v>
      </c>
      <c r="H33" s="23">
        <f t="shared" si="10"/>
        <v>177</v>
      </c>
      <c r="I33" s="23">
        <f t="shared" si="10"/>
        <v>103</v>
      </c>
      <c r="J33" s="23">
        <f t="shared" si="10"/>
        <v>61</v>
      </c>
      <c r="K33" s="23">
        <f t="shared" si="10"/>
        <v>30</v>
      </c>
      <c r="L33" s="23" t="s">
        <v>228</v>
      </c>
      <c r="M33" s="29">
        <f>SUM(M3:M32)</f>
        <v>18.666999999999991</v>
      </c>
      <c r="N33" s="29">
        <f t="shared" ref="N33:V33" si="11">SUM(N3:N32)</f>
        <v>43.199999999999996</v>
      </c>
      <c r="O33" s="29">
        <f t="shared" si="11"/>
        <v>38.300000000000018</v>
      </c>
      <c r="P33" s="29">
        <f t="shared" si="11"/>
        <v>73.866999999999976</v>
      </c>
      <c r="Q33" s="29">
        <f t="shared" si="11"/>
        <v>63.467000000000027</v>
      </c>
      <c r="R33" s="29">
        <f t="shared" si="11"/>
        <v>41.367000000000019</v>
      </c>
      <c r="S33" s="29">
        <f t="shared" si="11"/>
        <v>72.699999999999989</v>
      </c>
      <c r="T33" s="29">
        <f t="shared" si="11"/>
        <v>43.366999999999997</v>
      </c>
      <c r="U33" s="29">
        <f t="shared" si="11"/>
        <v>22.967000000000006</v>
      </c>
      <c r="V33" s="29">
        <f t="shared" si="11"/>
        <v>0</v>
      </c>
    </row>
    <row r="34" spans="1:22" ht="16" customHeight="1" x14ac:dyDescent="0.2">
      <c r="B34" s="29">
        <f>B33/30</f>
        <v>13.666666666666666</v>
      </c>
      <c r="C34" s="29">
        <f t="shared" ref="C34:K34" si="12">C33/30</f>
        <v>13.6</v>
      </c>
      <c r="D34" s="29">
        <f t="shared" si="12"/>
        <v>12.7</v>
      </c>
      <c r="E34" s="29">
        <f t="shared" si="12"/>
        <v>10.733333333333333</v>
      </c>
      <c r="F34" s="29">
        <f t="shared" si="12"/>
        <v>8.8666666666666671</v>
      </c>
      <c r="G34" s="29">
        <f t="shared" si="12"/>
        <v>7.7666666666666666</v>
      </c>
      <c r="H34" s="29">
        <f t="shared" si="12"/>
        <v>5.9</v>
      </c>
      <c r="I34" s="29">
        <f t="shared" si="12"/>
        <v>3.4333333333333331</v>
      </c>
      <c r="J34" s="29">
        <f t="shared" si="12"/>
        <v>2.0333333333333332</v>
      </c>
      <c r="K34" s="29">
        <f t="shared" si="12"/>
        <v>1</v>
      </c>
      <c r="L34" s="23" t="s">
        <v>226</v>
      </c>
      <c r="M34" s="29">
        <f>M33/29</f>
        <v>0.6436896551724135</v>
      </c>
      <c r="N34" s="29">
        <f t="shared" ref="N34:V34" si="13">N33/29</f>
        <v>1.489655172413793</v>
      </c>
      <c r="O34" s="29">
        <f t="shared" si="13"/>
        <v>1.3206896551724143</v>
      </c>
      <c r="P34" s="29">
        <f t="shared" si="13"/>
        <v>2.5471379310344817</v>
      </c>
      <c r="Q34" s="29">
        <f t="shared" si="13"/>
        <v>2.1885172413793113</v>
      </c>
      <c r="R34" s="29">
        <f t="shared" si="13"/>
        <v>1.4264482758620696</v>
      </c>
      <c r="S34" s="29">
        <f t="shared" si="13"/>
        <v>2.5068965517241377</v>
      </c>
      <c r="T34" s="29">
        <f t="shared" si="13"/>
        <v>1.4954137931034481</v>
      </c>
      <c r="U34" s="29">
        <f t="shared" si="13"/>
        <v>0.79196551724137954</v>
      </c>
      <c r="V34" s="29">
        <f t="shared" si="13"/>
        <v>0</v>
      </c>
    </row>
    <row r="35" spans="1:22" ht="16" customHeight="1" x14ac:dyDescent="0.2">
      <c r="A35" s="23" t="s">
        <v>229</v>
      </c>
      <c r="B35" s="29">
        <f>B34+M37</f>
        <v>13.965778348780574</v>
      </c>
      <c r="C35" s="29">
        <f t="shared" ref="C35:K35" si="14">C34+N37</f>
        <v>14.055027856669048</v>
      </c>
      <c r="D35" s="29">
        <f t="shared" si="14"/>
        <v>13.128445413843675</v>
      </c>
      <c r="E35" s="29">
        <f t="shared" si="14"/>
        <v>11.328339329041556</v>
      </c>
      <c r="F35" s="29">
        <f t="shared" si="14"/>
        <v>9.4181978808477798</v>
      </c>
      <c r="G35" s="29">
        <f t="shared" si="14"/>
        <v>8.2119363478170051</v>
      </c>
      <c r="H35" s="29">
        <f t="shared" si="14"/>
        <v>6.4902871333259053</v>
      </c>
      <c r="I35" s="29">
        <f t="shared" si="14"/>
        <v>3.8892398515139139</v>
      </c>
      <c r="J35" s="29">
        <f t="shared" si="14"/>
        <v>2.3651118389177306</v>
      </c>
      <c r="K35" s="29">
        <f t="shared" si="14"/>
        <v>1</v>
      </c>
      <c r="L35" s="23" t="s">
        <v>227</v>
      </c>
      <c r="M35" s="29">
        <f>SQRT(M34)</f>
        <v>0.80230272040696304</v>
      </c>
      <c r="N35" s="29">
        <f t="shared" ref="N35:V35" si="15">SQRT(N34)</f>
        <v>1.2205143065174586</v>
      </c>
      <c r="O35" s="29">
        <f t="shared" si="15"/>
        <v>1.1492126240049811</v>
      </c>
      <c r="P35" s="29">
        <f t="shared" si="15"/>
        <v>1.5959755421166333</v>
      </c>
      <c r="Q35" s="29">
        <f t="shared" si="15"/>
        <v>1.4793637961567503</v>
      </c>
      <c r="R35" s="29">
        <f t="shared" si="15"/>
        <v>1.1943401005836107</v>
      </c>
      <c r="S35" s="29">
        <f t="shared" si="15"/>
        <v>1.5833182092441613</v>
      </c>
      <c r="T35" s="29">
        <f t="shared" si="15"/>
        <v>1.2228711269399766</v>
      </c>
      <c r="U35" s="29">
        <f t="shared" si="15"/>
        <v>0.88992444468133336</v>
      </c>
      <c r="V35" s="29">
        <f t="shared" si="15"/>
        <v>0</v>
      </c>
    </row>
    <row r="36" spans="1:22" ht="16" customHeight="1" x14ac:dyDescent="0.2">
      <c r="A36" s="55" t="s">
        <v>230</v>
      </c>
      <c r="B36" s="29">
        <f>B34-M37</f>
        <v>13.367554984552758</v>
      </c>
      <c r="C36" s="29">
        <f t="shared" ref="C36:K36" si="16">C34-N37</f>
        <v>13.144972143330952</v>
      </c>
      <c r="D36" s="29">
        <f t="shared" si="16"/>
        <v>12.271554586156324</v>
      </c>
      <c r="E36" s="29">
        <f t="shared" si="16"/>
        <v>10.138327337625109</v>
      </c>
      <c r="F36" s="29">
        <f t="shared" si="16"/>
        <v>8.3151354524855545</v>
      </c>
      <c r="G36" s="29">
        <f t="shared" si="16"/>
        <v>7.3213969855163281</v>
      </c>
      <c r="H36" s="29">
        <f t="shared" si="16"/>
        <v>5.3097128666740954</v>
      </c>
      <c r="I36" s="29">
        <f t="shared" si="16"/>
        <v>2.9774268151527523</v>
      </c>
      <c r="J36" s="29">
        <f t="shared" si="16"/>
        <v>1.7015548277489356</v>
      </c>
      <c r="K36" s="29">
        <f t="shared" si="16"/>
        <v>1</v>
      </c>
      <c r="L36" s="23">
        <v>90</v>
      </c>
      <c r="M36" s="29">
        <f>1.697*M35/SQRT(30)</f>
        <v>0.24857616285372264</v>
      </c>
      <c r="N36" s="29">
        <f t="shared" ref="N36:V36" si="17">1.697*N35/SQRT(30)</f>
        <v>0.37814998666374844</v>
      </c>
      <c r="O36" s="29">
        <f t="shared" si="17"/>
        <v>0.35605870092689379</v>
      </c>
      <c r="P36" s="29">
        <f t="shared" si="17"/>
        <v>0.49447853805918546</v>
      </c>
      <c r="Q36" s="29">
        <f t="shared" si="17"/>
        <v>0.45834890816128682</v>
      </c>
      <c r="R36" s="29">
        <f t="shared" si="17"/>
        <v>0.37004047449173588</v>
      </c>
      <c r="S36" s="29">
        <f t="shared" si="17"/>
        <v>0.49055693695105834</v>
      </c>
      <c r="T36" s="29">
        <f t="shared" si="17"/>
        <v>0.37888019654870009</v>
      </c>
      <c r="U36" s="29">
        <f t="shared" si="17"/>
        <v>0.2757238609092667</v>
      </c>
      <c r="V36" s="29">
        <f t="shared" si="17"/>
        <v>0</v>
      </c>
    </row>
    <row r="37" spans="1:22" ht="16" customHeight="1" x14ac:dyDescent="0.2">
      <c r="L37" s="23">
        <v>95</v>
      </c>
      <c r="M37" s="29">
        <f>2.042*M35/SQRT(30)</f>
        <v>0.29911168211390782</v>
      </c>
      <c r="N37" s="29">
        <f t="shared" ref="N37:V37" si="18">2.042*N35/SQRT(30)</f>
        <v>0.45502785666904783</v>
      </c>
      <c r="O37" s="29">
        <f t="shared" si="18"/>
        <v>0.42844541384367529</v>
      </c>
      <c r="P37" s="29">
        <f t="shared" si="18"/>
        <v>0.59500599570822421</v>
      </c>
      <c r="Q37" s="29">
        <f t="shared" si="18"/>
        <v>0.55153121418111228</v>
      </c>
      <c r="R37" s="29">
        <f t="shared" si="18"/>
        <v>0.44526968115033855</v>
      </c>
      <c r="S37" s="29">
        <f t="shared" si="18"/>
        <v>0.5902871333259051</v>
      </c>
      <c r="T37" s="29">
        <f t="shared" si="18"/>
        <v>0.45590651818058076</v>
      </c>
      <c r="U37" s="29">
        <f t="shared" si="18"/>
        <v>0.33177850558439753</v>
      </c>
      <c r="V37" s="29">
        <f t="shared" si="18"/>
        <v>0</v>
      </c>
    </row>
    <row r="38" spans="1:22" ht="16" customHeight="1" x14ac:dyDescent="0.2">
      <c r="L38" s="23">
        <v>99</v>
      </c>
      <c r="M38" s="29">
        <f>2.75*M35/SQRT(30)</f>
        <v>0.40281935642176614</v>
      </c>
      <c r="N38" s="29">
        <f t="shared" ref="N38:V38" si="19">2.75*N35/SQRT(30)</f>
        <v>0.6127946159842711</v>
      </c>
      <c r="O38" s="29">
        <f t="shared" si="19"/>
        <v>0.57699553774246193</v>
      </c>
      <c r="P38" s="29">
        <f t="shared" si="19"/>
        <v>0.80130582184016497</v>
      </c>
      <c r="Q38" s="29">
        <f t="shared" si="19"/>
        <v>0.74275751175223259</v>
      </c>
      <c r="R38" s="29">
        <f t="shared" si="19"/>
        <v>0.59965309655407983</v>
      </c>
      <c r="S38" s="29">
        <f t="shared" si="19"/>
        <v>0.79495084066906918</v>
      </c>
      <c r="T38" s="29">
        <f t="shared" si="19"/>
        <v>0.61397792605122281</v>
      </c>
      <c r="U38" s="29">
        <f t="shared" si="19"/>
        <v>0.44681238509162258</v>
      </c>
      <c r="V38" s="29">
        <f t="shared" si="19"/>
        <v>0</v>
      </c>
    </row>
  </sheetData>
  <mergeCells count="1">
    <mergeCell ref="A1:K1"/>
  </mergeCells>
  <phoneticPr fontId="4" type="noConversion"/>
  <pageMargins left="0.7" right="0.7" top="0.75" bottom="0.75" header="0.3" footer="0.3"/>
  <pageSetup paperSize="3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Signal Strength</vt:lpstr>
      <vt:lpstr> Quality A</vt:lpstr>
      <vt:lpstr>Quality B</vt:lpstr>
      <vt:lpstr>Frame Size</vt:lpstr>
      <vt:lpstr>Noise</vt:lpstr>
      <vt:lpstr>Signal</vt:lpstr>
      <vt:lpstr>Max FPS </vt:lpstr>
      <vt:lpstr>Distance</vt:lpstr>
      <vt:lpstr>Complexity Model</vt:lpstr>
      <vt:lpstr>UML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2015-12-15T02:44:45Z</cp:lastPrinted>
  <dcterms:created xsi:type="dcterms:W3CDTF">2015-11-19T17:50:51Z</dcterms:created>
  <dcterms:modified xsi:type="dcterms:W3CDTF">2015-12-17T03:18:10Z</dcterms:modified>
</cp:coreProperties>
</file>