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720" windowWidth="14805" xWindow="240" yWindow="165"/>
  </bookViews>
  <sheets>
    <sheet name="报表模板参照" sheetId="1" state="visible" r:id="rId1"/>
    <sheet name="总量" sheetId="2" state="visible" r:id="rId2"/>
    <sheet name="承保" sheetId="3" state="visible" r:id="rId3"/>
    <sheet name="退保" sheetId="4" state="visible" r:id="rId4"/>
  </sheets>
  <externalReferences>
    <externalReference r:id="rId5"/>
  </externalReferences>
  <definedNames/>
  <calcPr calcId="145621" fullCalcOnLoad="1"/>
</workbook>
</file>

<file path=xl/sharedStrings.xml><?xml version="1.0" encoding="utf-8"?>
<sst xmlns="http://schemas.openxmlformats.org/spreadsheetml/2006/main" uniqueCount="71">
  <si>
    <t>渠道</t>
  </si>
  <si>
    <t>子渠道</t>
  </si>
  <si>
    <t>交易总量</t>
  </si>
  <si>
    <t>承保量</t>
  </si>
  <si>
    <t>承保保费(元)</t>
  </si>
  <si>
    <t>预约投保量</t>
  </si>
  <si>
    <t>预约投保保费(元)</t>
  </si>
  <si>
    <t>退保量</t>
  </si>
  <si>
    <t>退保保费（元）</t>
  </si>
  <si>
    <t>建行柜台</t>
  </si>
  <si>
    <t>建行手机银行</t>
  </si>
  <si>
    <t>建行网银</t>
  </si>
  <si>
    <t>建行智慧柜员机</t>
  </si>
  <si>
    <t>银保通</t>
  </si>
  <si>
    <t>建行自助终端</t>
  </si>
  <si>
    <t>中信银行手机</t>
  </si>
  <si>
    <t>中信银行网银</t>
  </si>
  <si>
    <t>团保通</t>
  </si>
  <si>
    <t>总计</t>
  </si>
  <si>
    <t>官网</t>
  </si>
  <si>
    <t>互联网</t>
  </si>
  <si>
    <t>微信</t>
  </si>
  <si>
    <t>悦生活</t>
  </si>
  <si>
    <t>个险</t>
  </si>
  <si>
    <t>手工单</t>
  </si>
  <si>
    <t>团险</t>
  </si>
  <si>
    <t>税优健康</t>
  </si>
  <si>
    <t>保交所退保</t>
  </si>
  <si>
    <t>建信E保</t>
  </si>
  <si>
    <t>备注： 1、电商渠道退保交易不会区分官网、微信和悦生活，在统计所有的交易量及退保量时为合并格式；
       2、建信E保承保为非实时，仅统计当天申请的保单数量；
       3、手工单个险、团险和健康险是在核心系统直接处理，未统计交易总量；
       4、交易总量排除绿灯交易
       5、建信e保交易量相对较多原因是建信e保渠道多个交易完成一个业务；
       6、个险手工单取待收费未承保的数据，因为晚上跑签单批处理后才承保。
       7、团险退保量统计分单退保</t>
  </si>
  <si>
    <t>截止至2019-01-02 16:35业绩报告</t>
  </si>
  <si>
    <t>其他建行</t>
  </si>
  <si>
    <t>电商</t>
  </si>
  <si>
    <t>电商官网</t>
  </si>
  <si>
    <t>电商微信</t>
  </si>
  <si>
    <t>电商悦生活</t>
  </si>
  <si>
    <t>其他银行</t>
  </si>
  <si>
    <t>个险手工单承保</t>
  </si>
  <si>
    <t>团险手工单承保</t>
  </si>
  <si>
    <t>健康险手工单承保</t>
  </si>
  <si>
    <t>建信E保承保</t>
  </si>
  <si>
    <t>青岛分公司</t>
  </si>
  <si>
    <t>个险核心(银险)</t>
  </si>
  <si>
    <t>320008723791</t>
  </si>
  <si>
    <t>惠赢1号两全保险（万能型）</t>
  </si>
  <si>
    <t>吴斌</t>
  </si>
  <si>
    <t>500000</t>
  </si>
  <si>
    <t>2018-10-31</t>
  </si>
  <si>
    <t>2018-11-12:39:57</t>
  </si>
  <si>
    <t>万能新契约</t>
  </si>
  <si>
    <t>浙江分公司</t>
  </si>
  <si>
    <t>320009815033</t>
  </si>
  <si>
    <t>钱小红</t>
  </si>
  <si>
    <t>1000000</t>
  </si>
  <si>
    <t>山东分公司</t>
  </si>
  <si>
    <t>320085139985</t>
  </si>
  <si>
    <t>贺培秀</t>
  </si>
  <si>
    <t>620000</t>
  </si>
  <si>
    <t>2018-11-12:39:33</t>
  </si>
  <si>
    <t>广东分公司</t>
  </si>
  <si>
    <t>个险核心(网销)</t>
  </si>
  <si>
    <t>320060353560</t>
  </si>
  <si>
    <t>龙耀一世B款终身寿险</t>
  </si>
  <si>
    <t>蔡敏玉</t>
  </si>
  <si>
    <t>1769500</t>
  </si>
  <si>
    <t>2018-11-12:39:09</t>
  </si>
  <si>
    <t>寿险新契约</t>
  </si>
  <si>
    <t>个险核心手工退保</t>
  </si>
  <si>
    <t>团险核心手工退保</t>
  </si>
  <si>
    <t>健康险核心退保</t>
  </si>
  <si>
    <t>建信E保退保</t>
  </si>
</sst>
</file>

<file path=xl/styles.xml><?xml version="1.0" encoding="utf-8"?>
<styleSheet xmlns="http://schemas.openxmlformats.org/spreadsheetml/2006/main">
  <numFmts count="2">
    <numFmt formatCode="&quot;¥&quot;#,##0.00_);[Red]\(&quot;¥&quot;#,##0.00\)" numFmtId="164"/>
    <numFmt formatCode="yyyy\-mm\-dd\ h:mm:ss" numFmtId="165"/>
  </numFmts>
  <fonts count="11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.5"/>
    </font>
    <font>
      <name val="宋体"/>
      <charset val="134"/>
      <family val="3"/>
      <color theme="1"/>
      <sz val="10.5"/>
    </font>
    <font>
      <name val="Calibri"/>
      <family val="2"/>
      <color theme="1"/>
      <sz val="10.5"/>
    </font>
    <font>
      <name val="Calibri"/>
      <family val="2"/>
      <b val="1"/>
      <color theme="1"/>
      <sz val="10.5"/>
    </font>
    <font>
      <name val="宋体"/>
      <charset val="134"/>
      <family val="3"/>
      <b val="1"/>
      <sz val="10.5"/>
    </font>
    <font>
      <name val="宋体"/>
      <charset val="134"/>
      <family val="3"/>
      <color theme="1"/>
      <sz val="10.5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28"/>
      <scheme val="minor"/>
    </font>
  </fonts>
  <fills count="6">
    <fill>
      <patternFill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5">
    <xf borderId="0" fillId="0" fontId="0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2" fontId="3" numFmtId="0" pivotButton="0" quotePrefix="0" xfId="0">
      <alignment vertical="center" wrapText="1"/>
    </xf>
    <xf applyAlignment="1" borderId="1" fillId="2" fontId="4" numFmtId="0" pivotButton="0" quotePrefix="0" xfId="0">
      <alignment horizontal="justify" vertical="center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justify" vertical="center" wrapText="1"/>
    </xf>
    <xf applyAlignment="1" borderId="0" fillId="2" fontId="3" numFmtId="0" pivotButton="0" quotePrefix="0" xfId="0">
      <alignment vertical="center" wrapText="1"/>
    </xf>
    <xf applyAlignment="1" borderId="1" fillId="3" fontId="3" numFmtId="0" pivotButton="0" quotePrefix="0" xfId="0">
      <alignment horizontal="justify" vertical="center" wrapText="1"/>
    </xf>
    <xf applyAlignment="1" borderId="1" fillId="3" fontId="6" numFmtId="0" pivotButton="0" quotePrefix="0" xfId="0">
      <alignment horizontal="center" vertical="center" wrapText="1"/>
    </xf>
    <xf applyAlignment="1" borderId="4" fillId="2" fontId="3" numFmtId="0" pivotButton="0" quotePrefix="0" xfId="0">
      <alignment vertical="center" wrapText="1"/>
    </xf>
    <xf applyAlignment="1" borderId="0" fillId="2" fontId="4" numFmtId="0" pivotButton="0" quotePrefix="0" xfId="0">
      <alignment horizontal="justify" vertical="center" wrapText="1"/>
    </xf>
    <xf applyAlignment="1" borderId="5" fillId="2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2" fontId="7" numFmtId="0" pivotButton="0" quotePrefix="0" xfId="0">
      <alignment vertical="center" wrapText="1"/>
    </xf>
    <xf applyAlignment="1" borderId="5" fillId="2" fontId="7" numFmtId="0" pivotButton="0" quotePrefix="0" xfId="0">
      <alignment vertical="center" wrapText="1"/>
    </xf>
    <xf applyAlignment="1" borderId="1" fillId="4" fontId="3" numFmtId="0" pivotButton="0" quotePrefix="0" xfId="0">
      <alignment horizontal="left" vertical="center" wrapText="1"/>
    </xf>
    <xf applyAlignment="1" borderId="1" fillId="4" fontId="5" numFmtId="0" pivotButton="0" quotePrefix="0" xfId="0">
      <alignment horizontal="justify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justify" vertical="center" wrapText="1"/>
    </xf>
    <xf applyAlignment="1" borderId="0" fillId="0" fontId="0" numFmtId="0" pivotButton="0" quotePrefix="0" xfId="0">
      <alignment vertical="center"/>
    </xf>
    <xf applyAlignment="1" borderId="1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justify" vertical="center" wrapText="1"/>
    </xf>
    <xf applyAlignment="1" borderId="0" fillId="2" fontId="8" numFmtId="0" pivotButton="0" quotePrefix="0" xfId="0">
      <alignment horizontal="center" vertical="center" wrapText="1"/>
    </xf>
    <xf applyAlignment="1" borderId="1" fillId="3" fontId="8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borderId="1" fillId="0" fontId="0" numFmtId="0" pivotButton="0" quotePrefix="0" xfId="0"/>
    <xf applyAlignment="1" borderId="0" fillId="5" fontId="9" numFmtId="0" pivotButton="0" quotePrefix="0" xfId="1">
      <alignment horizontal="left" wrapText="1"/>
    </xf>
    <xf borderId="0" fillId="0" fontId="0" numFmtId="0" pivotButton="0" quotePrefix="0" xfId="0"/>
    <xf applyAlignment="1" borderId="0" fillId="0" fontId="10" numFmtId="0" pivotButton="0" quotePrefix="0" xfId="1">
      <alignment horizontal="center" vertical="center"/>
    </xf>
    <xf applyAlignment="1" borderId="1" fillId="2" fontId="4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2" fontId="4" numFmtId="164" pivotButton="0" quotePrefix="0" xfId="0">
      <alignment horizontal="center" vertical="center" wrapText="1"/>
    </xf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</cellXfs>
  <cellStyles count="2">
    <cellStyle builtinId="0" name="常规" xfId="0"/>
    <cellStyle name="常规 2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P000801101/AppData/Local/Microsoft/Windows/Temporary%20Internet%20Files/Content.Outlook/ZZRLRDMV/&#28165;&#21333;&#20449;&#24687;2019010212000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ALL"/>
    </sheetNames>
    <sheetDataSet>
      <sheetData refreshError="1" sheetId="0"/>
      <sheetData refreshError="1" sheetId="1">
        <row r="1">
          <cell r="B1" t="str">
            <v>建行手机银行</v>
          </cell>
          <cell r="I1" t="str">
            <v>电商</v>
          </cell>
          <cell r="J1">
            <v>34</v>
          </cell>
          <cell r="K1">
            <v>3069713.69</v>
          </cell>
        </row>
        <row r="2">
          <cell r="I2" t="str">
            <v>建行柜台</v>
          </cell>
          <cell r="J2">
            <v>81</v>
          </cell>
          <cell r="K2">
            <v>12924741.470000001</v>
          </cell>
        </row>
        <row r="3">
          <cell r="I3" t="str">
            <v>建行手机银行</v>
          </cell>
          <cell r="J3">
            <v>20</v>
          </cell>
          <cell r="K3">
            <v>60256.39</v>
          </cell>
        </row>
        <row r="4">
          <cell r="I4" t="str">
            <v>建行智慧柜员机</v>
          </cell>
          <cell r="J4">
            <v>150</v>
          </cell>
          <cell r="K4">
            <v>17478676</v>
          </cell>
        </row>
        <row r="5">
          <cell r="I5" t="str">
            <v>个险核心手工退保</v>
          </cell>
          <cell r="J5">
            <v>20</v>
          </cell>
          <cell r="K5">
            <v>5949946.04</v>
          </cell>
        </row>
        <row r="6">
          <cell r="I6" t="str">
            <v>团险核心手工退保</v>
          </cell>
          <cell r="J6">
            <v>6</v>
          </cell>
          <cell r="K6">
            <v>700.35</v>
          </cell>
        </row>
        <row r="7">
          <cell r="I7" t="str">
            <v>健康险核心退保</v>
          </cell>
          <cell r="J7">
            <v>4</v>
          </cell>
          <cell r="K7">
            <v>2244.7800000000002</v>
          </cell>
        </row>
        <row r="8">
          <cell r="I8" t="str">
            <v>建信E保退保</v>
          </cell>
          <cell r="J8">
            <v>267</v>
          </cell>
          <cell r="K8">
            <v>51996319.539999999</v>
          </cell>
        </row>
        <row r="9">
          <cell r="I9" t="str">
            <v>保交所退保</v>
          </cell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3"/>
  <sheetViews>
    <sheetView tabSelected="1" topLeftCell="A13" workbookViewId="0" zoomScale="130" zoomScaleNormal="130">
      <selection activeCell="A23" sqref="A23:I24"/>
    </sheetView>
  </sheetViews>
  <sheetFormatPr baseColWidth="8" defaultRowHeight="13.5" outlineLevelCol="0"/>
  <cols>
    <col bestFit="1" customWidth="1" max="1" min="1" style="41" width="9"/>
    <col bestFit="1" customWidth="1" max="2" min="2" style="41" width="14.125"/>
    <col bestFit="1" customWidth="1" max="3" min="3" style="41" width="9"/>
    <col bestFit="1" customWidth="1" max="4" min="4" style="41" width="7.125"/>
    <col bestFit="1" customWidth="1" max="5" min="5" style="41" width="15.125"/>
    <col bestFit="1" customWidth="1" max="6" min="6" style="41" width="11"/>
    <col bestFit="1" customWidth="1" max="7" min="7" style="41" width="17.375"/>
    <col bestFit="1" customWidth="1" max="8" min="8" style="41" width="7.125"/>
    <col bestFit="1" customWidth="1" max="9" min="9" style="41" width="15.125"/>
  </cols>
  <sheetData>
    <row customFormat="1" r="2" s="37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 t="n"/>
      <c r="B3" s="3" t="s">
        <v>9</v>
      </c>
      <c r="C3" s="4">
        <f>IFERROR(VLOOKUP(B3,总量!$C:$D,2,FALSE),0)</f>
        <v/>
      </c>
      <c r="D3" s="4">
        <f>IFERROR(VLOOKUP(B3,承保!$B:$D,2,FALSE),0)</f>
        <v/>
      </c>
      <c r="E3" s="45">
        <f>IFERROR(VLOOKUP(B3,承保!$B:$D,3,FALSE),0)</f>
        <v/>
      </c>
      <c r="F3" s="4">
        <f>IFERROR(VLOOKUP(B3,承保!$B:$F,4,FALSE),0)</f>
        <v/>
      </c>
      <c r="G3" s="45">
        <f>IFERROR(VLOOKUP(B3,承保!$B:$F,5,FALSE),0)</f>
        <v/>
      </c>
      <c r="H3" s="4">
        <f>IFERROR(VLOOKUP(B3,退保!$B:$D,2,FALSE),0)</f>
        <v/>
      </c>
      <c r="I3" s="45">
        <f>IFERROR(VLOOKUP(B3,退保!$B:$D,3,FALSE),0)</f>
        <v/>
      </c>
    </row>
    <row r="4" spans="1:9">
      <c r="A4" s="2" t="n"/>
      <c r="B4" s="3" t="s">
        <v>10</v>
      </c>
      <c r="C4" s="4">
        <f>IFERROR(VLOOKUP(B4,总量!$C:$D,2,FALSE),0)</f>
        <v/>
      </c>
      <c r="D4" s="4">
        <f>IFERROR(VLOOKUP(B4,承保!$B:$D,2,FALSE),0)</f>
        <v/>
      </c>
      <c r="E4" s="45">
        <f>IFERROR(VLOOKUP(B4,承保!$B:$D,3,FALSE),0)</f>
        <v/>
      </c>
      <c r="F4" s="4">
        <f>IFERROR(VLOOKUP(B4,承保!$B:$F,4,FALSE),0)</f>
        <v/>
      </c>
      <c r="G4" s="45">
        <f>IFERROR(VLOOKUP(B4,承保!$B:$F,5,FALSE),0)</f>
        <v/>
      </c>
      <c r="H4" s="4">
        <f>IFERROR(VLOOKUP(B4,退保!$B:$D,2,FALSE),0)</f>
        <v/>
      </c>
      <c r="I4" s="45">
        <f>IFERROR(VLOOKUP(B4,退保!$B:$D,3,FALSE),0)</f>
        <v/>
      </c>
    </row>
    <row r="5" spans="1:9">
      <c r="A5" s="2" t="n"/>
      <c r="B5" s="5" t="s">
        <v>11</v>
      </c>
      <c r="C5" s="4">
        <f>IFERROR(VLOOKUP(B5,总量!$C:$D,2,FALSE),0)</f>
        <v/>
      </c>
      <c r="D5" s="4">
        <f>IFERROR(VLOOKUP(B5,承保!$B:$D,2,FALSE),0)</f>
        <v/>
      </c>
      <c r="E5" s="45">
        <f>IFERROR(VLOOKUP(B5,承保!$B:$D,3,FALSE),0)</f>
        <v/>
      </c>
      <c r="F5" s="4">
        <f>IFERROR(VLOOKUP(B5,承保!$B:$F,4,FALSE),0)</f>
        <v/>
      </c>
      <c r="G5" s="45">
        <f>IFERROR(VLOOKUP(B5,承保!$B:$F,5,FALSE),0)</f>
        <v/>
      </c>
      <c r="H5" s="4">
        <f>IFERROR(VLOOKUP(B5,退保!$B:$D,2,FALSE),0)</f>
        <v/>
      </c>
      <c r="I5" s="45">
        <f>IFERROR(VLOOKUP(B5,退保!$B:$D,3,FALSE),0)</f>
        <v/>
      </c>
    </row>
    <row r="6" spans="1:9">
      <c r="A6" s="6" t="n"/>
      <c r="B6" s="3" t="s">
        <v>12</v>
      </c>
      <c r="C6" s="4">
        <f>IFERROR(VLOOKUP(B6,总量!$C:$D,2,FALSE),0)</f>
        <v/>
      </c>
      <c r="D6" s="4">
        <f>IFERROR(VLOOKUP(B6,承保!$B:$D,2,FALSE),0)</f>
        <v/>
      </c>
      <c r="E6" s="45">
        <f>IFERROR(VLOOKUP(B6,承保!$B:$D,3,FALSE),0)</f>
        <v/>
      </c>
      <c r="F6" s="4">
        <f>IFERROR(VLOOKUP(B6,承保!$B:$F,4,FALSE),0)</f>
        <v/>
      </c>
      <c r="G6" s="45">
        <f>IFERROR(VLOOKUP(B6,承保!$B:$F,5,FALSE),0)</f>
        <v/>
      </c>
      <c r="H6" s="4">
        <f>IFERROR(VLOOKUP(B6,退保!$B:$D,2,FALSE),0)</f>
        <v/>
      </c>
      <c r="I6" s="45">
        <f>IFERROR(VLOOKUP(B6,退保!$B:$D,3,FALSE),0)</f>
        <v/>
      </c>
    </row>
    <row r="7" spans="1:9">
      <c r="A7" s="2" t="s">
        <v>13</v>
      </c>
      <c r="B7" s="5" t="s">
        <v>14</v>
      </c>
      <c r="C7" s="4">
        <f>IFERROR(VLOOKUP(B7,总量!$C:$D,2,FALSE),0)</f>
        <v/>
      </c>
      <c r="D7" s="4">
        <f>IFERROR(VLOOKUP(B7,承保!$B:$D,2,FALSE),0)</f>
        <v/>
      </c>
      <c r="E7" s="45">
        <f>IFERROR(VLOOKUP(B7,承保!$B:$D,3,FALSE),0)</f>
        <v/>
      </c>
      <c r="F7" s="4">
        <f>IFERROR(VLOOKUP(B7,承保!$B:$F,4,FALSE),0)</f>
        <v/>
      </c>
      <c r="G7" s="45">
        <f>IFERROR(VLOOKUP(B7,承保!$B:$F,5,FALSE),0)</f>
        <v/>
      </c>
      <c r="H7" s="4">
        <f>IFERROR(VLOOKUP(B7,退保!$B:$D,2,FALSE),0)</f>
        <v/>
      </c>
      <c r="I7" s="45">
        <f>IFERROR(VLOOKUP(B7,退保!$B:$D,3,FALSE),0)</f>
        <v/>
      </c>
    </row>
    <row r="8" spans="1:9">
      <c r="A8" s="2" t="n"/>
      <c r="B8" s="3" t="s">
        <v>15</v>
      </c>
      <c r="C8" s="4">
        <f>IFERROR(VLOOKUP(B8,总量!$C:$D,2,FALSE),0)</f>
        <v/>
      </c>
      <c r="D8" s="4">
        <f>IFERROR(VLOOKUP(B8,承保!$B:$D,2,FALSE),0)</f>
        <v/>
      </c>
      <c r="E8" s="45">
        <f>IFERROR(VLOOKUP(B8,承保!$B:$D,3,FALSE),0)</f>
        <v/>
      </c>
      <c r="F8" s="4">
        <f>IFERROR(VLOOKUP(B8,承保!$B:$F,4,FALSE),0)</f>
        <v/>
      </c>
      <c r="G8" s="45">
        <f>IFERROR(VLOOKUP(B8,承保!$B:$F,5,FALSE),0)</f>
        <v/>
      </c>
      <c r="H8" s="4">
        <f>IFERROR(VLOOKUP(B8,退保!$B:$D,2,FALSE),0)</f>
        <v/>
      </c>
      <c r="I8" s="45">
        <f>IFERROR(VLOOKUP(B8,退保!$B:$D,3,FALSE),0)</f>
        <v/>
      </c>
    </row>
    <row r="9" spans="1:9">
      <c r="A9" s="2" t="n"/>
      <c r="B9" s="5" t="s">
        <v>16</v>
      </c>
      <c r="C9" s="4">
        <f>IFERROR(VLOOKUP(B9,总量!$C:$D,2,FALSE),0)</f>
        <v/>
      </c>
      <c r="D9" s="4">
        <f>IFERROR(VLOOKUP(B9,承保!$B:$D,2,FALSE),0)</f>
        <v/>
      </c>
      <c r="E9" s="45">
        <f>IFERROR(VLOOKUP(B9,承保!$B:$D,3,FALSE),0)</f>
        <v/>
      </c>
      <c r="F9" s="4">
        <f>IFERROR(VLOOKUP(B9,承保!$B:$F,4,FALSE),0)</f>
        <v/>
      </c>
      <c r="G9" s="45">
        <f>IFERROR(VLOOKUP(B9,承保!$B:$F,5,FALSE),0)</f>
        <v/>
      </c>
      <c r="H9" s="4">
        <f>IFERROR(VLOOKUP(B9,退保!$B:$D,2,FALSE),0)</f>
        <v/>
      </c>
      <c r="I9" s="45">
        <f>IFERROR(VLOOKUP(B9,退保!$B:$D,3,FALSE),0)</f>
        <v/>
      </c>
    </row>
    <row r="10" spans="1:9">
      <c r="A10" s="2" t="n"/>
      <c r="B10" s="3" t="s">
        <v>17</v>
      </c>
      <c r="C10" s="4">
        <f>IFERROR(VLOOKUP(B10,总量!$C:$D,2,FALSE),0)</f>
        <v/>
      </c>
      <c r="D10" s="4">
        <f>IFERROR(VLOOKUP(B10,承保!$B:$D,2,FALSE),0)</f>
        <v/>
      </c>
      <c r="E10" s="45">
        <f>IFERROR(VLOOKUP(B10,承保!$B:$D,3,FALSE),0)</f>
        <v/>
      </c>
      <c r="F10" s="4">
        <f>IFERROR(VLOOKUP(B10,承保!$B:$F,4,FALSE),0)</f>
        <v/>
      </c>
      <c r="G10" s="45">
        <f>IFERROR(VLOOKUP(B10,承保!$B:$F,5,FALSE),0)</f>
        <v/>
      </c>
      <c r="H10" s="4">
        <f>IFERROR(VLOOKUP(B10,退保!$B:$D,2,FALSE),0)</f>
        <v/>
      </c>
      <c r="I10" s="45">
        <f>IFERROR(VLOOKUP(B10,退保!$B:$D,3,FALSE),0)</f>
        <v/>
      </c>
    </row>
    <row customHeight="1" ht="14.25" r="11" s="41" spans="1:9">
      <c r="A11" s="6" t="n"/>
      <c r="B11" s="7" t="s">
        <v>18</v>
      </c>
      <c r="C11" s="8">
        <f>SUM(C3:C10)</f>
        <v/>
      </c>
      <c r="D11" s="8">
        <f>SUM(D3:D10)</f>
        <v/>
      </c>
      <c r="E11" s="46">
        <f>SUM(E3:E10)</f>
        <v/>
      </c>
      <c r="F11" s="8">
        <f>SUM(F3:F10)</f>
        <v/>
      </c>
      <c r="G11" s="46">
        <f>SUM(G3:G10)</f>
        <v/>
      </c>
      <c r="H11" s="4">
        <f>IFERROR(VLOOKUP(B11,退保!$B:$D,2,FALSE),0)</f>
        <v/>
      </c>
      <c r="I11" s="47">
        <f>SUM(I3:I10)</f>
        <v/>
      </c>
    </row>
    <row r="12" spans="1:9">
      <c r="A12" s="9" t="n"/>
      <c r="B12" s="3" t="s">
        <v>19</v>
      </c>
      <c r="C12" s="10" t="n"/>
      <c r="D12" s="20">
        <f>IFERROR(VLOOKUP("电商官网",承保!$B:$D,2,FALSE),0)</f>
        <v/>
      </c>
      <c r="E12" s="48">
        <f>IFERROR(VLOOKUP("电商官网",承保!$B:$D,3,FALSE),0)</f>
        <v/>
      </c>
      <c r="F12" s="20">
        <f>IFERROR(VLOOKUP("电商官网",承保!$B:$F,4,FALSE),0)</f>
        <v/>
      </c>
      <c r="G12" s="48">
        <f>IFERROR(VLOOKUP("电商官网",承保!$B:$F,5,FALSE),0)</f>
        <v/>
      </c>
      <c r="H12" s="21" t="n"/>
      <c r="I12" s="49" t="n"/>
    </row>
    <row r="13" spans="1:9">
      <c r="A13" s="2" t="s">
        <v>20</v>
      </c>
      <c r="B13" s="3" t="s">
        <v>21</v>
      </c>
      <c r="C13" s="38">
        <f>IFERROR(VLOOKUP("电商",总量!$C:$D,2,FALSE),0)</f>
        <v/>
      </c>
      <c r="D13" s="20">
        <f>IFERROR(VLOOKUP("电商微信",承保!$B:$D,2,FALSE),0)</f>
        <v/>
      </c>
      <c r="E13" s="48">
        <f>IFERROR(VLOOKUP("电商微信",承保!$B:$D,3,FALSE),0)</f>
        <v/>
      </c>
      <c r="F13" s="20">
        <f>IFERROR(VLOOKUP("电商微信",承保!$B:$F,4,FALSE),0)</f>
        <v/>
      </c>
      <c r="G13" s="48">
        <f>IFERROR(VLOOKUP("电商微信",承保!$B:$F,5,FALSE),0)</f>
        <v/>
      </c>
      <c r="H13" s="22">
        <f>IFERROR(VLOOKUP("电商",退保!$B:$D,2,FALSE),0)</f>
        <v/>
      </c>
      <c r="I13" s="50">
        <f>IFERROR(VLOOKUP("电商",退保!$B:$D,3,FALSE),0)</f>
        <v/>
      </c>
    </row>
    <row customHeight="1" ht="14.25" r="14" s="41" spans="1:9">
      <c r="A14" s="2" t="n"/>
      <c r="B14" s="3" t="s">
        <v>22</v>
      </c>
      <c r="C14" s="11" t="n"/>
      <c r="D14" s="20">
        <f>IFERROR(VLOOKUP("电商悦生活",承保!$B:$D,2,FALSE),0)</f>
        <v/>
      </c>
      <c r="E14" s="48">
        <f>IFERROR(VLOOKUP("电商悦生活",承保!$B:$D,3,FALSE),0)</f>
        <v/>
      </c>
      <c r="F14" s="20">
        <f>IFERROR(VLOOKUP("电商悦生活",承保!$B:$F,4,FALSE),0)</f>
        <v/>
      </c>
      <c r="G14" s="48">
        <f>IFERROR(VLOOKUP("电商悦生活",承保!$B:$F,5,FALSE),0)</f>
        <v/>
      </c>
      <c r="H14" s="22" t="n"/>
      <c r="I14" s="51" t="n"/>
    </row>
    <row customHeight="1" ht="14.25" r="15" s="41" spans="1:9">
      <c r="A15" s="9" t="n"/>
      <c r="B15" s="3" t="s">
        <v>23</v>
      </c>
      <c r="C15" s="12" t="n"/>
      <c r="D15" s="20">
        <f>IFERROR(VLOOKUP("个险手工单承保",承保!$B:$D,2,FALSE),0)</f>
        <v/>
      </c>
      <c r="E15" s="48">
        <f>IFERROR(VLOOKUP("个险手工单承保",承保!$B:$D,3,FALSE),0)</f>
        <v/>
      </c>
      <c r="F15" s="20">
        <f>IFERROR(VLOOKUP("个险手工单承保",承保!$B:$F,4,FALSE),0)</f>
        <v/>
      </c>
      <c r="G15" s="48">
        <f>IFERROR(VLOOKUP("个险手工单承保",承保!$B:$F,5,FALSE),0)</f>
        <v/>
      </c>
      <c r="H15" s="20">
        <f>IFERROR(VLOOKUP("个险核心手工退保",[1]ALL!I:K,2,FALSE),0)</f>
        <v/>
      </c>
      <c r="I15" s="51">
        <f>IFERROR(VLOOKUP("个险核心手工退保",退保!$B:$D,3,FALSE),0)</f>
        <v/>
      </c>
    </row>
    <row customHeight="1" ht="14.25" r="16" s="41" spans="1:9">
      <c r="A16" s="13" t="s">
        <v>24</v>
      </c>
      <c r="B16" s="3" t="s">
        <v>25</v>
      </c>
      <c r="C16" s="12" t="n"/>
      <c r="D16" s="20">
        <f>IFERROR(VLOOKUP("团险手工单承保",承保!$B:$D,2,FALSE),0)</f>
        <v/>
      </c>
      <c r="E16" s="48">
        <f>IFERROR(VLOOKUP("团险手工单承保",承保!$B:$D,3,FALSE),0)</f>
        <v/>
      </c>
      <c r="F16" s="20">
        <f>IFERROR(VLOOKUP("团险手工单承保",承保!$B:$F,4,FALSE),0)</f>
        <v/>
      </c>
      <c r="G16" s="48">
        <f>IFERROR(VLOOKUP("团险手工单承保",承保!$B:$F,5,FALSE),0)</f>
        <v/>
      </c>
      <c r="H16" s="20">
        <f>IFERROR(VLOOKUP("团险核心手工退保",[1]ALL!I:K,2,FALSE),0)</f>
        <v/>
      </c>
      <c r="I16" s="48">
        <f>IFERROR(VLOOKUP("团险核心手工退保",退保!$B:$D,3,FALSE),0)</f>
        <v/>
      </c>
    </row>
    <row customHeight="1" ht="14.25" r="17" s="41" spans="1:9">
      <c r="A17" s="14" t="n"/>
      <c r="B17" s="3" t="s">
        <v>26</v>
      </c>
      <c r="C17" s="12" t="n"/>
      <c r="D17" s="20">
        <f>IFERROR(VLOOKUP("健康险手工单承保",承保!$B:$D,2,FALSE),0)</f>
        <v/>
      </c>
      <c r="E17" s="48">
        <f>IFERROR(VLOOKUP("健康险手工单承保",承保!$B:$D,3,FALSE),0)</f>
        <v/>
      </c>
      <c r="F17" s="20">
        <f>IFERROR(VLOOKUP("健康险手工单承保",承保!$B:$F,4,FALSE),0)</f>
        <v/>
      </c>
      <c r="G17" s="48">
        <f>IFERROR(VLOOKUP("健康险手工单承保",承保!$B:$F,5,FALSE),0)</f>
        <v/>
      </c>
      <c r="H17" s="20">
        <f>IFERROR(VLOOKUP("健康险核心退保",[1]ALL!I:K,2,FALSE),0)</f>
        <v/>
      </c>
      <c r="I17" s="48">
        <f>IFERROR(VLOOKUP("健康险核心退保",退保!$B:$D,3,FALSE),0)</f>
        <v/>
      </c>
    </row>
    <row customHeight="1" ht="25.5" r="18" s="41" spans="1:9">
      <c r="A18" s="15" t="s">
        <v>27</v>
      </c>
      <c r="B18" s="3" t="n"/>
      <c r="C18" s="12" t="n"/>
      <c r="D18" s="23" t="n"/>
      <c r="E18" s="52" t="n"/>
      <c r="F18" s="23" t="n"/>
      <c r="G18" s="52" t="n"/>
      <c r="H18" s="20">
        <f>IFERROR(VLOOKUP("保交所退保",[1]ALL!I:K,2,FALSE),0)</f>
        <v/>
      </c>
      <c r="I18" s="51">
        <f>IFERROR(VLOOKUP("保交所退保",退保!$B:$D,3,FALSE),0)</f>
        <v/>
      </c>
    </row>
    <row customHeight="1" ht="14.25" r="19" s="41" spans="1:9">
      <c r="A19" s="15" t="s">
        <v>28</v>
      </c>
      <c r="B19" s="16" t="n"/>
      <c r="C19" s="4">
        <f>IFERROR(VLOOKUP("建信E保",总量!$C:$D,2,FALSE),0)</f>
        <v/>
      </c>
      <c r="D19" s="24">
        <f>IFERROR(VLOOKUP("建信E保承保",承保!$B:$D,2,FALSE),0)</f>
        <v/>
      </c>
      <c r="E19" s="53">
        <f>IFERROR(VLOOKUP("建信E保承保",承保!$B:$D,3,FALSE),0)</f>
        <v/>
      </c>
      <c r="F19" s="24">
        <f>IFERROR(VLOOKUP("建信E保承保",承保!$B:$F,4,FALSE),0)</f>
        <v/>
      </c>
      <c r="G19" s="53">
        <f>IFERROR(VLOOKUP("建信E保承保",承保!$B:$F,5,FALSE),0)</f>
        <v/>
      </c>
      <c r="H19" s="24">
        <f>IFERROR(VLOOKUP("建信E保退保",[1]ALL!I:K,2,FALSE),0)</f>
        <v/>
      </c>
      <c r="I19" s="53">
        <f>IFERROR(VLOOKUP("建信E保退保",退保!$B:$D,3,FALSE),0)</f>
        <v/>
      </c>
    </row>
    <row customHeight="1" ht="14.25" r="20" s="41" spans="1:9">
      <c r="A20" s="17" t="s">
        <v>18</v>
      </c>
      <c r="B20" s="18" t="n"/>
      <c r="C20" s="8">
        <f>SUM(C11:C19)</f>
        <v/>
      </c>
      <c r="D20" s="8">
        <f>SUM(D11:D19)</f>
        <v/>
      </c>
      <c r="E20" s="46">
        <f>SUM(E11:E19)</f>
        <v/>
      </c>
      <c r="F20" s="8">
        <f>SUM(F11:F19)</f>
        <v/>
      </c>
      <c r="G20" s="46">
        <f>SUM(G11:G19)</f>
        <v/>
      </c>
      <c r="H20" s="8">
        <f>SUM(H11:H19)</f>
        <v/>
      </c>
      <c r="I20" s="46">
        <f>SUM(I11:I19)</f>
        <v/>
      </c>
    </row>
    <row customHeight="1" ht="84" r="22" s="41" spans="1:9">
      <c r="A22" s="40" t="s">
        <v>29</v>
      </c>
    </row>
    <row customHeight="1" ht="15.75" r="23" s="41" spans="1:9">
      <c r="A23" s="42" t="s">
        <v>30</v>
      </c>
    </row>
    <row customHeight="1" ht="17.25" r="24" s="41" spans="1:9"/>
  </sheetData>
  <mergeCells count="2">
    <mergeCell ref="A22:I22"/>
    <mergeCell ref="A23:I2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C5" sqref="C5:D5"/>
    </sheetView>
  </sheetViews>
  <sheetFormatPr baseColWidth="8" defaultRowHeight="13.5" outlineLevelCol="0"/>
  <cols>
    <col bestFit="1" customWidth="1" max="1" min="1" style="41" width="8"/>
    <col bestFit="1" customWidth="1" max="2" min="2" style="41" width="20.5"/>
    <col bestFit="1" customWidth="1" max="3" min="3" style="41" width="15.125"/>
    <col bestFit="1" customWidth="1" max="4" min="4" style="41" width="5.875"/>
    <col customWidth="1" max="5" min="5" style="41" width="15.25"/>
  </cols>
  <sheetData>
    <row customHeight="1" ht="14.25" r="1" s="41" spans="1:8">
      <c r="A1" s="34" t="n"/>
      <c r="B1" s="35" t="n"/>
      <c r="C1" s="35" t="n"/>
      <c r="D1" s="34" t="n"/>
      <c r="E1" s="35" t="n"/>
      <c r="F1" s="35" t="n"/>
      <c r="G1" s="35" t="n"/>
      <c r="H1" s="35" t="n"/>
    </row>
    <row customHeight="1" ht="14.25" r="2" s="41" spans="1:8">
      <c r="A2" s="34" t="n">
        <v>1</v>
      </c>
      <c r="B2" s="54" t="n">
        <v>43467</v>
      </c>
      <c r="C2" s="35" t="s">
        <v>10</v>
      </c>
      <c r="D2" s="34" t="n">
        <v>5557</v>
      </c>
      <c r="E2" s="35" t="n"/>
      <c r="F2" s="35" t="n"/>
      <c r="G2" s="35" t="n"/>
      <c r="H2" s="35" t="n"/>
    </row>
    <row customHeight="1" ht="14.25" r="3" s="41" spans="1:8">
      <c r="A3" s="34" t="n">
        <v>2</v>
      </c>
      <c r="B3" s="54" t="n">
        <v>43467</v>
      </c>
      <c r="C3" s="35" t="s">
        <v>28</v>
      </c>
      <c r="D3" s="34" t="n">
        <v>26199</v>
      </c>
      <c r="E3" s="35" t="n"/>
      <c r="F3" s="35" t="n"/>
      <c r="G3" s="35" t="n"/>
      <c r="H3" s="35" t="n"/>
    </row>
    <row customHeight="1" ht="14.25" r="4" s="41" spans="1:8">
      <c r="A4" s="34" t="n">
        <v>3</v>
      </c>
      <c r="B4" s="54" t="n">
        <v>43467</v>
      </c>
      <c r="C4" s="35" t="s">
        <v>9</v>
      </c>
      <c r="D4" s="34" t="n">
        <v>1708</v>
      </c>
      <c r="E4" s="35" t="n"/>
      <c r="F4" s="35" t="n"/>
      <c r="G4" s="35" t="n"/>
      <c r="H4" s="35" t="n"/>
    </row>
    <row customHeight="1" ht="14.25" r="5" s="41" spans="1:8">
      <c r="A5" s="34" t="n">
        <v>4</v>
      </c>
      <c r="B5" s="54" t="n">
        <v>43467</v>
      </c>
      <c r="C5" s="35" t="s">
        <v>31</v>
      </c>
      <c r="D5" s="34" t="n">
        <v>1195</v>
      </c>
      <c r="E5" s="35" t="n"/>
      <c r="F5" s="35" t="n"/>
      <c r="G5" s="35" t="n"/>
      <c r="H5" s="35" t="n"/>
    </row>
    <row customHeight="1" ht="14.25" r="6" s="41" spans="1:8">
      <c r="A6" s="34" t="n">
        <v>5</v>
      </c>
      <c r="B6" s="54" t="n">
        <v>43467</v>
      </c>
      <c r="C6" s="35" t="s">
        <v>14</v>
      </c>
      <c r="D6" s="34" t="n">
        <v>24</v>
      </c>
      <c r="E6" s="35" t="n"/>
      <c r="F6" s="35" t="n"/>
      <c r="G6" s="35" t="n"/>
      <c r="H6" s="35" t="n"/>
    </row>
    <row customHeight="1" ht="14.25" r="7" s="41" spans="1:8">
      <c r="A7" s="34" t="n">
        <v>6</v>
      </c>
      <c r="B7" s="54" t="n">
        <v>43467</v>
      </c>
      <c r="C7" s="35" t="s">
        <v>17</v>
      </c>
      <c r="D7" s="34" t="n">
        <v>877</v>
      </c>
      <c r="E7" s="35" t="n"/>
      <c r="F7" s="35" t="n"/>
      <c r="G7" s="35" t="n"/>
      <c r="H7" s="35" t="n"/>
    </row>
    <row customHeight="1" ht="14.25" r="8" s="41" spans="1:8">
      <c r="A8" s="34" t="n">
        <v>7</v>
      </c>
      <c r="B8" s="54" t="n">
        <v>43467</v>
      </c>
      <c r="C8" s="35" t="s">
        <v>32</v>
      </c>
      <c r="D8" s="34" t="n">
        <v>3029</v>
      </c>
      <c r="E8" s="35" t="n"/>
      <c r="F8" s="35" t="n"/>
      <c r="G8" s="35" t="n"/>
      <c r="H8" s="35" t="n"/>
    </row>
    <row customHeight="1" ht="14.25" r="9" s="41" spans="1:8">
      <c r="A9" s="34" t="n">
        <v>8</v>
      </c>
      <c r="B9" s="54" t="n">
        <v>43467</v>
      </c>
      <c r="C9" s="35" t="s">
        <v>12</v>
      </c>
      <c r="D9" s="34" t="n">
        <v>3631</v>
      </c>
      <c r="E9" s="35" t="n"/>
      <c r="F9" s="35" t="n"/>
      <c r="G9" s="35" t="n"/>
      <c r="H9" s="35" t="n"/>
    </row>
    <row customHeight="1" ht="14.25" r="10" s="41" spans="1:8">
      <c r="A10" s="35" t="n">
        <v>9</v>
      </c>
      <c r="B10" s="54" t="n">
        <v>43467</v>
      </c>
      <c r="C10" s="35" t="s">
        <v>11</v>
      </c>
      <c r="D10" s="34" t="n">
        <v>591</v>
      </c>
      <c r="E10" s="35" t="n"/>
      <c r="F10" s="35" t="n"/>
      <c r="G10" s="35" t="n"/>
      <c r="H10" s="35" t="n"/>
    </row>
    <row customHeight="1" ht="14.25" r="11" s="41" spans="1:8">
      <c r="A11" s="35" t="n"/>
      <c r="B11" s="35" t="n"/>
      <c r="C11" s="35" t="n"/>
      <c r="D11" s="34" t="n"/>
      <c r="E11" s="35" t="n"/>
      <c r="F11" s="35" t="n"/>
      <c r="G11" s="35" t="n"/>
      <c r="H11" s="35" t="n"/>
    </row>
    <row r="12" spans="1:8">
      <c r="A12" s="35" t="n"/>
      <c r="B12" s="35" t="n"/>
      <c r="C12" s="35" t="n"/>
      <c r="D12" s="35" t="n"/>
      <c r="E12" s="35" t="n"/>
      <c r="F12" s="35" t="n"/>
      <c r="G12" s="35" t="n"/>
      <c r="H12" s="35" t="n"/>
    </row>
    <row r="13" spans="1:8">
      <c r="A13" s="35" t="n"/>
      <c r="B13" s="35" t="n"/>
      <c r="C13" s="35" t="n"/>
      <c r="D13" s="35" t="n"/>
      <c r="E13" s="35" t="n"/>
      <c r="F13" s="35" t="n"/>
      <c r="G13" s="35" t="n"/>
      <c r="H13" s="35" t="n"/>
    </row>
    <row r="14" spans="1:8">
      <c r="A14" s="35" t="n"/>
      <c r="B14" s="35" t="n"/>
      <c r="C14" s="35" t="n"/>
      <c r="D14" s="35" t="n"/>
      <c r="E14" s="35" t="n"/>
      <c r="F14" s="35" t="n"/>
      <c r="G14" s="35" t="n"/>
      <c r="H14" s="35" t="n"/>
    </row>
    <row r="15" spans="1:8">
      <c r="A15" s="35" t="n"/>
      <c r="B15" s="35" t="n"/>
      <c r="C15" s="35" t="n"/>
      <c r="D15" s="35" t="n"/>
      <c r="E15" s="35" t="n"/>
      <c r="F15" s="35" t="n"/>
      <c r="G15" s="35" t="n"/>
      <c r="H15" s="35" t="n"/>
    </row>
    <row r="16" spans="1:8">
      <c r="A16" s="35" t="n"/>
      <c r="B16" s="35" t="n"/>
      <c r="C16" s="35" t="n"/>
      <c r="D16" s="35" t="n"/>
      <c r="E16" s="35" t="n"/>
      <c r="F16" s="35" t="n"/>
      <c r="G16" s="35" t="n"/>
      <c r="H16" s="35" t="n"/>
    </row>
  </sheetData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15"/>
  <sheetViews>
    <sheetView workbookViewId="0">
      <selection activeCell="C2" sqref="C2:C15"/>
    </sheetView>
  </sheetViews>
  <sheetFormatPr baseColWidth="8" defaultRowHeight="13.5" outlineLevelCol="0"/>
  <cols>
    <col bestFit="1" customWidth="1" max="3" min="3" style="41" width="4.5"/>
  </cols>
  <sheetData>
    <row r="2" spans="1:6">
      <c r="A2" t="n">
        <v>1</v>
      </c>
      <c r="B2" t="s">
        <v>33</v>
      </c>
      <c r="C2" t="n">
        <v>2</v>
      </c>
      <c r="D2" t="n">
        <v>777</v>
      </c>
      <c r="E2" t="n">
        <v>0</v>
      </c>
      <c r="F2" t="n">
        <v>0</v>
      </c>
    </row>
    <row r="3" spans="1:6">
      <c r="A3" t="n">
        <v>2</v>
      </c>
      <c r="B3" t="s">
        <v>34</v>
      </c>
      <c r="C3" t="n">
        <v>56</v>
      </c>
      <c r="D3" t="n">
        <v>206395.4</v>
      </c>
      <c r="E3" t="n">
        <v>0</v>
      </c>
      <c r="F3" t="n">
        <v>0</v>
      </c>
    </row>
    <row r="4" spans="1:6">
      <c r="A4" t="n">
        <v>3</v>
      </c>
      <c r="B4" t="s">
        <v>35</v>
      </c>
      <c r="C4" t="n">
        <v>184</v>
      </c>
      <c r="D4" t="n">
        <v>175105.6</v>
      </c>
      <c r="E4" t="n">
        <v>0</v>
      </c>
      <c r="F4" t="n">
        <v>0</v>
      </c>
    </row>
    <row r="5" spans="1:6">
      <c r="A5" t="n">
        <v>4</v>
      </c>
      <c r="B5" t="s">
        <v>9</v>
      </c>
      <c r="C5" t="n">
        <v>10</v>
      </c>
      <c r="D5" t="n">
        <v>3257600</v>
      </c>
      <c r="E5" t="n">
        <v>0</v>
      </c>
      <c r="F5" t="n">
        <v>0</v>
      </c>
    </row>
    <row r="6" spans="1:6">
      <c r="A6" t="n">
        <v>5</v>
      </c>
      <c r="B6" t="s">
        <v>10</v>
      </c>
      <c r="C6" t="n">
        <v>795</v>
      </c>
      <c r="D6" t="n">
        <v>73633308</v>
      </c>
      <c r="E6" t="n">
        <v>19</v>
      </c>
      <c r="F6" t="n">
        <v>4540000</v>
      </c>
    </row>
    <row r="7" spans="1:6">
      <c r="A7" t="n">
        <v>6</v>
      </c>
      <c r="B7" t="s">
        <v>11</v>
      </c>
      <c r="C7" t="n">
        <v>103</v>
      </c>
      <c r="D7" t="n">
        <v>8787357.5</v>
      </c>
      <c r="E7" t="n">
        <v>8</v>
      </c>
      <c r="F7" t="n">
        <v>739000</v>
      </c>
    </row>
    <row r="8" spans="1:6">
      <c r="A8" t="n">
        <v>7</v>
      </c>
      <c r="B8" t="s">
        <v>12</v>
      </c>
      <c r="C8" t="n">
        <v>989</v>
      </c>
      <c r="D8" t="n">
        <v>93259516.2</v>
      </c>
      <c r="E8" t="n">
        <v>10</v>
      </c>
      <c r="F8" t="n">
        <v>1638000</v>
      </c>
    </row>
    <row r="9" spans="1:6">
      <c r="A9" t="n">
        <v>8</v>
      </c>
      <c r="B9" t="s">
        <v>14</v>
      </c>
      <c r="C9" t="n">
        <v>10</v>
      </c>
      <c r="D9" t="n">
        <v>1380</v>
      </c>
      <c r="E9" t="n">
        <v>0</v>
      </c>
      <c r="F9" t="n">
        <v>0</v>
      </c>
    </row>
    <row r="10" spans="1:6">
      <c r="A10" t="n">
        <v>9</v>
      </c>
      <c r="B10" t="s">
        <v>36</v>
      </c>
      <c r="C10" t="n">
        <v>5</v>
      </c>
      <c r="D10" t="n">
        <v>1801</v>
      </c>
      <c r="E10" t="n">
        <v>0</v>
      </c>
      <c r="F10" t="n">
        <v>0</v>
      </c>
    </row>
    <row r="11" spans="1:6">
      <c r="A11" t="n">
        <v>10</v>
      </c>
      <c r="B11" t="s">
        <v>17</v>
      </c>
      <c r="C11" t="n">
        <v>2</v>
      </c>
      <c r="D11" t="n">
        <v>3640</v>
      </c>
      <c r="E11" t="n">
        <v>0</v>
      </c>
      <c r="F11" t="n">
        <v>0</v>
      </c>
    </row>
    <row r="12" spans="1:6">
      <c r="A12" t="n">
        <v>11</v>
      </c>
      <c r="B12" t="s">
        <v>37</v>
      </c>
      <c r="C12" t="n">
        <v>0</v>
      </c>
      <c r="E12" t="n">
        <v>0</v>
      </c>
      <c r="F12" t="n">
        <v>0</v>
      </c>
    </row>
    <row r="13" spans="1:6">
      <c r="A13" t="n">
        <v>12</v>
      </c>
      <c r="B13" t="s">
        <v>38</v>
      </c>
      <c r="C13" t="n">
        <v>258</v>
      </c>
      <c r="D13" t="n">
        <v>411963.12</v>
      </c>
      <c r="E13" t="n">
        <v>0</v>
      </c>
      <c r="F13" t="n">
        <v>0</v>
      </c>
    </row>
    <row r="14" spans="1:6">
      <c r="A14" t="n">
        <v>13</v>
      </c>
      <c r="B14" t="s">
        <v>39</v>
      </c>
      <c r="C14" t="n">
        <v>8</v>
      </c>
      <c r="D14" t="n">
        <v>4317.4</v>
      </c>
      <c r="E14" t="n">
        <v>0</v>
      </c>
      <c r="F14" t="n">
        <v>0</v>
      </c>
    </row>
    <row r="15" spans="1:6">
      <c r="A15" t="n">
        <v>14</v>
      </c>
      <c r="B15" t="s">
        <v>40</v>
      </c>
      <c r="C15" t="n">
        <v>284</v>
      </c>
      <c r="D15" t="n">
        <v>26880314.1</v>
      </c>
      <c r="E15" t="n">
        <v>0</v>
      </c>
      <c r="F1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J10"/>
  <sheetViews>
    <sheetView workbookViewId="0">
      <selection activeCell="B2" sqref="B1:D1048576"/>
    </sheetView>
  </sheetViews>
  <sheetFormatPr baseColWidth="8" defaultRowHeight="13.5" outlineLevelCol="0"/>
  <cols>
    <col customWidth="1" max="4" min="2" style="39" width="9"/>
  </cols>
  <sheetData>
    <row r="2" spans="1:10">
      <c r="A2" t="n">
        <v>1</v>
      </c>
      <c r="B2" s="39" t="s">
        <v>41</v>
      </c>
      <c r="C2" s="39" t="s">
        <v>42</v>
      </c>
      <c r="D2" s="39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</row>
    <row r="3" spans="1:10">
      <c r="A3" t="n">
        <v>2</v>
      </c>
      <c r="B3" s="39" t="s">
        <v>50</v>
      </c>
      <c r="C3" s="39" t="s">
        <v>42</v>
      </c>
      <c r="D3" s="39" t="s">
        <v>51</v>
      </c>
      <c r="E3" t="s">
        <v>44</v>
      </c>
      <c r="F3" t="s">
        <v>52</v>
      </c>
      <c r="G3" t="s">
        <v>53</v>
      </c>
      <c r="H3" t="s">
        <v>47</v>
      </c>
      <c r="I3" t="s">
        <v>48</v>
      </c>
      <c r="J3" t="s">
        <v>49</v>
      </c>
    </row>
    <row r="4" spans="1:10">
      <c r="A4" t="n">
        <v>3</v>
      </c>
      <c r="B4" s="39" t="s">
        <v>54</v>
      </c>
      <c r="C4" s="39" t="s">
        <v>42</v>
      </c>
      <c r="D4" s="39" t="s">
        <v>55</v>
      </c>
      <c r="E4" t="s">
        <v>44</v>
      </c>
      <c r="F4" t="s">
        <v>56</v>
      </c>
      <c r="G4" t="s">
        <v>57</v>
      </c>
      <c r="H4" t="s">
        <v>47</v>
      </c>
      <c r="I4" t="s">
        <v>58</v>
      </c>
      <c r="J4" t="s">
        <v>49</v>
      </c>
    </row>
    <row r="5" spans="1:10">
      <c r="A5" t="n">
        <v>4</v>
      </c>
      <c r="B5" s="39" t="s">
        <v>59</v>
      </c>
      <c r="C5" s="39" t="s">
        <v>60</v>
      </c>
      <c r="D5" s="39" t="s">
        <v>61</v>
      </c>
      <c r="E5" t="s">
        <v>62</v>
      </c>
      <c r="F5" t="s">
        <v>63</v>
      </c>
      <c r="G5" t="s">
        <v>64</v>
      </c>
      <c r="H5" t="s">
        <v>47</v>
      </c>
      <c r="I5" t="s">
        <v>65</v>
      </c>
      <c r="J5" t="s">
        <v>66</v>
      </c>
    </row>
    <row r="6" spans="1:10">
      <c r="A6" t="n">
        <v>5</v>
      </c>
      <c r="B6" s="39" t="s">
        <v>67</v>
      </c>
      <c r="C6" s="39" t="n">
        <v>21</v>
      </c>
      <c r="D6" s="39" t="n">
        <v>8649946.039999999</v>
      </c>
    </row>
    <row r="7" spans="1:10">
      <c r="A7" t="n">
        <v>6</v>
      </c>
      <c r="B7" s="39" t="s">
        <v>68</v>
      </c>
      <c r="C7" s="39" t="n">
        <v>11</v>
      </c>
      <c r="D7" s="39" t="n">
        <v>1346.42</v>
      </c>
    </row>
    <row r="8" spans="1:10">
      <c r="A8" t="n">
        <v>7</v>
      </c>
      <c r="B8" s="39" t="s">
        <v>69</v>
      </c>
      <c r="C8" s="39" t="n">
        <v>4</v>
      </c>
      <c r="D8" s="39" t="n">
        <v>2244.78</v>
      </c>
    </row>
    <row r="9" spans="1:10">
      <c r="A9" t="n">
        <v>8</v>
      </c>
      <c r="B9" s="39" t="s">
        <v>70</v>
      </c>
      <c r="C9" s="39" t="n">
        <v>292</v>
      </c>
      <c r="D9" s="39" t="n">
        <v>54803496.65</v>
      </c>
    </row>
    <row r="10" spans="1:10">
      <c r="A10" t="n">
        <v>9</v>
      </c>
      <c r="B10" s="39" t="s">
        <v>27</v>
      </c>
      <c r="C10" s="39" t="n">
        <v>0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ZhangJin张进</dc:creator>
  <dcterms:created xsi:type="dcterms:W3CDTF">2006-09-16T00:00:00Z</dcterms:created>
  <dcterms:modified xsi:type="dcterms:W3CDTF">2019-01-02T05:55:15Z</dcterms:modified>
  <cp:lastModifiedBy>ZhangJin张进</cp:lastModifiedBy>
</cp:coreProperties>
</file>