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chinalifefranklinamc.sharepoint.com/sites/IT618/Shared Documents/General/20201205 Bond Yield IMA Calculation/"/>
    </mc:Choice>
  </mc:AlternateContent>
  <xr:revisionPtr revIDLastSave="245" documentId="13_ncr:1_{D783A27B-3919-4BA5-A606-8D1B6B2A3DBB}" xr6:coauthVersionLast="45" xr6:coauthVersionMax="45" xr10:uidLastSave="{65B5F815-045B-4821-8B43-14CF134DA492}"/>
  <bookViews>
    <workbookView xWindow="28680" yWindow="-120" windowWidth="29040" windowHeight="15840" activeTab="1" xr2:uid="{03EDCEC2-7A62-4842-A00E-4319C8C9FA05}"/>
  </bookViews>
  <sheets>
    <sheet name="Observation" sheetId="1" r:id="rId1"/>
    <sheet name="tax lot coupon cash flow"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1" i="2" l="1"/>
  <c r="R10" i="2"/>
  <c r="R12" i="2" s="1"/>
  <c r="E87" i="1"/>
  <c r="E85" i="1"/>
  <c r="E84" i="1"/>
  <c r="E82" i="1"/>
  <c r="R13" i="2" l="1"/>
  <c r="R35" i="2" l="1"/>
  <c r="R42" i="2" l="1"/>
  <c r="R41" i="2"/>
  <c r="R37" i="2"/>
  <c r="R40" i="2"/>
  <c r="R36" i="2"/>
  <c r="R43" i="2"/>
  <c r="R39" i="2"/>
  <c r="R38" i="2"/>
  <c r="E70" i="1"/>
  <c r="E69" i="1"/>
  <c r="E68" i="1"/>
  <c r="E57" i="1"/>
  <c r="E55" i="1"/>
  <c r="E54" i="1"/>
  <c r="E52" i="1"/>
  <c r="E67" i="1"/>
  <c r="E66" i="1"/>
  <c r="E65" i="1"/>
  <c r="R44" i="2" l="1"/>
  <c r="D28" i="1"/>
  <c r="D27" i="1"/>
  <c r="D26" i="1"/>
  <c r="D16" i="1"/>
  <c r="D14" i="1"/>
</calcChain>
</file>

<file path=xl/sharedStrings.xml><?xml version="1.0" encoding="utf-8"?>
<sst xmlns="http://schemas.openxmlformats.org/spreadsheetml/2006/main" count="173" uniqueCount="67">
  <si>
    <t>Interest Income</t>
  </si>
  <si>
    <t>Compare:</t>
  </si>
  <si>
    <t>(1) interest income from profit loss report;</t>
  </si>
  <si>
    <t>(2) accumulated daily interest accrual (LotSumOfChangeInAIBook column) from the daily interest accrual details report.</t>
  </si>
  <si>
    <t>DE000LB1P2W1 HTM, 30E/360</t>
  </si>
  <si>
    <t>HK0000163607 HTM, Actual/365</t>
  </si>
  <si>
    <t>Accumulated Interest Accrual</t>
  </si>
  <si>
    <t>LotSumOfEndBalanceBook at 2019-12-31</t>
  </si>
  <si>
    <t>Period End Date</t>
  </si>
  <si>
    <t>No daily accural on 2020-01-30 on daily interest accrual report</t>
  </si>
  <si>
    <t>N/A</t>
  </si>
  <si>
    <t>LotSumOfEndBalanceBook at period end date</t>
  </si>
  <si>
    <t>Coupon Payment During the Period</t>
  </si>
  <si>
    <t>Calculated Interest Income</t>
  </si>
  <si>
    <t>coupon payment (TranID 1118359, 1118360) from cash ledger, on 2020-03-18</t>
  </si>
  <si>
    <t>coupon payment (TranID 1068878) from cash ledger, on 2020-02-28</t>
  </si>
  <si>
    <t>We cannot rely on cash ledger report to obtain coupon payment book value per tax lot, because sometimes there is only an aggregated entry for multiple tax lots, e.g., TranID 1068878 for two tax lots 1005210, 1008041 (DE000LB1P2W1 HTM).</t>
  </si>
  <si>
    <t>portfolio</t>
  </si>
  <si>
    <t>12xxx bond portfolio group</t>
  </si>
  <si>
    <t>Compare</t>
  </si>
  <si>
    <t>Observation</t>
  </si>
  <si>
    <t>NOTE: The profit loss report includes the P/L on the period start date and the end date. Therefore if the profit loss report starts at 2020-01-01, then we should use 2019-12-31 as the period start date to compute the change of LotSumOfEndBalanceBook.</t>
  </si>
  <si>
    <t>profit loss report start date</t>
  </si>
  <si>
    <t>Observation: we CANNOT get interest income by accumulating daily interest accrual numbers.</t>
  </si>
  <si>
    <t>(2) delta of accrual interest book balance (LotSumOfEndBalanceBook column) between period start date and period end date from daily interest accruals details report.</t>
  </si>
  <si>
    <t>interest income = (change of LotSumOfEndBalanceBook + total coupon payment book value) during the same period</t>
  </si>
  <si>
    <t>PortfolioInfo</t>
  </si>
  <si>
    <t>Investment</t>
  </si>
  <si>
    <t>AccrualDaysInfo</t>
  </si>
  <si>
    <t>AccrualFrequencyInfo</t>
  </si>
  <si>
    <t>Date</t>
  </si>
  <si>
    <t>Textbox84</t>
  </si>
  <si>
    <t>Textbox90</t>
  </si>
  <si>
    <t>LotID</t>
  </si>
  <si>
    <t>Textbox85</t>
  </si>
  <si>
    <t>Textbox91</t>
  </si>
  <si>
    <t>LotQuantity</t>
  </si>
  <si>
    <t>IndexName</t>
  </si>
  <si>
    <t>LotSumOfChangeInAI</t>
  </si>
  <si>
    <t>LotSumOfBeginBalanceLocal</t>
  </si>
  <si>
    <t>LotSumOfChangeAILocal</t>
  </si>
  <si>
    <t>LotSumOfPurSoldPaidRecLocal</t>
  </si>
  <si>
    <t>LotSumOfEndAccrualBalanceLocal</t>
  </si>
  <si>
    <t>LotSumOfChangeInAIBook</t>
  </si>
  <si>
    <t>LotSumOfEndBalanceBook</t>
  </si>
  <si>
    <t>Portfolio (  )</t>
  </si>
  <si>
    <t>DE000LB1P2W1 HTM (LBBW 5 02/28/33 EMTN)</t>
  </si>
  <si>
    <t>30E / 360</t>
  </si>
  <si>
    <t>Semi Annual</t>
  </si>
  <si>
    <t>The above is an example showing what happens when a coupon is paid:</t>
  </si>
  <si>
    <t>2) On the same day, each tax lot receiving the coupon payment will have LotSumOfChangeInAI &lt; 0;</t>
  </si>
  <si>
    <t>1) On a coupon payment day, there is a coupon payment event with LotQuantity = 0;</t>
  </si>
  <si>
    <t>coupon of tax lot 1028327</t>
  </si>
  <si>
    <t>coupon of tax lot 1028328</t>
  </si>
  <si>
    <t>Check out the "tax lot coupon cash flow" tab on how to calculate coupon payment per tax lot</t>
  </si>
  <si>
    <t>Case 1: only one coupon payment event for multiple tax lots</t>
  </si>
  <si>
    <t>Case 2: multiple coupon payment events for multiple tax lots</t>
  </si>
  <si>
    <t>USM8220VAA28 HTM (RPCUH 6 08/31/36 REGS)</t>
  </si>
  <si>
    <t>tax lot coupon for</t>
  </si>
  <si>
    <t>USM8220VAA28 HTM, 30E/360</t>
  </si>
  <si>
    <t>coupon payment (TranID 1116104, 1116105, 1116106) from cash ledger, on 2020-02-29</t>
  </si>
  <si>
    <t>No daily accural on 2020-03-30 on daily interest accrual report</t>
  </si>
  <si>
    <t>total coupon</t>
  </si>
  <si>
    <t>3) Total coupon received = sum of LotSumOfChangeInAIBook from all coupon payment events;</t>
  </si>
  <si>
    <t>4) Allocate coupon payment amount pro-rata to each tax lot on that day, based on their tax lot quantity.</t>
  </si>
  <si>
    <t>sum of tax lot coupons</t>
  </si>
  <si>
    <t>Calculate coupon cash flow per tax 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</si>
</sst>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000"/>
  </numFmts>
  <fonts count="5" x14ac:knownFonts="1">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4"/>
        <bgColor indexed="64"/>
      </patternFill>
    </fill>
  </fills>
  <borders count="1">
    <border>
      <left/>
      <right/>
      <top/>
      <bottom/>
      <diagonal/>
    </border>
  </borders>
  <cellStyleXfs count="3">
    <xf numFmtId="0" fontId="0" fillId="0" borderId="0"/>
    <xf numFmtId="0" fontId="2" fillId="0" borderId="0"/>
    <xf numFmtId="43" fontId="1" fillId="0" borderId="0" applyFont="0" applyFill="0" applyBorder="0" applyAlignment="0" applyProtection="0"/>
  </cellStyleXfs>
  <cellXfs count="27">
    <xf numFmtId="0" fontId="0" fillId="0" borderId="0" xfId="0"/>
    <xf numFmtId="4" fontId="0" fillId="0" borderId="0" xfId="0" applyNumberFormat="1"/>
    <xf numFmtId="14" fontId="0" fillId="0" borderId="0" xfId="0" applyNumberFormat="1"/>
    <xf numFmtId="4" fontId="1" fillId="0" borderId="0" xfId="1" applyNumberFormat="1" applyFont="1" applyFill="1"/>
    <xf numFmtId="0" fontId="0" fillId="0" borderId="0" xfId="0" applyFont="1"/>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4" fontId="0" fillId="0" borderId="0" xfId="0" applyNumberFormat="1" applyFill="1"/>
    <xf numFmtId="4" fontId="0" fillId="2" borderId="0" xfId="0" applyNumberFormat="1" applyFill="1"/>
    <xf numFmtId="0" fontId="3" fillId="0" borderId="0" xfId="0" applyFont="1"/>
    <xf numFmtId="0" fontId="3" fillId="0" borderId="0" xfId="0" applyFont="1" applyAlignment="1">
      <alignment vertical="center"/>
    </xf>
    <xf numFmtId="0" fontId="0" fillId="0" borderId="0" xfId="0" applyAlignment="1">
      <alignment vertical="center" wrapText="1"/>
    </xf>
    <xf numFmtId="0" fontId="0" fillId="2" borderId="0" xfId="0" applyFill="1"/>
    <xf numFmtId="0" fontId="0" fillId="3" borderId="0" xfId="0" applyFill="1"/>
    <xf numFmtId="0" fontId="0" fillId="0" borderId="0" xfId="0" applyFill="1"/>
    <xf numFmtId="43" fontId="0" fillId="0" borderId="0" xfId="2" applyFont="1"/>
    <xf numFmtId="164" fontId="0" fillId="0" borderId="0" xfId="0" applyNumberFormat="1" applyFill="1"/>
    <xf numFmtId="43" fontId="0" fillId="2" borderId="0" xfId="2" applyFont="1" applyFill="1"/>
    <xf numFmtId="43" fontId="0" fillId="4" borderId="0" xfId="2" applyFont="1" applyFill="1"/>
    <xf numFmtId="43" fontId="0" fillId="0" borderId="0" xfId="0" applyNumberFormat="1"/>
    <xf numFmtId="43" fontId="0" fillId="4" borderId="0" xfId="0" applyNumberFormat="1" applyFill="1"/>
    <xf numFmtId="14" fontId="0" fillId="3" borderId="0" xfId="0" applyNumberFormat="1" applyFill="1"/>
    <xf numFmtId="14" fontId="0" fillId="2" borderId="0" xfId="0" applyNumberFormat="1" applyFill="1"/>
    <xf numFmtId="164" fontId="0" fillId="0" borderId="0" xfId="0" applyNumberFormat="1"/>
    <xf numFmtId="0" fontId="4" fillId="0" borderId="0" xfId="0" applyFont="1"/>
    <xf numFmtId="0" fontId="0" fillId="0" borderId="0" xfId="0" applyAlignment="1">
      <alignment vertical="center" wrapText="1"/>
    </xf>
  </cellXfs>
  <cellStyles count="3">
    <cellStyle name="Comma" xfId="2" builtinId="3"/>
    <cellStyle name="Normal" xfId="0" builtinId="0"/>
    <cellStyle name="Normal_Sheet1" xfId="1" xr:uid="{4AA7FB5C-DD89-411F-95C6-557FAD922B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126E6-AD6E-4E5D-8B2F-24ADE2CFD4E9}">
  <dimension ref="A1:N87"/>
  <sheetViews>
    <sheetView topLeftCell="A51" workbookViewId="0">
      <selection activeCell="N70" sqref="N70"/>
    </sheetView>
  </sheetViews>
  <sheetFormatPr defaultRowHeight="15.75" x14ac:dyDescent="0.25"/>
  <cols>
    <col min="1" max="1" width="23.75" customWidth="1"/>
    <col min="2" max="2" width="15.375" customWidth="1"/>
    <col min="3" max="3" width="23.125" customWidth="1"/>
    <col min="4" max="4" width="16.125" customWidth="1"/>
    <col min="5" max="5" width="16.5" customWidth="1"/>
    <col min="7" max="7" width="9.5" bestFit="1" customWidth="1"/>
    <col min="10" max="10" width="10" customWidth="1"/>
  </cols>
  <sheetData>
    <row r="1" spans="1:7" x14ac:dyDescent="0.25">
      <c r="A1" t="s">
        <v>1</v>
      </c>
    </row>
    <row r="2" spans="1:7" x14ac:dyDescent="0.25">
      <c r="A2" s="4" t="s">
        <v>2</v>
      </c>
    </row>
    <row r="3" spans="1:7" x14ac:dyDescent="0.25">
      <c r="A3" s="4" t="s">
        <v>3</v>
      </c>
    </row>
    <row r="5" spans="1:7" x14ac:dyDescent="0.25">
      <c r="A5" s="10" t="s">
        <v>23</v>
      </c>
    </row>
    <row r="7" spans="1:7" x14ac:dyDescent="0.25">
      <c r="A7" t="s">
        <v>22</v>
      </c>
      <c r="B7" s="2">
        <v>43831</v>
      </c>
    </row>
    <row r="8" spans="1:7" x14ac:dyDescent="0.25">
      <c r="A8" t="s">
        <v>17</v>
      </c>
      <c r="B8" t="s">
        <v>18</v>
      </c>
    </row>
    <row r="11" spans="1:7" x14ac:dyDescent="0.25">
      <c r="A11" t="s">
        <v>4</v>
      </c>
    </row>
    <row r="13" spans="1:7" x14ac:dyDescent="0.25">
      <c r="A13" t="s">
        <v>8</v>
      </c>
      <c r="B13" t="s">
        <v>0</v>
      </c>
      <c r="C13" t="s">
        <v>6</v>
      </c>
    </row>
    <row r="14" spans="1:7" x14ac:dyDescent="0.25">
      <c r="A14" s="2">
        <v>43859</v>
      </c>
      <c r="B14" s="3">
        <v>5751678.2599999998</v>
      </c>
      <c r="C14" s="3">
        <v>5751678.2599999998</v>
      </c>
      <c r="D14" s="1">
        <f>B14-C14</f>
        <v>0</v>
      </c>
      <c r="E14" s="1"/>
    </row>
    <row r="15" spans="1:7" x14ac:dyDescent="0.25">
      <c r="A15" s="2">
        <v>43860</v>
      </c>
      <c r="B15" s="3">
        <v>5727463.8200000003</v>
      </c>
      <c r="C15" s="3" t="s">
        <v>10</v>
      </c>
      <c r="D15" s="1"/>
      <c r="E15" t="s">
        <v>9</v>
      </c>
      <c r="G15" s="3"/>
    </row>
    <row r="16" spans="1:7" x14ac:dyDescent="0.25">
      <c r="A16" s="2">
        <v>43861</v>
      </c>
      <c r="B16" s="3">
        <v>5933705.4100000001</v>
      </c>
      <c r="C16" s="3">
        <v>5957919.8499999996</v>
      </c>
      <c r="D16" s="9">
        <f t="shared" ref="D16" si="0">B16-C16</f>
        <v>-24214.439999999478</v>
      </c>
      <c r="E16" s="8"/>
      <c r="G16" s="3"/>
    </row>
    <row r="17" spans="1:7" x14ac:dyDescent="0.25">
      <c r="A17" s="2"/>
      <c r="B17" s="3"/>
      <c r="C17" s="3"/>
      <c r="D17" s="1"/>
      <c r="E17" s="1"/>
      <c r="G17" s="3"/>
    </row>
    <row r="18" spans="1:7" x14ac:dyDescent="0.25">
      <c r="A18" s="2">
        <v>43919</v>
      </c>
      <c r="B18" s="3">
        <v>17813215.760000002</v>
      </c>
      <c r="C18" s="3"/>
      <c r="D18" s="1"/>
      <c r="E18" s="1"/>
      <c r="G18" s="3"/>
    </row>
    <row r="19" spans="1:7" x14ac:dyDescent="0.25">
      <c r="A19" s="2">
        <v>43920</v>
      </c>
      <c r="B19" s="3">
        <v>17815682.43</v>
      </c>
      <c r="C19" s="3"/>
      <c r="D19" s="1"/>
      <c r="E19" s="1"/>
      <c r="G19" s="3"/>
    </row>
    <row r="20" spans="1:7" x14ac:dyDescent="0.25">
      <c r="A20" s="2">
        <v>43921</v>
      </c>
      <c r="B20" s="3">
        <v>18014428.949999999</v>
      </c>
      <c r="C20" s="3"/>
      <c r="D20" s="1"/>
      <c r="E20" s="1"/>
      <c r="G20" s="3"/>
    </row>
    <row r="21" spans="1:7" x14ac:dyDescent="0.25">
      <c r="A21" s="2"/>
      <c r="B21" s="3"/>
      <c r="C21" s="3"/>
      <c r="D21" s="1"/>
      <c r="E21" s="1"/>
      <c r="G21" s="3"/>
    </row>
    <row r="23" spans="1:7" x14ac:dyDescent="0.25">
      <c r="A23" t="s">
        <v>5</v>
      </c>
    </row>
    <row r="25" spans="1:7" x14ac:dyDescent="0.25">
      <c r="A25" t="s">
        <v>8</v>
      </c>
      <c r="B25" t="s">
        <v>0</v>
      </c>
      <c r="C25" t="s">
        <v>6</v>
      </c>
    </row>
    <row r="26" spans="1:7" x14ac:dyDescent="0.25">
      <c r="A26" s="2">
        <v>43859</v>
      </c>
      <c r="B26" s="3">
        <v>9534246.5800000001</v>
      </c>
      <c r="C26" s="3">
        <v>9534246.5800000001</v>
      </c>
      <c r="D26" s="1">
        <f>B26-C26</f>
        <v>0</v>
      </c>
      <c r="E26" s="1"/>
    </row>
    <row r="27" spans="1:7" x14ac:dyDescent="0.25">
      <c r="A27" s="2">
        <v>43860</v>
      </c>
      <c r="B27" s="3">
        <v>9863013.6999999993</v>
      </c>
      <c r="C27" s="3">
        <v>9877091.1500000004</v>
      </c>
      <c r="D27" s="9">
        <f t="shared" ref="D27:D28" si="1">B27-C27</f>
        <v>-14077.450000001118</v>
      </c>
      <c r="E27" s="8"/>
      <c r="G27" s="3"/>
    </row>
    <row r="28" spans="1:7" x14ac:dyDescent="0.25">
      <c r="A28" s="2">
        <v>43861</v>
      </c>
      <c r="B28" s="3">
        <v>10191780.83</v>
      </c>
      <c r="C28" s="3">
        <v>10205858.279999999</v>
      </c>
      <c r="D28" s="9">
        <f t="shared" si="1"/>
        <v>-14077.449999999255</v>
      </c>
      <c r="E28" s="8"/>
      <c r="G28" s="3"/>
    </row>
    <row r="29" spans="1:7" x14ac:dyDescent="0.25">
      <c r="E29" s="8"/>
    </row>
    <row r="30" spans="1:7" x14ac:dyDescent="0.25">
      <c r="A30" s="2">
        <v>43919</v>
      </c>
      <c r="B30" s="1">
        <v>29260257.359999999</v>
      </c>
    </row>
    <row r="31" spans="1:7" x14ac:dyDescent="0.25">
      <c r="A31" s="2">
        <v>43920</v>
      </c>
      <c r="B31" s="1">
        <v>29589024.48</v>
      </c>
    </row>
    <row r="32" spans="1:7" x14ac:dyDescent="0.25">
      <c r="A32" s="2">
        <v>43921</v>
      </c>
      <c r="B32" s="1">
        <v>29917791.600000001</v>
      </c>
    </row>
    <row r="35" spans="1:8" x14ac:dyDescent="0.25">
      <c r="A35" t="s">
        <v>19</v>
      </c>
    </row>
    <row r="36" spans="1:8" x14ac:dyDescent="0.25">
      <c r="A36" t="s">
        <v>2</v>
      </c>
    </row>
    <row r="37" spans="1:8" x14ac:dyDescent="0.25">
      <c r="A37" t="s">
        <v>24</v>
      </c>
    </row>
    <row r="39" spans="1:8" x14ac:dyDescent="0.25">
      <c r="A39" s="10" t="s">
        <v>20</v>
      </c>
    </row>
    <row r="40" spans="1:8" ht="30.6" customHeight="1" x14ac:dyDescent="0.25">
      <c r="A40" s="11" t="s">
        <v>25</v>
      </c>
    </row>
    <row r="42" spans="1:8" ht="39" customHeight="1" x14ac:dyDescent="0.25">
      <c r="A42" s="26" t="s">
        <v>21</v>
      </c>
      <c r="B42" s="26"/>
      <c r="C42" s="26"/>
      <c r="D42" s="26"/>
      <c r="E42" s="26"/>
      <c r="F42" s="26"/>
      <c r="G42" s="26"/>
      <c r="H42" s="26"/>
    </row>
    <row r="43" spans="1:8" ht="19.149999999999999" customHeight="1" x14ac:dyDescent="0.25">
      <c r="A43" s="7"/>
      <c r="B43" s="7"/>
      <c r="C43" s="7"/>
      <c r="D43" s="7"/>
      <c r="E43" s="7"/>
      <c r="F43" s="7"/>
      <c r="G43" s="7"/>
      <c r="H43" s="7"/>
    </row>
    <row r="44" spans="1:8" x14ac:dyDescent="0.25">
      <c r="A44" t="s">
        <v>22</v>
      </c>
      <c r="B44" s="2">
        <v>43831</v>
      </c>
      <c r="C44" s="7"/>
      <c r="D44" s="7"/>
      <c r="E44" s="7"/>
      <c r="F44" s="7"/>
      <c r="G44" s="7"/>
      <c r="H44" s="7"/>
    </row>
    <row r="45" spans="1:8" x14ac:dyDescent="0.25">
      <c r="A45" t="s">
        <v>17</v>
      </c>
      <c r="B45" t="s">
        <v>18</v>
      </c>
      <c r="C45" s="7"/>
      <c r="D45" s="7"/>
      <c r="E45" s="7"/>
      <c r="F45" s="7"/>
      <c r="G45" s="7"/>
      <c r="H45" s="7"/>
    </row>
    <row r="46" spans="1:8" x14ac:dyDescent="0.25">
      <c r="C46" s="7"/>
      <c r="D46" s="7"/>
      <c r="E46" s="7"/>
      <c r="F46" s="7"/>
      <c r="G46" s="7"/>
      <c r="H46" s="7"/>
    </row>
    <row r="47" spans="1:8" x14ac:dyDescent="0.25">
      <c r="A47" s="6" t="s">
        <v>4</v>
      </c>
    </row>
    <row r="48" spans="1:8" x14ac:dyDescent="0.25">
      <c r="A48" s="6"/>
    </row>
    <row r="49" spans="1:14" ht="31.5" x14ac:dyDescent="0.25">
      <c r="A49" s="5" t="s">
        <v>7</v>
      </c>
      <c r="B49" s="3">
        <v>24605423.960000001</v>
      </c>
    </row>
    <row r="50" spans="1:14" x14ac:dyDescent="0.25">
      <c r="A50" s="5"/>
      <c r="B50" s="3"/>
    </row>
    <row r="51" spans="1:14" ht="31.5" x14ac:dyDescent="0.25">
      <c r="A51" s="6" t="s">
        <v>8</v>
      </c>
      <c r="B51" s="6" t="s">
        <v>0</v>
      </c>
      <c r="C51" s="7" t="s">
        <v>11</v>
      </c>
      <c r="D51" s="7" t="s">
        <v>12</v>
      </c>
      <c r="E51" s="7" t="s">
        <v>13</v>
      </c>
      <c r="N51" s="6"/>
    </row>
    <row r="52" spans="1:14" x14ac:dyDescent="0.25">
      <c r="A52" s="2">
        <v>43859</v>
      </c>
      <c r="B52" s="3">
        <v>5751678.2599999998</v>
      </c>
      <c r="C52" s="3">
        <v>30357102.219999999</v>
      </c>
      <c r="D52" s="1">
        <v>0</v>
      </c>
      <c r="E52" s="1">
        <f>C52-$B$49+D52</f>
        <v>5751678.2599999979</v>
      </c>
    </row>
    <row r="53" spans="1:14" x14ac:dyDescent="0.25">
      <c r="A53" s="2">
        <v>43860</v>
      </c>
      <c r="B53" s="3">
        <v>5727463.8200000003</v>
      </c>
      <c r="C53" t="s">
        <v>10</v>
      </c>
      <c r="F53" t="s">
        <v>9</v>
      </c>
    </row>
    <row r="54" spans="1:14" x14ac:dyDescent="0.25">
      <c r="A54" s="2">
        <v>43861</v>
      </c>
      <c r="B54" s="3">
        <v>5933705.4100000001</v>
      </c>
      <c r="C54" s="3">
        <v>30539129.370000001</v>
      </c>
      <c r="D54" s="8">
        <v>0</v>
      </c>
      <c r="E54" s="1">
        <f>C54-$B$49+D54</f>
        <v>5933705.4100000001</v>
      </c>
    </row>
    <row r="55" spans="1:14" x14ac:dyDescent="0.25">
      <c r="A55" s="2">
        <v>43919</v>
      </c>
      <c r="B55" s="3">
        <v>17813215.760000002</v>
      </c>
      <c r="C55" s="3">
        <v>6373702.2199999997</v>
      </c>
      <c r="D55" s="1">
        <v>36044937.5</v>
      </c>
      <c r="E55" s="1">
        <f>C55-$B$49+D55</f>
        <v>17813215.759999998</v>
      </c>
      <c r="F55" t="s">
        <v>15</v>
      </c>
    </row>
    <row r="56" spans="1:14" x14ac:dyDescent="0.25">
      <c r="A56" s="2">
        <v>43920</v>
      </c>
      <c r="B56" s="3">
        <v>17815682.43</v>
      </c>
      <c r="C56" s="3" t="s">
        <v>10</v>
      </c>
      <c r="D56" s="8"/>
      <c r="E56" s="8"/>
    </row>
    <row r="57" spans="1:14" x14ac:dyDescent="0.25">
      <c r="A57" s="2">
        <v>43921</v>
      </c>
      <c r="B57" s="3">
        <v>18014428.949999999</v>
      </c>
      <c r="C57" s="3">
        <v>6574915.4100000001</v>
      </c>
      <c r="D57" s="1">
        <v>36044937.5</v>
      </c>
      <c r="E57" s="1">
        <f>C57-$B$49+D57</f>
        <v>18014428.949999999</v>
      </c>
    </row>
    <row r="60" spans="1:14" x14ac:dyDescent="0.25">
      <c r="A60" t="s">
        <v>5</v>
      </c>
    </row>
    <row r="61" spans="1:14" x14ac:dyDescent="0.25">
      <c r="A61" s="6"/>
    </row>
    <row r="62" spans="1:14" ht="31.5" x14ac:dyDescent="0.25">
      <c r="A62" s="5" t="s">
        <v>7</v>
      </c>
      <c r="B62" s="3">
        <v>34520547.939999998</v>
      </c>
    </row>
    <row r="64" spans="1:14" ht="31.5" x14ac:dyDescent="0.25">
      <c r="A64" s="6" t="s">
        <v>8</v>
      </c>
      <c r="B64" s="6" t="s">
        <v>0</v>
      </c>
      <c r="C64" s="7" t="s">
        <v>11</v>
      </c>
      <c r="D64" s="7" t="s">
        <v>12</v>
      </c>
      <c r="E64" s="7" t="s">
        <v>13</v>
      </c>
    </row>
    <row r="65" spans="1:8" x14ac:dyDescent="0.25">
      <c r="A65" s="2">
        <v>43859</v>
      </c>
      <c r="B65" s="3">
        <v>9534246.5800000001</v>
      </c>
      <c r="C65" s="3">
        <v>44054794.520000003</v>
      </c>
      <c r="D65" s="1">
        <v>0</v>
      </c>
      <c r="E65" s="1">
        <f>C65-$B$62+D65</f>
        <v>9534246.5800000057</v>
      </c>
    </row>
    <row r="66" spans="1:8" x14ac:dyDescent="0.25">
      <c r="A66" s="2">
        <v>43860</v>
      </c>
      <c r="B66" s="3">
        <v>9863013.6999999993</v>
      </c>
      <c r="C66" s="3">
        <v>44383561.640000001</v>
      </c>
      <c r="D66" s="1">
        <v>0</v>
      </c>
      <c r="E66" s="1">
        <f>C66-$B$62+D66</f>
        <v>9863013.700000003</v>
      </c>
    </row>
    <row r="67" spans="1:8" x14ac:dyDescent="0.25">
      <c r="A67" s="2">
        <v>43861</v>
      </c>
      <c r="B67" s="3">
        <v>10191780.83</v>
      </c>
      <c r="C67" s="3">
        <v>44712328.770000003</v>
      </c>
      <c r="D67" s="8">
        <v>0</v>
      </c>
      <c r="E67" s="1">
        <f>C67-$B$62+D67</f>
        <v>10191780.830000006</v>
      </c>
    </row>
    <row r="68" spans="1:8" x14ac:dyDescent="0.25">
      <c r="A68" s="2">
        <v>43919</v>
      </c>
      <c r="B68" s="1">
        <v>29260257.359999999</v>
      </c>
      <c r="C68" s="3">
        <v>3945205.48</v>
      </c>
      <c r="D68" s="8">
        <v>59835599.82</v>
      </c>
      <c r="E68" s="1">
        <f>C68-$B$62+D68</f>
        <v>29260257.360000003</v>
      </c>
      <c r="F68" t="s">
        <v>14</v>
      </c>
    </row>
    <row r="69" spans="1:8" x14ac:dyDescent="0.25">
      <c r="A69" s="2">
        <v>43920</v>
      </c>
      <c r="B69" s="1">
        <v>29589024.48</v>
      </c>
      <c r="C69" s="3">
        <v>4273972.5999999996</v>
      </c>
      <c r="D69" s="8">
        <v>59835599.82</v>
      </c>
      <c r="E69" s="1">
        <f t="shared" ref="E69:E70" si="2">C69-$B$62+D69</f>
        <v>29589024.480000004</v>
      </c>
    </row>
    <row r="70" spans="1:8" x14ac:dyDescent="0.25">
      <c r="A70" s="2">
        <v>43921</v>
      </c>
      <c r="B70" s="1">
        <v>29917791.600000001</v>
      </c>
      <c r="C70" s="3">
        <v>4602739.72</v>
      </c>
      <c r="D70" s="8">
        <v>59835599.82</v>
      </c>
      <c r="E70" s="1">
        <f t="shared" si="2"/>
        <v>29917791.600000001</v>
      </c>
    </row>
    <row r="72" spans="1:8" ht="33" customHeight="1" x14ac:dyDescent="0.25">
      <c r="A72" s="26" t="s">
        <v>16</v>
      </c>
      <c r="B72" s="26"/>
      <c r="C72" s="26"/>
      <c r="D72" s="26"/>
      <c r="E72" s="26"/>
      <c r="F72" s="26"/>
      <c r="G72" s="26"/>
      <c r="H72" s="26"/>
    </row>
    <row r="74" spans="1:8" x14ac:dyDescent="0.25">
      <c r="A74" t="s">
        <v>54</v>
      </c>
    </row>
    <row r="77" spans="1:8" x14ac:dyDescent="0.25">
      <c r="A77" t="s">
        <v>59</v>
      </c>
    </row>
    <row r="78" spans="1:8" x14ac:dyDescent="0.25">
      <c r="A78" s="6"/>
    </row>
    <row r="79" spans="1:8" ht="31.5" x14ac:dyDescent="0.25">
      <c r="A79" s="5" t="s">
        <v>7</v>
      </c>
      <c r="B79" s="3">
        <v>16956818.98</v>
      </c>
    </row>
    <row r="81" spans="1:6" ht="31.5" x14ac:dyDescent="0.25">
      <c r="A81" s="6" t="s">
        <v>8</v>
      </c>
      <c r="B81" s="6" t="s">
        <v>0</v>
      </c>
      <c r="C81" s="12" t="s">
        <v>11</v>
      </c>
      <c r="D81" s="12" t="s">
        <v>12</v>
      </c>
      <c r="E81" s="12" t="s">
        <v>13</v>
      </c>
    </row>
    <row r="82" spans="1:6" x14ac:dyDescent="0.25">
      <c r="A82" s="2">
        <v>43859</v>
      </c>
      <c r="B82" s="3">
        <v>4029741.02</v>
      </c>
      <c r="C82" s="3">
        <v>20986560</v>
      </c>
      <c r="D82" s="1">
        <v>0</v>
      </c>
      <c r="E82" s="1">
        <f>C82-$B$79</f>
        <v>4029741.0199999996</v>
      </c>
    </row>
    <row r="83" spans="1:6" x14ac:dyDescent="0.25">
      <c r="A83" s="2">
        <v>43860</v>
      </c>
      <c r="B83" s="3">
        <v>4013001.02</v>
      </c>
      <c r="C83" s="3"/>
      <c r="D83" s="1"/>
      <c r="F83" t="s">
        <v>9</v>
      </c>
    </row>
    <row r="84" spans="1:6" x14ac:dyDescent="0.25">
      <c r="A84" s="2">
        <v>43861</v>
      </c>
      <c r="B84" s="3">
        <v>4157420.41</v>
      </c>
      <c r="C84" s="3">
        <v>21114239.390000001</v>
      </c>
      <c r="D84" s="1">
        <v>0</v>
      </c>
      <c r="E84" s="1">
        <f>C84-$B$79</f>
        <v>4157420.41</v>
      </c>
    </row>
    <row r="85" spans="1:6" x14ac:dyDescent="0.25">
      <c r="A85" s="2">
        <v>43919</v>
      </c>
      <c r="B85" s="1">
        <v>12353157.119999999</v>
      </c>
      <c r="C85" s="3">
        <v>4325504.3899999997</v>
      </c>
      <c r="D85" s="8">
        <v>24984471.710000001</v>
      </c>
      <c r="E85" s="1">
        <f>C85+D85-$B$79</f>
        <v>12353157.120000001</v>
      </c>
      <c r="F85" t="s">
        <v>60</v>
      </c>
    </row>
    <row r="86" spans="1:6" x14ac:dyDescent="0.25">
      <c r="A86" s="2">
        <v>43920</v>
      </c>
      <c r="B86" s="1">
        <v>12354831.119999999</v>
      </c>
      <c r="C86" s="3"/>
      <c r="D86" s="8"/>
      <c r="E86" s="1"/>
      <c r="F86" t="s">
        <v>61</v>
      </c>
    </row>
    <row r="87" spans="1:6" x14ac:dyDescent="0.25">
      <c r="A87" s="2">
        <v>43921</v>
      </c>
      <c r="B87" s="1">
        <v>12494071.939999999</v>
      </c>
      <c r="C87" s="3">
        <v>4466419.21</v>
      </c>
      <c r="D87" s="8">
        <v>24984471.710000001</v>
      </c>
      <c r="E87" s="1">
        <f>C87+D87-$B$79</f>
        <v>12494071.940000001</v>
      </c>
    </row>
  </sheetData>
  <mergeCells count="2">
    <mergeCell ref="A42:H42"/>
    <mergeCell ref="A72:H7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58FBF-87C5-40DC-B96D-BBE031B8A272}">
  <dimension ref="A1:W44"/>
  <sheetViews>
    <sheetView tabSelected="1" workbookViewId="0">
      <selection activeCell="B17" sqref="B17"/>
    </sheetView>
  </sheetViews>
  <sheetFormatPr defaultRowHeight="15.75" x14ac:dyDescent="0.25"/>
  <cols>
    <col min="5" max="5" width="10.625" customWidth="1"/>
    <col min="6" max="6" width="9.875" bestFit="1" customWidth="1"/>
    <col min="11" max="11" width="11.75" customWidth="1"/>
    <col min="18" max="18" width="17.25" customWidth="1"/>
    <col min="19" max="19" width="13.5" customWidth="1"/>
    <col min="22" max="22" width="11.875" bestFit="1" customWidth="1"/>
    <col min="23" max="23" width="13.75" bestFit="1" customWidth="1"/>
  </cols>
  <sheetData>
    <row r="1" spans="1:23" ht="18.75" x14ac:dyDescent="0.3">
      <c r="A1" s="25" t="s">
        <v>66</v>
      </c>
    </row>
    <row r="3" spans="1:23" x14ac:dyDescent="0.25">
      <c r="A3" s="10" t="s">
        <v>55</v>
      </c>
    </row>
    <row r="5" spans="1:23" x14ac:dyDescent="0.25">
      <c r="A5" t="s">
        <v>26</v>
      </c>
      <c r="B5" t="s">
        <v>27</v>
      </c>
      <c r="C5" t="s">
        <v>28</v>
      </c>
      <c r="D5" t="s">
        <v>29</v>
      </c>
      <c r="E5" t="s">
        <v>30</v>
      </c>
      <c r="F5" t="s">
        <v>31</v>
      </c>
      <c r="G5" t="s">
        <v>32</v>
      </c>
      <c r="H5" t="s">
        <v>33</v>
      </c>
      <c r="I5" t="s">
        <v>34</v>
      </c>
      <c r="J5" t="s">
        <v>35</v>
      </c>
      <c r="K5" t="s">
        <v>36</v>
      </c>
      <c r="L5" t="s">
        <v>37</v>
      </c>
      <c r="M5" t="s">
        <v>38</v>
      </c>
      <c r="N5" t="s">
        <v>39</v>
      </c>
      <c r="O5" t="s">
        <v>40</v>
      </c>
      <c r="P5" t="s">
        <v>41</v>
      </c>
      <c r="Q5" t="s">
        <v>42</v>
      </c>
      <c r="R5" t="s">
        <v>43</v>
      </c>
      <c r="S5" t="s">
        <v>44</v>
      </c>
    </row>
    <row r="6" spans="1:23" x14ac:dyDescent="0.25">
      <c r="A6" s="14" t="s">
        <v>45</v>
      </c>
      <c r="B6" s="14" t="s">
        <v>46</v>
      </c>
      <c r="C6" s="14" t="s">
        <v>47</v>
      </c>
      <c r="D6" s="14" t="s">
        <v>48</v>
      </c>
      <c r="E6" s="22">
        <v>43889</v>
      </c>
      <c r="F6" s="14">
        <v>185000000</v>
      </c>
      <c r="G6" s="14"/>
      <c r="H6" s="14">
        <v>1028327</v>
      </c>
      <c r="I6" s="14">
        <v>37000000</v>
      </c>
      <c r="J6" s="14"/>
      <c r="K6" s="14">
        <v>37000000</v>
      </c>
      <c r="L6" s="14"/>
      <c r="M6" s="14">
        <v>-919861.11</v>
      </c>
      <c r="N6" s="14">
        <v>925000</v>
      </c>
      <c r="O6" s="14">
        <v>-919861.11</v>
      </c>
      <c r="P6" s="14">
        <v>0</v>
      </c>
      <c r="Q6" s="14">
        <v>5138.8900000000003</v>
      </c>
      <c r="R6" s="14">
        <v>-7169030.0700000003</v>
      </c>
      <c r="S6" s="14">
        <v>40049.93</v>
      </c>
      <c r="T6" s="14">
        <v>0</v>
      </c>
      <c r="W6" s="16"/>
    </row>
    <row r="7" spans="1:23" x14ac:dyDescent="0.25">
      <c r="A7" s="14" t="s">
        <v>45</v>
      </c>
      <c r="B7" s="14" t="s">
        <v>46</v>
      </c>
      <c r="C7" s="14" t="s">
        <v>47</v>
      </c>
      <c r="D7" s="14" t="s">
        <v>48</v>
      </c>
      <c r="E7" s="22">
        <v>43889</v>
      </c>
      <c r="F7" s="14">
        <v>185000000</v>
      </c>
      <c r="G7" s="14"/>
      <c r="H7" s="14">
        <v>1028328</v>
      </c>
      <c r="I7" s="14">
        <v>148000000</v>
      </c>
      <c r="J7" s="14"/>
      <c r="K7" s="14">
        <v>148000000</v>
      </c>
      <c r="L7" s="14"/>
      <c r="M7" s="14">
        <v>-3679444.44</v>
      </c>
      <c r="N7" s="14">
        <v>3700000</v>
      </c>
      <c r="O7" s="14">
        <v>-3679444.44</v>
      </c>
      <c r="P7" s="14">
        <v>0</v>
      </c>
      <c r="Q7" s="14">
        <v>20555.560000000001</v>
      </c>
      <c r="R7" s="14">
        <v>-28676120.280000001</v>
      </c>
      <c r="S7" s="14">
        <v>160199.72</v>
      </c>
      <c r="T7" s="14">
        <v>0</v>
      </c>
      <c r="W7" s="16"/>
    </row>
    <row r="8" spans="1:23" x14ac:dyDescent="0.25">
      <c r="A8" s="13" t="s">
        <v>45</v>
      </c>
      <c r="B8" s="13" t="s">
        <v>46</v>
      </c>
      <c r="C8" s="13" t="s">
        <v>47</v>
      </c>
      <c r="D8" s="13" t="s">
        <v>48</v>
      </c>
      <c r="E8" s="23">
        <v>43889</v>
      </c>
      <c r="F8" s="13">
        <v>185000000</v>
      </c>
      <c r="G8" s="13"/>
      <c r="H8" s="13">
        <v>1068878</v>
      </c>
      <c r="I8" s="13">
        <v>0</v>
      </c>
      <c r="J8" s="13"/>
      <c r="K8" s="13">
        <v>0</v>
      </c>
      <c r="L8" s="13"/>
      <c r="M8" s="13">
        <v>4625000</v>
      </c>
      <c r="N8" s="13">
        <v>0</v>
      </c>
      <c r="O8" s="13">
        <v>0</v>
      </c>
      <c r="P8" s="13">
        <v>4625000</v>
      </c>
      <c r="Q8" s="13">
        <v>0</v>
      </c>
      <c r="R8" s="18">
        <v>36044937.5</v>
      </c>
      <c r="S8" s="13">
        <v>0</v>
      </c>
      <c r="T8" s="13"/>
      <c r="U8" s="15"/>
      <c r="V8" s="15"/>
      <c r="W8" s="17"/>
    </row>
    <row r="10" spans="1:23" x14ac:dyDescent="0.25">
      <c r="A10" t="s">
        <v>49</v>
      </c>
      <c r="P10" t="s">
        <v>62</v>
      </c>
      <c r="R10" s="19">
        <f>R8</f>
        <v>36044937.5</v>
      </c>
    </row>
    <row r="11" spans="1:23" x14ac:dyDescent="0.25">
      <c r="A11" t="s">
        <v>51</v>
      </c>
      <c r="O11" t="s">
        <v>52</v>
      </c>
      <c r="R11" s="16">
        <f>$R$10*K6/F6</f>
        <v>7208987.5</v>
      </c>
    </row>
    <row r="12" spans="1:23" x14ac:dyDescent="0.25">
      <c r="A12" t="s">
        <v>50</v>
      </c>
      <c r="O12" t="s">
        <v>53</v>
      </c>
      <c r="R12" s="16">
        <f>$R$10*K7/F7</f>
        <v>28835950</v>
      </c>
    </row>
    <row r="13" spans="1:23" x14ac:dyDescent="0.25">
      <c r="A13" t="s">
        <v>63</v>
      </c>
      <c r="O13" t="s">
        <v>65</v>
      </c>
      <c r="R13" s="19">
        <f>SUM(R11:R12)</f>
        <v>36044937.5</v>
      </c>
    </row>
    <row r="14" spans="1:23" x14ac:dyDescent="0.25">
      <c r="A14" t="s">
        <v>64</v>
      </c>
    </row>
    <row r="20" spans="1:20" x14ac:dyDescent="0.25">
      <c r="A20" s="10" t="s">
        <v>56</v>
      </c>
    </row>
    <row r="22" spans="1:20" x14ac:dyDescent="0.25">
      <c r="A22" t="s">
        <v>26</v>
      </c>
      <c r="B22" t="s">
        <v>27</v>
      </c>
      <c r="C22" t="s">
        <v>28</v>
      </c>
      <c r="D22" t="s">
        <v>29</v>
      </c>
      <c r="E22" t="s">
        <v>30</v>
      </c>
      <c r="F22" t="s">
        <v>31</v>
      </c>
      <c r="G22" t="s">
        <v>32</v>
      </c>
      <c r="H22" t="s">
        <v>33</v>
      </c>
      <c r="I22" t="s">
        <v>34</v>
      </c>
      <c r="J22" t="s">
        <v>35</v>
      </c>
      <c r="K22" t="s">
        <v>36</v>
      </c>
      <c r="L22" t="s">
        <v>37</v>
      </c>
      <c r="M22" t="s">
        <v>38</v>
      </c>
      <c r="N22" t="s">
        <v>39</v>
      </c>
      <c r="O22" t="s">
        <v>40</v>
      </c>
      <c r="P22" t="s">
        <v>41</v>
      </c>
      <c r="Q22" t="s">
        <v>42</v>
      </c>
      <c r="R22" t="s">
        <v>43</v>
      </c>
      <c r="S22" t="s">
        <v>44</v>
      </c>
    </row>
    <row r="23" spans="1:20" x14ac:dyDescent="0.25">
      <c r="A23" s="13" t="s">
        <v>45</v>
      </c>
      <c r="B23" s="13" t="s">
        <v>57</v>
      </c>
      <c r="C23" s="13" t="s">
        <v>47</v>
      </c>
      <c r="D23" s="13" t="s">
        <v>48</v>
      </c>
      <c r="E23" s="23">
        <v>43890</v>
      </c>
      <c r="F23" s="13">
        <v>108000000</v>
      </c>
      <c r="G23" s="13"/>
      <c r="H23" s="13">
        <v>1116104</v>
      </c>
      <c r="I23" s="13">
        <v>0</v>
      </c>
      <c r="J23" s="13"/>
      <c r="K23" s="13">
        <v>0</v>
      </c>
      <c r="L23" s="13"/>
      <c r="M23" s="13">
        <v>38566.660000000003</v>
      </c>
      <c r="N23" s="13">
        <v>0</v>
      </c>
      <c r="O23" s="13">
        <v>0</v>
      </c>
      <c r="P23" s="13">
        <v>38566.660000000003</v>
      </c>
      <c r="Q23" s="13">
        <v>0</v>
      </c>
      <c r="R23" s="13">
        <v>300738.96000000002</v>
      </c>
      <c r="S23" s="13">
        <v>0</v>
      </c>
    </row>
    <row r="24" spans="1:20" x14ac:dyDescent="0.25">
      <c r="A24" s="13" t="s">
        <v>45</v>
      </c>
      <c r="B24" s="13" t="s">
        <v>57</v>
      </c>
      <c r="C24" s="13" t="s">
        <v>47</v>
      </c>
      <c r="D24" s="13" t="s">
        <v>48</v>
      </c>
      <c r="E24" s="23">
        <v>43890</v>
      </c>
      <c r="F24" s="13">
        <v>108000000</v>
      </c>
      <c r="G24" s="13"/>
      <c r="H24" s="13">
        <v>1116105</v>
      </c>
      <c r="I24" s="13">
        <v>0</v>
      </c>
      <c r="J24" s="13"/>
      <c r="K24" s="13">
        <v>0</v>
      </c>
      <c r="L24" s="13"/>
      <c r="M24" s="13">
        <v>347100</v>
      </c>
      <c r="N24" s="13">
        <v>0</v>
      </c>
      <c r="O24" s="13">
        <v>0</v>
      </c>
      <c r="P24" s="13">
        <v>347100</v>
      </c>
      <c r="Q24" s="13">
        <v>0</v>
      </c>
      <c r="R24" s="13">
        <v>2706651.08</v>
      </c>
      <c r="S24" s="13">
        <v>0</v>
      </c>
    </row>
    <row r="25" spans="1:20" x14ac:dyDescent="0.25">
      <c r="A25" t="s">
        <v>45</v>
      </c>
      <c r="B25" t="s">
        <v>57</v>
      </c>
      <c r="C25" t="s">
        <v>47</v>
      </c>
      <c r="D25" t="s">
        <v>48</v>
      </c>
      <c r="E25" s="2">
        <v>43890</v>
      </c>
      <c r="F25">
        <v>108000000</v>
      </c>
      <c r="H25">
        <v>1006824</v>
      </c>
      <c r="I25">
        <v>300000</v>
      </c>
      <c r="K25">
        <v>300000</v>
      </c>
      <c r="M25">
        <v>-8850</v>
      </c>
      <c r="N25">
        <v>8950</v>
      </c>
      <c r="O25">
        <v>-8850</v>
      </c>
      <c r="P25">
        <v>0</v>
      </c>
      <c r="Q25">
        <v>100</v>
      </c>
      <c r="R25">
        <v>-68972.039999999994</v>
      </c>
      <c r="S25">
        <v>779.79</v>
      </c>
      <c r="T25" s="24"/>
    </row>
    <row r="26" spans="1:20" x14ac:dyDescent="0.25">
      <c r="A26" t="s">
        <v>45</v>
      </c>
      <c r="B26" t="s">
        <v>57</v>
      </c>
      <c r="C26" t="s">
        <v>47</v>
      </c>
      <c r="D26" t="s">
        <v>48</v>
      </c>
      <c r="E26" s="2">
        <v>43890</v>
      </c>
      <c r="F26">
        <v>108000000</v>
      </c>
      <c r="H26">
        <v>1006825</v>
      </c>
      <c r="I26">
        <v>500000</v>
      </c>
      <c r="K26">
        <v>500000</v>
      </c>
      <c r="M26">
        <v>-14750</v>
      </c>
      <c r="N26">
        <v>14916.67</v>
      </c>
      <c r="O26">
        <v>-14750</v>
      </c>
      <c r="P26">
        <v>0</v>
      </c>
      <c r="Q26">
        <v>166.67</v>
      </c>
      <c r="R26">
        <v>-114953.39</v>
      </c>
      <c r="S26">
        <v>1299.6500000000001</v>
      </c>
      <c r="T26" s="24"/>
    </row>
    <row r="27" spans="1:20" x14ac:dyDescent="0.25">
      <c r="A27" t="s">
        <v>45</v>
      </c>
      <c r="B27" t="s">
        <v>57</v>
      </c>
      <c r="C27" t="s">
        <v>47</v>
      </c>
      <c r="D27" t="s">
        <v>48</v>
      </c>
      <c r="E27" s="2">
        <v>43890</v>
      </c>
      <c r="F27">
        <v>108000000</v>
      </c>
      <c r="H27">
        <v>1006826</v>
      </c>
      <c r="I27">
        <v>500000</v>
      </c>
      <c r="K27">
        <v>500000</v>
      </c>
      <c r="M27">
        <v>-14750</v>
      </c>
      <c r="N27">
        <v>14916.67</v>
      </c>
      <c r="O27">
        <v>-14750</v>
      </c>
      <c r="P27">
        <v>0</v>
      </c>
      <c r="Q27">
        <v>166.67</v>
      </c>
      <c r="R27">
        <v>-114953.39</v>
      </c>
      <c r="S27">
        <v>1299.6500000000001</v>
      </c>
      <c r="T27" s="24"/>
    </row>
    <row r="28" spans="1:20" x14ac:dyDescent="0.25">
      <c r="A28" t="s">
        <v>45</v>
      </c>
      <c r="B28" t="s">
        <v>57</v>
      </c>
      <c r="C28" t="s">
        <v>47</v>
      </c>
      <c r="D28" t="s">
        <v>48</v>
      </c>
      <c r="E28" s="2">
        <v>43890</v>
      </c>
      <c r="F28">
        <v>108000000</v>
      </c>
      <c r="H28">
        <v>1008174</v>
      </c>
      <c r="I28">
        <v>4500000</v>
      </c>
      <c r="K28">
        <v>4500000</v>
      </c>
      <c r="M28">
        <v>-132750</v>
      </c>
      <c r="N28">
        <v>134250</v>
      </c>
      <c r="O28">
        <v>-132750</v>
      </c>
      <c r="P28">
        <v>0</v>
      </c>
      <c r="Q28">
        <v>1500</v>
      </c>
      <c r="R28">
        <v>-1034580.53</v>
      </c>
      <c r="S28">
        <v>11696.85</v>
      </c>
      <c r="T28" s="24"/>
    </row>
    <row r="29" spans="1:20" x14ac:dyDescent="0.25">
      <c r="A29" t="s">
        <v>45</v>
      </c>
      <c r="B29" t="s">
        <v>57</v>
      </c>
      <c r="C29" t="s">
        <v>47</v>
      </c>
      <c r="D29" t="s">
        <v>48</v>
      </c>
      <c r="E29" s="2">
        <v>43890</v>
      </c>
      <c r="F29">
        <v>108000000</v>
      </c>
      <c r="H29">
        <v>1008175</v>
      </c>
      <c r="I29">
        <v>1700000</v>
      </c>
      <c r="K29">
        <v>1700000</v>
      </c>
      <c r="M29">
        <v>-50150</v>
      </c>
      <c r="N29">
        <v>50716.67</v>
      </c>
      <c r="O29">
        <v>-50150</v>
      </c>
      <c r="P29">
        <v>0</v>
      </c>
      <c r="Q29">
        <v>566.66999999999996</v>
      </c>
      <c r="R29" s="20">
        <v>-390841.53</v>
      </c>
      <c r="S29">
        <v>4418.8100000000004</v>
      </c>
      <c r="T29" s="24"/>
    </row>
    <row r="30" spans="1:20" x14ac:dyDescent="0.25">
      <c r="A30" t="s">
        <v>45</v>
      </c>
      <c r="B30" t="s">
        <v>57</v>
      </c>
      <c r="C30" t="s">
        <v>47</v>
      </c>
      <c r="D30" t="s">
        <v>48</v>
      </c>
      <c r="E30" s="2">
        <v>43890</v>
      </c>
      <c r="F30">
        <v>108000000</v>
      </c>
      <c r="H30">
        <v>1008176</v>
      </c>
      <c r="I30">
        <v>1000000</v>
      </c>
      <c r="K30">
        <v>1000000</v>
      </c>
      <c r="M30">
        <v>-29500</v>
      </c>
      <c r="N30">
        <v>29833.33</v>
      </c>
      <c r="O30">
        <v>-29500</v>
      </c>
      <c r="P30">
        <v>0</v>
      </c>
      <c r="Q30">
        <v>333.33</v>
      </c>
      <c r="R30" s="20">
        <v>-229906.78</v>
      </c>
      <c r="S30">
        <v>2599.3000000000002</v>
      </c>
      <c r="T30" s="24"/>
    </row>
    <row r="31" spans="1:20" x14ac:dyDescent="0.25">
      <c r="A31" t="s">
        <v>45</v>
      </c>
      <c r="B31" t="s">
        <v>57</v>
      </c>
      <c r="C31" t="s">
        <v>47</v>
      </c>
      <c r="D31" t="s">
        <v>48</v>
      </c>
      <c r="E31" s="2">
        <v>43890</v>
      </c>
      <c r="F31">
        <v>108000000</v>
      </c>
      <c r="H31">
        <v>1008177</v>
      </c>
      <c r="I31">
        <v>4500000</v>
      </c>
      <c r="K31">
        <v>4500000</v>
      </c>
      <c r="M31">
        <v>-132750</v>
      </c>
      <c r="N31">
        <v>134250</v>
      </c>
      <c r="O31">
        <v>-132750</v>
      </c>
      <c r="P31">
        <v>0</v>
      </c>
      <c r="Q31">
        <v>1500</v>
      </c>
      <c r="R31">
        <v>-1034580.53</v>
      </c>
      <c r="S31">
        <v>11696.85</v>
      </c>
      <c r="T31" s="24"/>
    </row>
    <row r="32" spans="1:20" x14ac:dyDescent="0.25">
      <c r="A32" t="s">
        <v>45</v>
      </c>
      <c r="B32" t="s">
        <v>57</v>
      </c>
      <c r="C32" t="s">
        <v>47</v>
      </c>
      <c r="D32" t="s">
        <v>48</v>
      </c>
      <c r="E32" s="2">
        <v>43890</v>
      </c>
      <c r="F32">
        <v>108000000</v>
      </c>
      <c r="H32">
        <v>1021956</v>
      </c>
      <c r="I32">
        <v>95000000</v>
      </c>
      <c r="K32">
        <v>95000000</v>
      </c>
      <c r="M32">
        <v>-2802500</v>
      </c>
      <c r="N32">
        <v>2834166.67</v>
      </c>
      <c r="O32">
        <v>-2802500</v>
      </c>
      <c r="P32">
        <v>0</v>
      </c>
      <c r="Q32">
        <v>31666.67</v>
      </c>
      <c r="R32">
        <v>-21841144.420000002</v>
      </c>
      <c r="S32">
        <v>246933.5</v>
      </c>
      <c r="T32" s="24"/>
    </row>
    <row r="33" spans="1:19" x14ac:dyDescent="0.25">
      <c r="A33" s="13" t="s">
        <v>45</v>
      </c>
      <c r="B33" s="13" t="s">
        <v>57</v>
      </c>
      <c r="C33" s="13" t="s">
        <v>47</v>
      </c>
      <c r="D33" s="13" t="s">
        <v>48</v>
      </c>
      <c r="E33" s="23">
        <v>43890</v>
      </c>
      <c r="F33" s="13">
        <v>108000000</v>
      </c>
      <c r="G33" s="13"/>
      <c r="H33" s="13">
        <v>1116106</v>
      </c>
      <c r="I33" s="13">
        <v>0</v>
      </c>
      <c r="J33" s="13"/>
      <c r="K33" s="13">
        <v>0</v>
      </c>
      <c r="L33" s="13"/>
      <c r="M33" s="13">
        <v>2818333.36</v>
      </c>
      <c r="N33" s="13">
        <v>0</v>
      </c>
      <c r="O33" s="13">
        <v>0</v>
      </c>
      <c r="P33" s="13">
        <v>2818333.36</v>
      </c>
      <c r="Q33" s="13">
        <v>0</v>
      </c>
      <c r="R33" s="13">
        <v>21977081.670000002</v>
      </c>
      <c r="S33" s="13">
        <v>0</v>
      </c>
    </row>
    <row r="35" spans="1:19" x14ac:dyDescent="0.25">
      <c r="P35" t="s">
        <v>62</v>
      </c>
      <c r="R35" s="19">
        <f>SUM(R23,R24,R33)</f>
        <v>24984471.710000001</v>
      </c>
      <c r="S35" s="20"/>
    </row>
    <row r="36" spans="1:19" x14ac:dyDescent="0.25">
      <c r="O36" t="s">
        <v>58</v>
      </c>
      <c r="Q36">
        <v>1006824</v>
      </c>
      <c r="R36" s="16">
        <f>$R$35*K25/F25</f>
        <v>69401.310305555555</v>
      </c>
    </row>
    <row r="37" spans="1:19" x14ac:dyDescent="0.25">
      <c r="O37" t="s">
        <v>58</v>
      </c>
      <c r="Q37">
        <v>1006825</v>
      </c>
      <c r="R37" s="16">
        <f t="shared" ref="R37:R43" si="0">$R$35*K26/F26</f>
        <v>115668.85050925925</v>
      </c>
    </row>
    <row r="38" spans="1:19" x14ac:dyDescent="0.25">
      <c r="O38" t="s">
        <v>58</v>
      </c>
      <c r="Q38">
        <v>1006826</v>
      </c>
      <c r="R38" s="16">
        <f t="shared" si="0"/>
        <v>115668.85050925925</v>
      </c>
    </row>
    <row r="39" spans="1:19" x14ac:dyDescent="0.25">
      <c r="O39" t="s">
        <v>58</v>
      </c>
      <c r="Q39">
        <v>1008174</v>
      </c>
      <c r="R39" s="16">
        <f t="shared" si="0"/>
        <v>1041019.6545833333</v>
      </c>
    </row>
    <row r="40" spans="1:19" x14ac:dyDescent="0.25">
      <c r="O40" t="s">
        <v>58</v>
      </c>
      <c r="Q40">
        <v>1008175</v>
      </c>
      <c r="R40" s="16">
        <f t="shared" si="0"/>
        <v>393274.09173148149</v>
      </c>
    </row>
    <row r="41" spans="1:19" x14ac:dyDescent="0.25">
      <c r="O41" t="s">
        <v>58</v>
      </c>
      <c r="Q41">
        <v>1008176</v>
      </c>
      <c r="R41" s="16">
        <f t="shared" si="0"/>
        <v>231337.70101851851</v>
      </c>
    </row>
    <row r="42" spans="1:19" x14ac:dyDescent="0.25">
      <c r="O42" t="s">
        <v>58</v>
      </c>
      <c r="Q42">
        <v>1008177</v>
      </c>
      <c r="R42" s="16">
        <f t="shared" si="0"/>
        <v>1041019.6545833333</v>
      </c>
    </row>
    <row r="43" spans="1:19" x14ac:dyDescent="0.25">
      <c r="O43" t="s">
        <v>58</v>
      </c>
      <c r="Q43">
        <v>1021956</v>
      </c>
      <c r="R43" s="16">
        <f t="shared" si="0"/>
        <v>21977081.59675926</v>
      </c>
    </row>
    <row r="44" spans="1:19" x14ac:dyDescent="0.25">
      <c r="O44" t="s">
        <v>65</v>
      </c>
      <c r="R44" s="21">
        <f>SUM(R36:R43)</f>
        <v>24984471.710000001</v>
      </c>
      <c r="S44" s="20"/>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3ABBA213F535143A2153FAFFCD4B404" ma:contentTypeVersion="9" ma:contentTypeDescription="Create a new document." ma:contentTypeScope="" ma:versionID="00705d5726f6d16a2d41866951f40978">
  <xsd:schema xmlns:xsd="http://www.w3.org/2001/XMLSchema" xmlns:xs="http://www.w3.org/2001/XMLSchema" xmlns:p="http://schemas.microsoft.com/office/2006/metadata/properties" xmlns:ns2="56ce6572-a240-4cd6-8225-c99230995deb" targetNamespace="http://schemas.microsoft.com/office/2006/metadata/properties" ma:root="true" ma:fieldsID="da66d2f5d03ddcf0575955673b1bb8c9" ns2:_="">
    <xsd:import namespace="56ce6572-a240-4cd6-8225-c99230995de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e6572-a240-4cd6-8225-c99230995d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950AF1-3B0F-4325-898D-5495113D013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9D5D619-8B2D-4F02-88F7-AF4B83361BA6}">
  <ds:schemaRefs>
    <ds:schemaRef ds:uri="http://schemas.microsoft.com/sharepoint/v3/contenttype/forms"/>
  </ds:schemaRefs>
</ds:datastoreItem>
</file>

<file path=customXml/itemProps3.xml><?xml version="1.0" encoding="utf-8"?>
<ds:datastoreItem xmlns:ds="http://schemas.openxmlformats.org/officeDocument/2006/customXml" ds:itemID="{6CF752EA-8C3D-49D6-BA76-CD10A9A117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e6572-a240-4cd6-8225-c99230995d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Observation</vt:lpstr>
      <vt:lpstr>tax lot coupon cash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Zhang</dc:creator>
  <cp:lastModifiedBy>Steven Zhang</cp:lastModifiedBy>
  <dcterms:created xsi:type="dcterms:W3CDTF">2020-12-06T00:09:02Z</dcterms:created>
  <dcterms:modified xsi:type="dcterms:W3CDTF">2020-12-09T01:45:25Z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0x010100A3ABBA213F535143A2153FAFFCD4B404</vt:lpwstr>
  </property>
</Properties>
</file>