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7FD5AA7E-4BEE-4CA5-9E0C-C38D34C22DB2}" xr6:coauthVersionLast="47" xr6:coauthVersionMax="47" xr10:uidLastSave="{00000000-0000-0000-0000-000000000000}"/>
  <bookViews>
    <workbookView xWindow="-110" yWindow="-110" windowWidth="25820" windowHeight="16220" activeTab="6" xr2:uid="{0DD4C97B-B028-4275-850A-E3FE27C99EB3}"/>
  </bookViews>
  <sheets>
    <sheet name="环境脚本" sheetId="3" r:id="rId1"/>
    <sheet name="TEST6_0" sheetId="1" r:id="rId2"/>
    <sheet name="TEST6" sheetId="5" r:id="rId3"/>
    <sheet name="TEST7" sheetId="4" r:id="rId4"/>
    <sheet name="TEST8" sheetId="6" r:id="rId5"/>
    <sheet name="TEST9" sheetId="7" r:id="rId6"/>
    <sheet name="TEST6-8" sheetId="8" r:id="rId7"/>
    <sheet name="TEST7-9" sheetId="9" r:id="rId8"/>
    <sheet name="单精度总表" sheetId="11" r:id="rId9"/>
    <sheet name="双精度总表" sheetId="12" r:id="rId10"/>
    <sheet name="性能估算" sheetId="10" state="hidden" r:id="rId11"/>
    <sheet name="内存与CPU参数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13" i="8"/>
  <c r="D14" i="8"/>
  <c r="D15" i="8"/>
  <c r="D16" i="8"/>
  <c r="D21" i="10"/>
  <c r="C21" i="10"/>
  <c r="D25" i="10"/>
  <c r="D26" i="10"/>
  <c r="D27" i="10"/>
  <c r="D24" i="10"/>
  <c r="C25" i="10"/>
  <c r="C26" i="10"/>
  <c r="C27" i="10"/>
  <c r="C24" i="10"/>
  <c r="D19" i="10"/>
  <c r="D20" i="10"/>
  <c r="D18" i="10"/>
  <c r="C19" i="10"/>
  <c r="C20" i="10"/>
  <c r="C18" i="10"/>
  <c r="G10" i="10"/>
  <c r="G11" i="10"/>
  <c r="G12" i="10"/>
  <c r="G9" i="10"/>
  <c r="C10" i="10"/>
  <c r="C11" i="10"/>
  <c r="C12" i="10"/>
  <c r="C13" i="10"/>
  <c r="C9" i="10"/>
  <c r="B4" i="12"/>
  <c r="B5" i="12"/>
  <c r="B6" i="12"/>
  <c r="B7" i="12"/>
  <c r="B8" i="12"/>
  <c r="B9" i="12"/>
  <c r="B3" i="12"/>
  <c r="D3" i="12" s="1"/>
  <c r="D4" i="12"/>
  <c r="D5" i="12"/>
  <c r="D8" i="12"/>
  <c r="L16" i="12"/>
  <c r="L6" i="12"/>
  <c r="L8" i="12"/>
  <c r="M8" i="12" s="1"/>
  <c r="L9" i="12"/>
  <c r="M9" i="12" s="1"/>
  <c r="L3" i="12"/>
  <c r="M3" i="12" s="1"/>
  <c r="L5" i="12"/>
  <c r="M5" i="12" s="1"/>
  <c r="L7" i="12"/>
  <c r="L10" i="12"/>
  <c r="L4" i="12"/>
  <c r="H6" i="12"/>
  <c r="H8" i="12"/>
  <c r="H9" i="12"/>
  <c r="H3" i="12"/>
  <c r="H5" i="12"/>
  <c r="H7" i="12"/>
  <c r="H10" i="12"/>
  <c r="H4" i="12"/>
  <c r="M4" i="12" s="1"/>
  <c r="D6" i="12"/>
  <c r="D9" i="12"/>
  <c r="D7" i="12"/>
  <c r="B10" i="12"/>
  <c r="D10" i="12" s="1"/>
  <c r="B8" i="11"/>
  <c r="D8" i="11" s="1"/>
  <c r="B3" i="11"/>
  <c r="D3" i="11" s="1"/>
  <c r="L5" i="11"/>
  <c r="L7" i="11"/>
  <c r="L9" i="11"/>
  <c r="L11" i="11"/>
  <c r="L4" i="11"/>
  <c r="L6" i="11"/>
  <c r="L8" i="11"/>
  <c r="L10" i="11"/>
  <c r="L12" i="11"/>
  <c r="H5" i="11"/>
  <c r="H7" i="11"/>
  <c r="H9" i="11"/>
  <c r="H11" i="11"/>
  <c r="H4" i="11"/>
  <c r="H6" i="11"/>
  <c r="H8" i="11"/>
  <c r="H10" i="11"/>
  <c r="H12" i="11"/>
  <c r="H3" i="11"/>
  <c r="B6" i="11"/>
  <c r="D6" i="11" s="1"/>
  <c r="B10" i="11"/>
  <c r="D10" i="11" s="1"/>
  <c r="B12" i="11"/>
  <c r="D12" i="11" s="1"/>
  <c r="B5" i="11"/>
  <c r="D5" i="11" s="1"/>
  <c r="B7" i="11"/>
  <c r="D7" i="11" s="1"/>
  <c r="B9" i="11"/>
  <c r="D9" i="11" s="1"/>
  <c r="B11" i="11"/>
  <c r="D11" i="11" s="1"/>
  <c r="B4" i="11"/>
  <c r="D4" i="11" s="1"/>
  <c r="L3" i="11"/>
  <c r="M15" i="9"/>
  <c r="N15" i="9" s="1"/>
  <c r="H15" i="9"/>
  <c r="I15" i="9" s="1"/>
  <c r="D15" i="9"/>
  <c r="M14" i="9"/>
  <c r="N14" i="9" s="1"/>
  <c r="H14" i="9"/>
  <c r="I14" i="9" s="1"/>
  <c r="D14" i="9"/>
  <c r="M13" i="9"/>
  <c r="N13" i="9" s="1"/>
  <c r="H13" i="9"/>
  <c r="I13" i="9" s="1"/>
  <c r="D13" i="9"/>
  <c r="N12" i="9"/>
  <c r="M12" i="9"/>
  <c r="H12" i="9"/>
  <c r="I12" i="9" s="1"/>
  <c r="D12" i="9"/>
  <c r="M8" i="9"/>
  <c r="N8" i="9" s="1"/>
  <c r="H8" i="9"/>
  <c r="I8" i="9" s="1"/>
  <c r="D8" i="9"/>
  <c r="M7" i="9"/>
  <c r="N7" i="9" s="1"/>
  <c r="H7" i="9"/>
  <c r="I7" i="9" s="1"/>
  <c r="D7" i="9"/>
  <c r="M6" i="9"/>
  <c r="N6" i="9" s="1"/>
  <c r="H6" i="9"/>
  <c r="I6" i="9" s="1"/>
  <c r="D6" i="9"/>
  <c r="N5" i="9"/>
  <c r="M5" i="9"/>
  <c r="H5" i="9"/>
  <c r="I5" i="9" s="1"/>
  <c r="D5" i="9"/>
  <c r="M4" i="9"/>
  <c r="N4" i="9" s="1"/>
  <c r="H4" i="9"/>
  <c r="I4" i="9" s="1"/>
  <c r="D4" i="9"/>
  <c r="M3" i="9"/>
  <c r="N3" i="9" s="1"/>
  <c r="H3" i="9"/>
  <c r="I3" i="9" s="1"/>
  <c r="D3" i="9"/>
  <c r="M16" i="8"/>
  <c r="N16" i="8" s="1"/>
  <c r="H16" i="8"/>
  <c r="I16" i="8" s="1"/>
  <c r="M15" i="8"/>
  <c r="N15" i="8" s="1"/>
  <c r="H15" i="8"/>
  <c r="I15" i="8" s="1"/>
  <c r="M14" i="8"/>
  <c r="N14" i="8" s="1"/>
  <c r="H14" i="8"/>
  <c r="I14" i="8" s="1"/>
  <c r="M13" i="8"/>
  <c r="N13" i="8" s="1"/>
  <c r="H13" i="8"/>
  <c r="I13" i="8" s="1"/>
  <c r="M12" i="8"/>
  <c r="N12" i="8" s="1"/>
  <c r="H12" i="8"/>
  <c r="I12" i="8" s="1"/>
  <c r="M8" i="8"/>
  <c r="N8" i="8" s="1"/>
  <c r="H8" i="8"/>
  <c r="I8" i="8" s="1"/>
  <c r="D8" i="8"/>
  <c r="M7" i="8"/>
  <c r="N7" i="8" s="1"/>
  <c r="H7" i="8"/>
  <c r="I7" i="8" s="1"/>
  <c r="D7" i="8"/>
  <c r="M6" i="8"/>
  <c r="N6" i="8" s="1"/>
  <c r="H6" i="8"/>
  <c r="I6" i="8" s="1"/>
  <c r="D6" i="8"/>
  <c r="M5" i="8"/>
  <c r="N5" i="8" s="1"/>
  <c r="H5" i="8"/>
  <c r="I5" i="8" s="1"/>
  <c r="D5" i="8"/>
  <c r="M4" i="8"/>
  <c r="N4" i="8" s="1"/>
  <c r="H4" i="8"/>
  <c r="I4" i="8" s="1"/>
  <c r="D4" i="8"/>
  <c r="M3" i="8"/>
  <c r="N3" i="8" s="1"/>
  <c r="H3" i="8"/>
  <c r="I3" i="8" s="1"/>
  <c r="D3" i="8"/>
  <c r="D3" i="7"/>
  <c r="D4" i="7"/>
  <c r="D5" i="7"/>
  <c r="D6" i="7"/>
  <c r="D3" i="6"/>
  <c r="D4" i="6"/>
  <c r="D5" i="6"/>
  <c r="D6" i="6"/>
  <c r="D7" i="6"/>
  <c r="D3" i="4"/>
  <c r="D4" i="4"/>
  <c r="D5" i="4"/>
  <c r="D6" i="4"/>
  <c r="D7" i="4"/>
  <c r="D8" i="4"/>
  <c r="D3" i="5"/>
  <c r="D4" i="5"/>
  <c r="D5" i="5"/>
  <c r="D6" i="5"/>
  <c r="D7" i="5"/>
  <c r="D8" i="5"/>
  <c r="N4" i="6"/>
  <c r="N5" i="6"/>
  <c r="N7" i="6"/>
  <c r="N8" i="4"/>
  <c r="I5" i="4"/>
  <c r="I6" i="4"/>
  <c r="I8" i="4"/>
  <c r="H3" i="4"/>
  <c r="I3" i="4" s="1"/>
  <c r="M7" i="4"/>
  <c r="N7" i="4" s="1"/>
  <c r="H7" i="4"/>
  <c r="I7" i="4" s="1"/>
  <c r="M6" i="7"/>
  <c r="N6" i="7" s="1"/>
  <c r="H6" i="7"/>
  <c r="I6" i="7" s="1"/>
  <c r="M5" i="7"/>
  <c r="N5" i="7" s="1"/>
  <c r="H5" i="7"/>
  <c r="I5" i="7" s="1"/>
  <c r="M4" i="7"/>
  <c r="N4" i="7" s="1"/>
  <c r="H4" i="7"/>
  <c r="I4" i="7" s="1"/>
  <c r="M3" i="7"/>
  <c r="N3" i="7" s="1"/>
  <c r="H3" i="7"/>
  <c r="I3" i="7" s="1"/>
  <c r="M7" i="6"/>
  <c r="H7" i="6"/>
  <c r="I7" i="6" s="1"/>
  <c r="M6" i="6"/>
  <c r="N6" i="6" s="1"/>
  <c r="H6" i="6"/>
  <c r="I6" i="6" s="1"/>
  <c r="M5" i="6"/>
  <c r="H5" i="6"/>
  <c r="I5" i="6" s="1"/>
  <c r="M4" i="6"/>
  <c r="H4" i="6"/>
  <c r="I4" i="6" s="1"/>
  <c r="M3" i="6"/>
  <c r="N3" i="6" s="1"/>
  <c r="H3" i="6"/>
  <c r="I3" i="6" s="1"/>
  <c r="M8" i="4"/>
  <c r="H8" i="4"/>
  <c r="M6" i="4"/>
  <c r="N6" i="4" s="1"/>
  <c r="H6" i="4"/>
  <c r="M5" i="4"/>
  <c r="N5" i="4" s="1"/>
  <c r="H5" i="4"/>
  <c r="M4" i="4"/>
  <c r="N4" i="4" s="1"/>
  <c r="H4" i="4"/>
  <c r="I4" i="4" s="1"/>
  <c r="M3" i="4"/>
  <c r="N3" i="4" s="1"/>
  <c r="M3" i="5"/>
  <c r="N3" i="5" s="1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M4" i="5"/>
  <c r="N4" i="5" s="1"/>
  <c r="M5" i="5"/>
  <c r="N5" i="5" s="1"/>
  <c r="M6" i="5"/>
  <c r="N6" i="5" s="1"/>
  <c r="M7" i="5"/>
  <c r="N7" i="5" s="1"/>
  <c r="M8" i="5"/>
  <c r="N8" i="5" s="1"/>
  <c r="K5" i="1"/>
  <c r="K6" i="1"/>
  <c r="K7" i="1"/>
  <c r="K8" i="1"/>
  <c r="K9" i="1"/>
  <c r="K4" i="1"/>
  <c r="G5" i="1"/>
  <c r="G6" i="1"/>
  <c r="G7" i="1"/>
  <c r="G8" i="1"/>
  <c r="G9" i="1"/>
  <c r="G4" i="1"/>
  <c r="M4" i="11" l="1"/>
  <c r="M7" i="11"/>
  <c r="M11" i="11"/>
  <c r="M9" i="11"/>
  <c r="M10" i="12"/>
  <c r="M7" i="12"/>
  <c r="M6" i="12"/>
  <c r="M16" i="12"/>
  <c r="M15" i="12"/>
  <c r="M14" i="12"/>
  <c r="M3" i="11"/>
  <c r="M15" i="11" s="1"/>
  <c r="M12" i="11"/>
  <c r="M19" i="11" s="1"/>
  <c r="M10" i="11"/>
  <c r="M18" i="11" s="1"/>
  <c r="M8" i="11"/>
  <c r="M17" i="11" s="1"/>
  <c r="M6" i="11"/>
  <c r="M5" i="11"/>
  <c r="M16" i="11" l="1"/>
  <c r="M13" i="12"/>
</calcChain>
</file>

<file path=xl/sharedStrings.xml><?xml version="1.0" encoding="utf-8"?>
<sst xmlns="http://schemas.openxmlformats.org/spreadsheetml/2006/main" count="277" uniqueCount="63">
  <si>
    <t>序号</t>
    <phoneticPr fontId="1" type="noConversion"/>
  </si>
  <si>
    <t>线程数</t>
    <phoneticPr fontId="1" type="noConversion"/>
  </si>
  <si>
    <t xml:space="preserve"> 1,1,1,1</t>
    <phoneticPr fontId="1" type="noConversion"/>
  </si>
  <si>
    <t xml:space="preserve"> 1,1,1,2</t>
    <phoneticPr fontId="1" type="noConversion"/>
  </si>
  <si>
    <t xml:space="preserve"> 1,2,2,2</t>
    <phoneticPr fontId="1" type="noConversion"/>
  </si>
  <si>
    <t xml:space="preserve"> 1,1,2,2</t>
    <phoneticPr fontId="1" type="noConversion"/>
  </si>
  <si>
    <t>WilsonBistabCg迭代数</t>
    <phoneticPr fontId="1" type="noConversion"/>
  </si>
  <si>
    <t>WilsonBistabCg耗时/s</t>
    <phoneticPr fontId="1" type="noConversion"/>
  </si>
  <si>
    <t>CloverBistabCg耗时/s</t>
    <phoneticPr fontId="1" type="noConversion"/>
  </si>
  <si>
    <t>CloverBistabCg迭代数</t>
    <phoneticPr fontId="1" type="noConversion"/>
  </si>
  <si>
    <t>WilsonBistabCg加速比</t>
    <phoneticPr fontId="1" type="noConversion"/>
  </si>
  <si>
    <t>CloverBistabCg加速比</t>
    <phoneticPr fontId="1" type="noConversion"/>
  </si>
  <si>
    <t xml:space="preserve"> 2,2,2,2</t>
    <phoneticPr fontId="1" type="noConversion"/>
  </si>
  <si>
    <t xml:space="preserve"> 2,2,2,4</t>
    <phoneticPr fontId="1" type="noConversion"/>
  </si>
  <si>
    <t xml:space="preserve"> 2,2,4,4</t>
    <phoneticPr fontId="1" type="noConversion"/>
  </si>
  <si>
    <t>超显存</t>
    <phoneticPr fontId="1" type="noConversion"/>
  </si>
  <si>
    <t>WilsonBistabCg最终残差范数的平方(x_e)</t>
    <phoneticPr fontId="1" type="noConversion"/>
  </si>
  <si>
    <t>CloverBistabCg最终残差范数的平方(x_e)</t>
    <phoneticPr fontId="1" type="noConversion"/>
  </si>
  <si>
    <t>显存峰值占用大概为64GBi*8卡*15%=76.8GBi</t>
    <phoneticPr fontId="1" type="noConversion"/>
  </si>
  <si>
    <t>nan</t>
  </si>
  <si>
    <t>每次随机生成guge，可能无解</t>
    <phoneticPr fontId="1" type="noConversion"/>
  </si>
  <si>
    <t>WilsonBistabCg单次迭代耗时/ms</t>
    <phoneticPr fontId="1" type="noConversion"/>
  </si>
  <si>
    <t>CloverBistabCg单次迭代耗时/ms</t>
    <phoneticPr fontId="1" type="noConversion"/>
  </si>
  <si>
    <t>显存峰值占用大概为64GBi*8卡*15%/2=38.4GBi</t>
    <phoneticPr fontId="1" type="noConversion"/>
  </si>
  <si>
    <t>显存峰值占用大概为64GBi*64卡*50%=2048GBi</t>
    <phoneticPr fontId="1" type="noConversion"/>
  </si>
  <si>
    <t>显存峰值占用大概为64GBi*64卡*50%*2=4096GBi</t>
    <phoneticPr fontId="1" type="noConversion"/>
  </si>
  <si>
    <t xml:space="preserve"> 2,4,4,4</t>
    <phoneticPr fontId="1" type="noConversion"/>
  </si>
  <si>
    <t xml:space="preserve"> 4,4,4,4</t>
    <phoneticPr fontId="1" type="noConversion"/>
  </si>
  <si>
    <t xml:space="preserve"> 4,4,4,8</t>
    <phoneticPr fontId="1" type="noConversion"/>
  </si>
  <si>
    <t xml:space="preserve"> 4,4,8,8</t>
    <phoneticPr fontId="1" type="noConversion"/>
  </si>
  <si>
    <t>等效单卡格点数量</t>
    <phoneticPr fontId="1" type="noConversion"/>
  </si>
  <si>
    <t>切分方式</t>
    <phoneticPr fontId="1" type="noConversion"/>
  </si>
  <si>
    <t>PyQCU：Mass为0.05，tol(x_o)为1e-12，数据类型为complex128，_BLOCK_SIZE_=256，使用节点绑定脚本，使用Wilson与Clover算子时，用面源求解传播子的DCU性能测试，其中（X:32,Y:64,Z:64.T:64）（具体数据参考https://gitee.com/zhangxin8069/PyQCU/tree/test7）</t>
    <phoneticPr fontId="1" type="noConversion"/>
  </si>
  <si>
    <t>PyQCU：Mass为0.05，tol(x_o)为1e-12，数据类型为complex128，_BLOCK_SIZE_=256，使用节点绑定脚本，使用Wilson与Clover算子时，用面源求解传播子的DCU性能测试，其中（X:128,Y:128,Z:128.T:256）（具体数据参考https://gitee.com/zhangxin8069/PyQCU/tree/test9）</t>
    <phoneticPr fontId="1" type="noConversion"/>
  </si>
  <si>
    <t>PyQCU：Mass为0.05，tol(x_o)为1e-12，数据类型为complex64，_BLOCK_SIZE_=256，使用节点绑定脚本，使用Wilson与Clover算子时，用面源求解传播子的DCU性能测试，其中（X:128,Y:128,Z:128.T:256）（具体数据参考https://gitee.com/zhangxin8069/PyQCU/tree/test8）</t>
    <phoneticPr fontId="1" type="noConversion"/>
  </si>
  <si>
    <t>PyQCU：Mass为0.05，tol(x_o)为1e-12，数据类型为complex64，_BLOCK_SIZE_=256，使用节点绑定脚本，使用Wilson与Clover算子时，用面源求解传播子的DCU性能测试，其中（X:32,Y:64,Z:64.T:64）（具体数据参考https://gitee.com/zhangxin8069/PyQCU/tree/test6）</t>
    <phoneticPr fontId="1" type="noConversion"/>
  </si>
  <si>
    <t>PyQCU：Mass为0.05，tol(x_o)为1e-9，数据类型为complex128，_BLOCK_SIZE_=16，未使用节点绑定脚本，使用Wilson与Clover算子时，用面源求解传播子的DCU性能测试，其中（X:32,Y:64,Z:64.T:64）（具体数据参考https://gitee.com/zhangxin8069/PyQCU/tree/test6）</t>
    <phoneticPr fontId="1" type="noConversion"/>
  </si>
  <si>
    <t>PyQCU：Mass为0.05，tol(x_o)为1e-12，数据类型为complex64，_BLOCK_SIZE_=256，使用节点绑定脚本，使用Wilson与Clover算子时，用面源求解传播子的DCU性能测试）（具体数据参考https://gitee.com/zhangxin8069/PyQCU/tree/test6，https://gitee.com/zhangxin8069/PyQCU/tree/test8）</t>
    <phoneticPr fontId="1" type="noConversion"/>
  </si>
  <si>
    <t>总格点数量</t>
    <phoneticPr fontId="1" type="noConversion"/>
  </si>
  <si>
    <t>平均等效单卡格点数量相等的数据后得到下表：</t>
    <phoneticPr fontId="1" type="noConversion"/>
  </si>
  <si>
    <t>CloverBistabCg单次迭代耗时-WilsonBistabCg单次迭代耗时/ms</t>
    <phoneticPr fontId="1" type="noConversion"/>
  </si>
  <si>
    <t>CloverBistabCg单次迭代耗时-WilsonBistabCg单次迭代平均耗时/ms</t>
    <phoneticPr fontId="1" type="noConversion"/>
  </si>
  <si>
    <t>PyQCU：Mass为0.05，tol(x_o)为1e-12，数据类型为complex128，_BLOCK_SIZE_=256，使用节点绑定脚本，使用Wilson与Clover算子时，用面源求解传播子的DCU性能测试）（具体数据参考https://gitee.com/zhangxin8069/PyQCU/tree/test7，https://gitee.com/zhangxin8069/PyQCU/tree/test9）</t>
    <phoneticPr fontId="1" type="noConversion"/>
  </si>
  <si>
    <t>格点数量</t>
    <phoneticPr fontId="1" type="noConversion"/>
  </si>
  <si>
    <t>单精度两次“give_clover”耗时/ms</t>
    <phoneticPr fontId="1" type="noConversion"/>
  </si>
  <si>
    <t>双精度两次“give_clover”耗时/ms</t>
    <phoneticPr fontId="1" type="noConversion"/>
  </si>
  <si>
    <r>
      <rPr>
        <sz val="10"/>
        <color theme="1"/>
        <rFont val="微软雅黑"/>
        <family val="2"/>
        <charset val="134"/>
      </rPr>
      <t>求单次</t>
    </r>
    <r>
      <rPr>
        <sz val="10"/>
        <color theme="1"/>
        <rFont val="Arial Unicode MS"/>
        <family val="2"/>
      </rPr>
      <t>give_clover”耗时</t>
    </r>
    <phoneticPr fontId="1" type="noConversion"/>
  </si>
  <si>
    <t>单精度单次“give_clover”耗时/ms</t>
    <phoneticPr fontId="1" type="noConversion"/>
  </si>
  <si>
    <t>双精度单次“give_clover”耗时/ms</t>
    <phoneticPr fontId="1" type="noConversion"/>
  </si>
  <si>
    <t>单精度单次“give_clover”访存为1344Bytes，计算量为1152 FLOPs</t>
    <phoneticPr fontId="1" type="noConversion"/>
  </si>
  <si>
    <t>双精度单次“give_clover”访存为2688Bytes，计算量为1152 FLOPs</t>
    <phoneticPr fontId="1" type="noConversion"/>
  </si>
  <si>
    <t>总访存量/Bytes</t>
    <phoneticPr fontId="1" type="noConversion"/>
  </si>
  <si>
    <t>总计算量/FLOPs</t>
    <phoneticPr fontId="1" type="noConversion"/>
  </si>
  <si>
    <t>单精度总耗时/ms</t>
    <phoneticPr fontId="1" type="noConversion"/>
  </si>
  <si>
    <t>双精度总耗时/ms</t>
    <phoneticPr fontId="1" type="noConversion"/>
  </si>
  <si>
    <t>记带宽为E，单精度算力为Ff，双精度算力为Fd，得到公式：总访存量/E+总计算量/F+T0（调度时间，视为定值）=总耗时，则，</t>
    <phoneticPr fontId="1" type="noConversion"/>
  </si>
  <si>
    <t>5637144576/E+4831838208/Ff=26.88789801</t>
    <phoneticPr fontId="1" type="noConversion"/>
  </si>
  <si>
    <t>1409286144/E+1207959552/Ff=7.98155103</t>
    <phoneticPr fontId="1" type="noConversion"/>
  </si>
  <si>
    <t>5637144576/E+2415919104/Fd=25.31197215</t>
    <phoneticPr fontId="1" type="noConversion"/>
  </si>
  <si>
    <t>1409286144/E+603979776/Fd=5.651659335</t>
    <phoneticPr fontId="1" type="noConversion"/>
  </si>
  <si>
    <t>双精度数据</t>
    <phoneticPr fontId="1" type="noConversion"/>
  </si>
  <si>
    <t>单精度数据</t>
    <phoneticPr fontId="1" type="noConversion"/>
  </si>
  <si>
    <t>设Ff=Fd，则得到E=424.258GBi/s，Ff=Fd=1.533TFLOPs。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</si>
</sst>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569CD6"/>
      <name val="Consolas"/>
      <family val="3"/>
    </font>
    <font>
      <sz val="11"/>
      <color theme="1"/>
      <name val="方正仿宋简体"/>
      <family val="3"/>
      <charset val="134"/>
    </font>
    <font>
      <sz val="7"/>
      <color rgb="FFCCCCCC"/>
      <name val="Consolas"/>
      <family val="3"/>
    </font>
    <font>
      <sz val="7"/>
      <color rgb="FFC586C0"/>
      <name val="Consolas"/>
      <family val="3"/>
    </font>
    <font>
      <sz val="7"/>
      <color rgb="FF6A9955"/>
      <name val="Consolas"/>
      <family val="3"/>
    </font>
    <font>
      <sz val="6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1"/>
      <name val="Arial Unicode MS"/>
      <family val="2"/>
    </font>
    <font>
      <sz val="10"/>
      <color theme="1"/>
      <name val="微软雅黑"/>
      <family val="2"/>
      <charset val="134"/>
    </font>
    <font>
      <sz val="10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2" borderId="8" xfId="0" applyFont="1" applyFill="1" applyBorder="1" applyAlignment="1">
      <alignment horizontal="right" vertical="center"/>
    </xf>
    <xf numFmtId="0" fontId="2" fillId="0" borderId="9" xfId="0" applyFont="1" applyBorder="1">
      <alignment vertical="center"/>
    </xf>
    <xf numFmtId="0" fontId="3" fillId="2" borderId="10" xfId="0" applyFont="1" applyFill="1" applyBorder="1" applyAlignment="1">
      <alignment horizontal="right" vertical="center"/>
    </xf>
    <xf numFmtId="0" fontId="2" fillId="0" borderId="11" xfId="0" applyFont="1" applyBorder="1">
      <alignment vertical="center"/>
    </xf>
    <xf numFmtId="11" fontId="2" fillId="3" borderId="0" xfId="0" applyNumberFormat="1" applyFont="1" applyFill="1">
      <alignment vertical="center"/>
    </xf>
    <xf numFmtId="0" fontId="2" fillId="0" borderId="4" xfId="0" applyFont="1" applyBorder="1">
      <alignment vertical="center"/>
    </xf>
    <xf numFmtId="0" fontId="3" fillId="2" borderId="9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244"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9" formatCode="0.000000000_);[Red]\(0.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6" formatCode="0.0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9" formatCode="0.000000000_);[Red]\(0.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569CD6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方正仿宋简体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9" formatCode="0.000000000_);[Red]\(0.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7" formatCode="0.000000000000000_);[Red]\(0.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numFmt numFmtId="178" formatCode="0.0000000000000000_);[Red]\(0.000000000000000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方正仿宋简体"/>
        <charset val="134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47</xdr:row>
      <xdr:rowOff>174845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CFD6F2A-0E4F-45F3-9658-EA397121BDFA}"/>
            </a:ext>
          </a:extLst>
        </xdr:cNvPr>
        <xdr:cNvSpPr txBox="1"/>
      </xdr:nvSpPr>
      <xdr:spPr>
        <a:xfrm>
          <a:off x="0" y="0"/>
          <a:ext cx="7810500" cy="8531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BASH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unset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MODULE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use /public/software/modules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use /opt/hpc/software/modules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use /public/home/sghpc_sdk/modulefiles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purge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load sghpc-mpi-gcc-mlnx/25.6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list</a:t>
          </a:r>
        </a:p>
        <a:p>
          <a:b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EXPORT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PATH=/public/home/zhangxin80699/hdf5-hdf5-1_12_2/build/hdf5-mpi/bin:$PATH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LD_LIBRARY_PATH=/public/home/zhangxin80699/hdf5-hdf5-1_12_2/build/hdf5-mpi/lib:$LD_LIBRARY_PATH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PYTHONPATH=/public/home/zhangxin80699/PyQCU:${PYTHONPATH}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LD_LIBRARY_PATH=/public/home/zhangxin80699/PyQCU/lib:${LD_LIBRARY_PATH}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CUPY_INSTALL_USE_HIP=1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OMPI_MCA_opal_cuda_support=0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ROCM_HOME=$ROCM_PATH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pushd ${ROCM_HOME}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pushd ./cuda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 ./env.sh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HIPCC=hipcc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CC=hipcc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CXX=hipcc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HCC_AMDGPU_TARGET=gfx936</a:t>
          </a:r>
        </a:p>
        <a:p>
          <a:b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CONDA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&gt;&gt;&gt; conda initialize &gt;&gt;&gt;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!! Contents within this block are managed by 'conda init' !!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__conda_setup="$('/public/home/sghpc_sdk/Linux_x86_64/25.6/das/conda/bin/conda' 'shell.bash' 'hook' 2&gt; /dev/null)"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[ $? -eq 0 ]; then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eval "$__conda_setup"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if [ -f "/public/home/sghpc_sdk/Linux_x86_64/25.6/das/conda/etc/profile.d/conda.sh" ]; then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. "/public/home/sghpc_sdk/Linux_x86_64/25.6/das/conda/etc/profile.d/conda.sh"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else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export PATH="/public/home/sghpc_sdk/Linux_x86_64/25.6/das/conda/bin:$PATH"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fi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unset __conda_setup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&lt;&lt;&lt; conda initialize &lt;&lt;&lt;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pushd /public/home/zhangxin80699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conda activate cupy-env/ 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b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3987800</xdr:colOff>
      <xdr:row>12</xdr:row>
      <xdr:rowOff>82550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45DAE18-03E7-650F-A02C-F679715DBBC5}"/>
            </a:ext>
          </a:extLst>
        </xdr:cNvPr>
        <xdr:cNvSpPr txBox="1"/>
      </xdr:nvSpPr>
      <xdr:spPr>
        <a:xfrm>
          <a:off x="12357100" y="417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16</xdr:col>
      <xdr:colOff>644072</xdr:colOff>
      <xdr:row>65</xdr:row>
      <xdr:rowOff>172357</xdr:rowOff>
    </xdr:from>
    <xdr:ext cx="184731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C6EE7DB2-E729-9D06-04C0-3DAFEA538F88}"/>
            </a:ext>
          </a:extLst>
        </xdr:cNvPr>
        <xdr:cNvSpPr txBox="1"/>
      </xdr:nvSpPr>
      <xdr:spPr>
        <a:xfrm>
          <a:off x="11801929" y="12872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10</xdr:row>
      <xdr:rowOff>53712</xdr:rowOff>
    </xdr:from>
    <xdr:ext cx="7094378" cy="1986826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89FFE325-C03F-C7EF-6BA2-60CA02450E6F}"/>
            </a:ext>
          </a:extLst>
        </xdr:cNvPr>
        <xdr:cNvSpPr txBox="1"/>
      </xdr:nvSpPr>
      <xdr:spPr>
        <a:xfrm>
          <a:off x="0" y="3678985"/>
          <a:ext cx="7094378" cy="19868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pushd ../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source ./env.sh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bash ./install.sh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rm _*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 python -u ./test.clover.bistabcg-test6.py &gt; test.clover.bistabcg-np1-test6.log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2 python -u ./test.clover.bistabcg-test6.py &gt; test.clover.bistabcg-np2-test6.log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4 python -u ./test.clover.bistabcg-test6.py &gt; test.clover.bistabcg-np4-test6.log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8 python -u ./test.clover.bistabcg-test6.py &gt; test.clover.bistabcg-np8-test6.log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16 python -u ./test.clover.bistabcg-test6.py &gt; test.clover.bistabcg-np16-test6.log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32 python -u ./test.clover.bistabcg-test6.py &gt; test.clover.bistabcg-np32-test6.log 2&gt;&amp;1</a:t>
          </a:r>
        </a:p>
      </xdr:txBody>
    </xdr:sp>
    <xdr:clientData/>
  </xdr:oneCellAnchor>
  <xdr:oneCellAnchor>
    <xdr:from>
      <xdr:col>25</xdr:col>
      <xdr:colOff>101098</xdr:colOff>
      <xdr:row>38</xdr:row>
      <xdr:rowOff>155313</xdr:rowOff>
    </xdr:from>
    <xdr:ext cx="184731" cy="264560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CE5BFBD9-7944-4BC9-8144-1A5057BE3F32}"/>
            </a:ext>
          </a:extLst>
        </xdr:cNvPr>
        <xdr:cNvSpPr txBox="1"/>
      </xdr:nvSpPr>
      <xdr:spPr>
        <a:xfrm>
          <a:off x="17211462" y="8629677"/>
          <a:ext cx="18473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altLang="zh-CN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10300192" cy="19868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63FDC12-DA82-4B66-951B-1DC507AED99F}"/>
            </a:ext>
          </a:extLst>
        </xdr:cNvPr>
        <xdr:cNvSpPr txBox="1"/>
      </xdr:nvSpPr>
      <xdr:spPr>
        <a:xfrm>
          <a:off x="0" y="2533650"/>
          <a:ext cx="10300192" cy="19868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pushd ../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source ./env.sh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bash ./install.sh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rm _*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 '/public/home/zhangxin80699/openmpi_bind_mlnx.sh' python -u ./test.clover.bistabcg-test6.py &gt; test.clover.bistabcg-np1-test6.log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2 '/public/home/zhangxin80699/openmpi_bind_mlnx.sh' python -u ./test.clover.bistabcg-test6.py &gt; test.clover.bistabcg-np2-test6.log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4 '/public/home/zhangxin80699/openmpi_bind_mlnx.sh' python -u ./test.clover.bistabcg-test6.py &gt; test.clover.bistabcg-np4-test6.log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8 '/public/home/zhangxin80699/openmpi_bind_mlnx.sh' python -u ./test.clover.bistabcg-test6.py &gt; test.clover.bistabcg-np8-test6.log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16 '/public/home/zhangxin80699/openmpi_bind_mlnx.sh' python -u ./test.clover.bistabcg-test6.py &gt; test.clover.bistabcg-np16-test6.log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32 '/public/home/zhangxin80699/openmpi_bind_mlnx.sh' python -u ./test.clover.bistabcg-test6.py &gt; test.clover.bistabcg-np32-test6.log 2&gt;&amp;1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10300192" cy="19868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97E4EEF-BB50-43ED-9A4C-EB2C72D72841}"/>
            </a:ext>
          </a:extLst>
        </xdr:cNvPr>
        <xdr:cNvSpPr txBox="1"/>
      </xdr:nvSpPr>
      <xdr:spPr>
        <a:xfrm>
          <a:off x="0" y="2535621"/>
          <a:ext cx="10300192" cy="19868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pushd ../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source ./env.sh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bash ./install.sh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rm _*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2 '/public/home/zhangxin80699/openmpi_bind_mlnx.sh' python -u ./test.clover.bistabcg-test7.py &gt; test.clover.bistabcg-np2-test7.log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4 '/public/home/zhangxin80699/openmpi_bind_mlnx.sh' python -u ./test.clover.bistabcg-test7.py &gt; test.clover.bistabcg-np4-test7.log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8 '/public/home/zhangxin80699/openmpi_bind_mlnx.sh' python -u ./test.clover.bistabcg-test7.py &gt; test.clover.bistabcg-np8-test7.log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16 '/public/home/zhangxin80699/openmpi_bind_mlnx.sh' python -u ./test.clover.bistabcg-test7.py &gt; test.clover.bistabcg-np16-test7.log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32 '/public/home/zhangxin80699/openmpi_bind_mlnx.sh' python -u ./test.clover.bistabcg-test7.py &gt; test.clover.bistabcg-np32-test7.log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64 '/public/home/zhangxin80699/openmpi_bind_mlnx.sh' python -u ./test.clover.bistabcg-test7.py &gt; test.clover.bistabcg-np64-test7.log 2&gt;&amp;1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0586168" cy="181459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15AA6E8-D79B-4459-9CF9-3574F8308641}"/>
            </a:ext>
          </a:extLst>
        </xdr:cNvPr>
        <xdr:cNvSpPr txBox="1"/>
      </xdr:nvSpPr>
      <xdr:spPr>
        <a:xfrm>
          <a:off x="0" y="2533650"/>
          <a:ext cx="10586168" cy="18145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pushd ../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source ./env.sh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bash ./install.sh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rm _*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64 '/public/home/zhangxin80699/openmpi_bind_mlnx.sh' python -u ./test.clover.bistabcg-test8.py &gt; test.clover.bistabcg-np64-test8.log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128 '/public/home/zhangxin80699/openmpi_bind_mlnx.sh' python -u ./test.clover.bistabcg-test8.py &gt; test.clover.bistabcg-np128-test8.log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256 '/public/home/zhangxin80699/openmpi_bind_mlnx.sh' python -u ./test.clover.bistabcg-test8.py &gt; test.clover.bistabcg-np256-test8.log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512 '/public/home/zhangxin80699/openmpi_bind_mlnx.sh' python -u ./test.clover.bistabcg-test8.py &gt; test.clover.bistabcg-np512-test8.log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1024 '/public/home/zhangxin80699/openmpi_bind_mlnx.sh' python -u ./test.clover.bistabcg-test8.py &gt; test.clover.bistabcg-np1024-test8.log 2&gt;&amp;1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10586168" cy="181459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674199A-E899-4083-9321-884DC66BACC7}"/>
            </a:ext>
          </a:extLst>
        </xdr:cNvPr>
        <xdr:cNvSpPr txBox="1"/>
      </xdr:nvSpPr>
      <xdr:spPr>
        <a:xfrm>
          <a:off x="0" y="2533650"/>
          <a:ext cx="10586168" cy="18145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pushd ../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source ./env.sh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bash ./install.sh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popd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rm _*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128 '/public/home/zhangxin80699/openmpi_bind_mlnx.sh' python -u ./test.clover.bistabcg-test9.py &gt; test.clover.bistabcg-np128-test9.log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256 '/public/home/zhangxin80699/openmpi_bind_mlnx.sh' python -u ./test.clover.bistabcg-test9.py &gt; test.clover.bistabcg-np256-test9.log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512 '/public/home/zhangxin80699/openmpi_bind_mlnx.sh' python -u ./test.clover.bistabcg-test9.py &gt; test.clover.bistabcg-np512-test9.log 2&gt;&amp;1</a:t>
          </a:r>
        </a:p>
        <a:p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mpirun -x UCX_TLS=self,sm,rc -np 1024 '/public/home/zhangxin80699/openmpi_bind_mlnx.sh' python -u ./test.clover.bistabcg-test9.py &gt; test.clover.bistabcg-np1024-test9.log 2&gt;&amp;1</a:t>
          </a:r>
        </a:p>
        <a:p>
          <a:endParaRPr lang="en-US" altLang="zh-CN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3258569</xdr:colOff>
      <xdr:row>30</xdr:row>
      <xdr:rowOff>13515</xdr:rowOff>
    </xdr:from>
    <xdr:ext cx="8149020" cy="261620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1AF9D3D-4B75-F2B8-3747-B7346F5A55D4}"/>
            </a:ext>
          </a:extLst>
        </xdr:cNvPr>
        <xdr:cNvSpPr txBox="1"/>
      </xdr:nvSpPr>
      <xdr:spPr>
        <a:xfrm>
          <a:off x="11125098" y="5474515"/>
          <a:ext cx="8149020" cy="26162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b="1"/>
            <a:t>访存</a:t>
          </a:r>
          <a:endParaRPr lang="zh-CN" altLang="en-US"/>
        </a:p>
        <a:p>
          <a:r>
            <a:rPr lang="en-US" altLang="zh-CN"/>
            <a:t>get_src(dest, origin_dest, lat_tzyx) → </a:t>
          </a:r>
          <a:r>
            <a:rPr lang="zh-CN" altLang="en-US"/>
            <a:t>读入 </a:t>
          </a:r>
          <a:r>
            <a:rPr lang="en-US" altLang="zh-CN"/>
            <a:t>_LAT_SC_ </a:t>
          </a:r>
          <a:r>
            <a:rPr lang="zh-CN" altLang="en-US"/>
            <a:t>个 </a:t>
          </a:r>
          <a:r>
            <a:rPr lang="en-US" altLang="zh-CN"/>
            <a:t>LatticeComplex&lt;T&gt;</a:t>
          </a:r>
        </a:p>
        <a:p>
          <a:r>
            <a:rPr lang="en-US" altLang="zh-CN"/>
            <a:t>get_clr(clover, origin_clover, lat_tzyx) → </a:t>
          </a:r>
          <a:r>
            <a:rPr lang="zh-CN" altLang="en-US"/>
            <a:t>读入 </a:t>
          </a:r>
          <a:r>
            <a:rPr lang="en-US" altLang="zh-CN"/>
            <a:t>_LAT_SCSC_ </a:t>
          </a:r>
          <a:r>
            <a:rPr lang="zh-CN" altLang="en-US"/>
            <a:t>个 </a:t>
          </a:r>
          <a:r>
            <a:rPr lang="en-US" altLang="zh-CN"/>
            <a:t>LatticeComplex&lt;T&gt;</a:t>
          </a:r>
        </a:p>
        <a:p>
          <a:r>
            <a:rPr lang="en-US" altLang="zh-CN"/>
            <a:t>give_dest(origin_dest, tmp_dest, lat_tzyx) → </a:t>
          </a:r>
          <a:r>
            <a:rPr lang="zh-CN" altLang="en-US"/>
            <a:t>写出 </a:t>
          </a:r>
          <a:r>
            <a:rPr lang="en-US" altLang="zh-CN"/>
            <a:t>_LAT_SC_ </a:t>
          </a:r>
          <a:r>
            <a:rPr lang="zh-CN" altLang="en-US"/>
            <a:t>个 </a:t>
          </a:r>
          <a:r>
            <a:rPr lang="en-US" altLang="zh-CN"/>
            <a:t>LatticeComplex&lt;T&gt;</a:t>
          </a:r>
        </a:p>
        <a:p>
          <a:r>
            <a:rPr lang="zh-CN" altLang="en-US"/>
            <a:t>其中一个 </a:t>
          </a:r>
          <a:r>
            <a:rPr lang="en-US" altLang="zh-CN"/>
            <a:t>LatticeComplex&lt;T&gt; = 2 × sizeof(T) </a:t>
          </a:r>
          <a:r>
            <a:rPr lang="zh-CN" altLang="en-US"/>
            <a:t>字节</a:t>
          </a:r>
        </a:p>
        <a:p>
          <a:r>
            <a:rPr lang="zh-CN" altLang="en-US"/>
            <a:t>所以一次迭代的访存字节数：</a:t>
          </a:r>
        </a:p>
        <a:p>
          <a:r>
            <a:rPr lang="zh-CN" altLang="en-US" b="1"/>
            <a:t>总</a:t>
          </a:r>
          <a:r>
            <a:rPr lang="en-US" altLang="zh-CN" b="1"/>
            <a:t>Bytes = (_LAT_SC_ + _LAT_SCSC_ + _LAT_SC_) * 2 * sizeof(T)      = (2*_LAT_SC_ + _LAT_SCSC_) * 2 * sizeof(T)   = </a:t>
          </a:r>
          <a:r>
            <a:rPr lang="en-US" altLang="zh-CN" b="1" baseline="0"/>
            <a:t>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336 * sizeof(T)   Bytes</a:t>
          </a:r>
          <a:endParaRPr lang="en-US" altLang="zh-CN" b="1"/>
        </a:p>
        <a:p>
          <a:r>
            <a:rPr lang="zh-CN" altLang="en-US" b="1"/>
            <a:t>计算量</a:t>
          </a:r>
          <a:endParaRPr lang="zh-CN" altLang="en-US"/>
        </a:p>
        <a:p>
          <a:r>
            <a:rPr lang="zh-CN" altLang="en-US"/>
            <a:t>双循环 </a:t>
          </a:r>
          <a:r>
            <a:rPr lang="en-US" altLang="zh-CN"/>
            <a:t>for sc0, sc1 in _LAT_SC_</a:t>
          </a:r>
          <a:r>
            <a:rPr lang="zh-CN" altLang="en-US"/>
            <a:t>，每次做一次 </a:t>
          </a:r>
          <a:r>
            <a:rPr lang="zh-CN" altLang="en-US" b="1"/>
            <a:t>复数乘加</a:t>
          </a:r>
          <a:r>
            <a:rPr lang="zh-CN" altLang="en-US"/>
            <a:t>。</a:t>
          </a:r>
        </a:p>
        <a:p>
          <a:r>
            <a:rPr lang="zh-CN" altLang="en-US"/>
            <a:t>一个复数乘法 </a:t>
          </a:r>
          <a:r>
            <a:rPr lang="en-US" altLang="zh-CN"/>
            <a:t>= 6 FLOPs</a:t>
          </a:r>
          <a:r>
            <a:rPr lang="zh-CN" altLang="en-US"/>
            <a:t>（</a:t>
          </a:r>
          <a:r>
            <a:rPr lang="en-US" altLang="zh-CN"/>
            <a:t>4</a:t>
          </a:r>
          <a:r>
            <a:rPr lang="zh-CN" altLang="en-US"/>
            <a:t>乘</a:t>
          </a:r>
          <a:r>
            <a:rPr lang="en-US" altLang="zh-CN"/>
            <a:t>+2</a:t>
          </a:r>
          <a:r>
            <a:rPr lang="zh-CN" altLang="en-US"/>
            <a:t>加），一个复数加法 </a:t>
          </a:r>
          <a:r>
            <a:rPr lang="en-US" altLang="zh-CN"/>
            <a:t>= 2 FLOPs</a:t>
          </a:r>
          <a:r>
            <a:rPr lang="zh-CN" altLang="en-US"/>
            <a:t>。</a:t>
          </a:r>
        </a:p>
        <a:p>
          <a:r>
            <a:rPr lang="zh-CN" altLang="en-US"/>
            <a:t>所以一次乘加 </a:t>
          </a:r>
          <a:r>
            <a:rPr lang="en-US" altLang="zh-CN"/>
            <a:t>= 8 FLOPs</a:t>
          </a:r>
          <a:r>
            <a:rPr lang="zh-CN" altLang="en-US"/>
            <a:t>。</a:t>
          </a:r>
          <a:endParaRPr lang="en-US" altLang="zh-CN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总 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FLOPs = _LAT_SC_ * _LAT_SC_ * 8 = 1152</a:t>
          </a:r>
          <a:r>
            <a:rPr lang="zh-CN" alt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tx1"/>
              </a:solidFill>
              <a:latin typeface="+mn-lt"/>
              <a:ea typeface="+mn-ea"/>
              <a:cs typeface="+mn-cs"/>
            </a:rPr>
            <a:t>FLOPs</a:t>
          </a:r>
        </a:p>
      </xdr:txBody>
    </xdr:sp>
    <xdr:clientData/>
  </xdr:oneCellAnchor>
  <xdr:oneCellAnchor>
    <xdr:from>
      <xdr:col>7</xdr:col>
      <xdr:colOff>21358</xdr:colOff>
      <xdr:row>0</xdr:row>
      <xdr:rowOff>17895</xdr:rowOff>
    </xdr:from>
    <xdr:ext cx="6686550" cy="5431359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905750D-B5EB-EB16-C9F0-14B078D14E9E}"/>
            </a:ext>
          </a:extLst>
        </xdr:cNvPr>
        <xdr:cNvSpPr txBox="1"/>
      </xdr:nvSpPr>
      <xdr:spPr>
        <a:xfrm>
          <a:off x="11162722" y="17895"/>
          <a:ext cx="6686550" cy="54313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/>
            <a:t>template &lt;typename T&gt; </a:t>
          </a:r>
        </a:p>
        <a:p>
          <a:r>
            <a:rPr lang="en-US" altLang="zh-CN"/>
            <a:t>__global__ void give_clover(void *device_clover, void *device_dest, </a:t>
          </a:r>
        </a:p>
        <a:p>
          <a:r>
            <a:rPr lang="en-US" altLang="zh-CN"/>
            <a:t>void *device_params) </a:t>
          </a:r>
        </a:p>
        <a:p>
          <a:r>
            <a:rPr lang="en-US" altLang="zh-CN"/>
            <a:t>{ </a:t>
          </a:r>
        </a:p>
        <a:p>
          <a:r>
            <a:rPr lang="en-US" altLang="zh-CN"/>
            <a:t>LatticeComplex&lt;T&gt; *origin_clover; </a:t>
          </a:r>
        </a:p>
        <a:p>
          <a:r>
            <a:rPr lang="en-US" altLang="zh-CN"/>
            <a:t>LatticeComplex&lt;T&gt; *origin_dest; </a:t>
          </a:r>
        </a:p>
        <a:p>
          <a:r>
            <a:rPr lang="en-US" altLang="zh-CN"/>
            <a:t>int lat_tzyx = static_cast&lt;int *&gt;(device_params)[_LAT_XYZT_]; </a:t>
          </a:r>
        </a:p>
        <a:p>
          <a:r>
            <a:rPr lang="en-US" altLang="zh-CN"/>
            <a:t>{ </a:t>
          </a:r>
        </a:p>
        <a:p>
          <a:r>
            <a:rPr lang="en-US" altLang="zh-CN"/>
            <a:t>int idx = blockIdx.x * blockDim.x + threadIdx.x; </a:t>
          </a:r>
        </a:p>
        <a:p>
          <a:r>
            <a:rPr lang="en-US" altLang="zh-CN"/>
            <a:t>origin_clover = ((static_cast&lt;LatticeComplex&lt;T&gt; *&gt;(device_clover)) + idx); </a:t>
          </a:r>
        </a:p>
        <a:p>
          <a:r>
            <a:rPr lang="en-US" altLang="zh-CN"/>
            <a:t>origin_dest = ((static_cast&lt;LatticeComplex&lt;T&gt; *&gt;(device_dest)) + idx); </a:t>
          </a:r>
        </a:p>
        <a:p>
          <a:r>
            <a:rPr lang="en-US" altLang="zh-CN"/>
            <a:t>} </a:t>
          </a:r>
        </a:p>
        <a:p>
          <a:r>
            <a:rPr lang="en-US" altLang="zh-CN"/>
            <a:t>{ </a:t>
          </a:r>
        </a:p>
        <a:p>
          <a:r>
            <a:rPr lang="en-US" altLang="zh-CN"/>
            <a:t>LatticeComplex&lt;T&gt; clover[_LAT_SCSC_]; </a:t>
          </a:r>
        </a:p>
        <a:p>
          <a:r>
            <a:rPr lang="en-US" altLang="zh-CN"/>
            <a:t>LatticeComplex&lt;T&gt; dest[_LAT_SC_]; </a:t>
          </a:r>
        </a:p>
        <a:p>
          <a:r>
            <a:rPr lang="en-US" altLang="zh-CN"/>
            <a:t>LatticeComplex&lt;T&gt; tmp_dest[_LAT_SC_]; </a:t>
          </a:r>
        </a:p>
        <a:p>
          <a:r>
            <a:rPr lang="en-US" altLang="zh-CN"/>
            <a:t>LatticeComplex&lt;T&gt; zero(0.0, 0.0); </a:t>
          </a:r>
        </a:p>
        <a:p>
          <a:r>
            <a:rPr lang="en-US" altLang="zh-CN"/>
            <a:t>give_vals(tmp_dest, zero, _LAT_SC_); </a:t>
          </a:r>
        </a:p>
        <a:p>
          <a:r>
            <a:rPr lang="en-US" altLang="zh-CN"/>
            <a:t>get_src(dest, origin_dest, lat_tzyx); </a:t>
          </a:r>
        </a:p>
        <a:p>
          <a:r>
            <a:rPr lang="en-US" altLang="zh-CN"/>
            <a:t>get_clr(clover, origin_clover, lat_tzyx); </a:t>
          </a:r>
        </a:p>
        <a:p>
          <a:r>
            <a:rPr lang="en-US" altLang="zh-CN"/>
            <a:t>for (int sc0 = 0; sc0 &lt; _LAT_SC_; sc0++) </a:t>
          </a:r>
        </a:p>
        <a:p>
          <a:r>
            <a:rPr lang="en-US" altLang="zh-CN"/>
            <a:t>{ </a:t>
          </a:r>
        </a:p>
        <a:p>
          <a:r>
            <a:rPr lang="en-US" altLang="zh-CN"/>
            <a:t>for (int sc1 = 0; sc1 &lt; _LAT_SC_; sc1++) </a:t>
          </a:r>
        </a:p>
        <a:p>
          <a:r>
            <a:rPr lang="en-US" altLang="zh-CN"/>
            <a:t>{ </a:t>
          </a:r>
        </a:p>
        <a:p>
          <a:r>
            <a:rPr lang="en-US" altLang="zh-CN"/>
            <a:t>tmp_dest[sc0] += clover[sc0 * _LAT_SC_ + sc1] * dest[sc1]; </a:t>
          </a:r>
        </a:p>
        <a:p>
          <a:r>
            <a:rPr lang="en-US" altLang="zh-CN"/>
            <a:t>} </a:t>
          </a:r>
        </a:p>
        <a:p>
          <a:r>
            <a:rPr lang="en-US" altLang="zh-CN"/>
            <a:t>} </a:t>
          </a:r>
        </a:p>
        <a:p>
          <a:r>
            <a:rPr lang="en-US" altLang="zh-CN"/>
            <a:t>give_dest(origin_dest, tmp_dest, lat_tzyx); </a:t>
          </a:r>
        </a:p>
        <a:p>
          <a:r>
            <a:rPr lang="en-US" altLang="zh-CN"/>
            <a:t>} </a:t>
          </a:r>
        </a:p>
        <a:p>
          <a:r>
            <a:rPr lang="en-US" altLang="zh-CN"/>
            <a:t>} </a:t>
          </a:r>
        </a:p>
        <a:p>
          <a:endParaRPr lang="zh-CN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80817</xdr:colOff>
      <xdr:row>0</xdr:row>
      <xdr:rowOff>46181</xdr:rowOff>
    </xdr:from>
    <xdr:ext cx="5786969" cy="425834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B102334-7DB9-4E6F-90C8-12833A6E0B00}"/>
            </a:ext>
          </a:extLst>
        </xdr:cNvPr>
        <xdr:cNvSpPr txBox="1"/>
      </xdr:nvSpPr>
      <xdr:spPr>
        <a:xfrm>
          <a:off x="6661726" y="46181"/>
          <a:ext cx="5786969" cy="425834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(/public/home/hpc_test/HPC_APPS/conda-env/cupy-env) [zhangxin80699@b11r1n12 ~]$ lscpu    </a:t>
          </a:r>
        </a:p>
        <a:p>
          <a:r>
            <a:rPr lang="zh-CN" altLang="en-US" sz="1100"/>
            <a:t>架构：            </a:t>
          </a:r>
          <a:r>
            <a:rPr lang="en-US" altLang="zh-CN" sz="1100"/>
            <a:t>x86_64</a:t>
          </a:r>
        </a:p>
        <a:p>
          <a:r>
            <a:rPr lang="en-US" altLang="zh-CN" sz="1100"/>
            <a:t>CPU </a:t>
          </a:r>
          <a:r>
            <a:rPr lang="zh-CN" altLang="en-US" sz="1100"/>
            <a:t>运行模式：    </a:t>
          </a:r>
          <a:r>
            <a:rPr lang="en-US" altLang="zh-CN" sz="1100"/>
            <a:t>32-bit, 64-bit</a:t>
          </a:r>
        </a:p>
        <a:p>
          <a:r>
            <a:rPr lang="zh-CN" altLang="en-US" sz="1100"/>
            <a:t>字节序：          </a:t>
          </a:r>
          <a:r>
            <a:rPr lang="en-US" altLang="zh-CN" sz="1100"/>
            <a:t>Little Endian</a:t>
          </a:r>
        </a:p>
        <a:p>
          <a:r>
            <a:rPr lang="en-US" altLang="zh-CN" sz="1100"/>
            <a:t>CPU:              192</a:t>
          </a:r>
        </a:p>
        <a:p>
          <a:r>
            <a:rPr lang="zh-CN" altLang="en-US" sz="1100"/>
            <a:t>在线 </a:t>
          </a:r>
          <a:r>
            <a:rPr lang="en-US" altLang="zh-CN" sz="1100"/>
            <a:t>CPU </a:t>
          </a:r>
          <a:r>
            <a:rPr lang="zh-CN" altLang="en-US" sz="1100"/>
            <a:t>列表：   </a:t>
          </a:r>
          <a:r>
            <a:rPr lang="en-US" altLang="zh-CN" sz="1100"/>
            <a:t>0-191</a:t>
          </a:r>
        </a:p>
        <a:p>
          <a:r>
            <a:rPr lang="zh-CN" altLang="en-US" sz="1100"/>
            <a:t>每个核的线程数：  </a:t>
          </a:r>
          <a:r>
            <a:rPr lang="en-US" altLang="zh-CN" sz="1100"/>
            <a:t>1</a:t>
          </a:r>
        </a:p>
        <a:p>
          <a:r>
            <a:rPr lang="zh-CN" altLang="en-US" sz="1100"/>
            <a:t>每个座的核数：    </a:t>
          </a:r>
          <a:r>
            <a:rPr lang="en-US" altLang="zh-CN" sz="1100"/>
            <a:t>96</a:t>
          </a:r>
        </a:p>
        <a:p>
          <a:r>
            <a:rPr lang="zh-CN" altLang="en-US" sz="1100"/>
            <a:t>座：              </a:t>
          </a:r>
          <a:r>
            <a:rPr lang="en-US" altLang="zh-CN" sz="1100"/>
            <a:t>2</a:t>
          </a:r>
        </a:p>
        <a:p>
          <a:r>
            <a:rPr lang="en-US" altLang="zh-CN" sz="1100"/>
            <a:t>NUMA </a:t>
          </a:r>
          <a:r>
            <a:rPr lang="zh-CN" altLang="en-US" sz="1100"/>
            <a:t>节点：       </a:t>
          </a:r>
          <a:r>
            <a:rPr lang="en-US" altLang="zh-CN" sz="1100"/>
            <a:t>12</a:t>
          </a:r>
        </a:p>
        <a:p>
          <a:r>
            <a:rPr lang="zh-CN" altLang="en-US" sz="1100"/>
            <a:t>厂商 </a:t>
          </a:r>
          <a:r>
            <a:rPr lang="en-US" altLang="zh-CN" sz="1100"/>
            <a:t>ID</a:t>
          </a:r>
          <a:r>
            <a:rPr lang="zh-CN" altLang="en-US" sz="1100"/>
            <a:t>：         </a:t>
          </a:r>
          <a:r>
            <a:rPr lang="en-US" altLang="zh-CN" sz="1100"/>
            <a:t>HygonGenuine</a:t>
          </a:r>
        </a:p>
        <a:p>
          <a:r>
            <a:rPr lang="en-US" altLang="zh-CN" sz="1100"/>
            <a:t>CPU </a:t>
          </a:r>
          <a:r>
            <a:rPr lang="zh-CN" altLang="en-US" sz="1100"/>
            <a:t>系列：        </a:t>
          </a:r>
          <a:r>
            <a:rPr lang="en-US" altLang="zh-CN" sz="1100"/>
            <a:t>24</a:t>
          </a:r>
        </a:p>
        <a:p>
          <a:r>
            <a:rPr lang="zh-CN" altLang="en-US" sz="1100"/>
            <a:t>型号：            </a:t>
          </a:r>
          <a:r>
            <a:rPr lang="en-US" altLang="zh-CN" sz="1100"/>
            <a:t>7</a:t>
          </a:r>
        </a:p>
        <a:p>
          <a:r>
            <a:rPr lang="zh-CN" altLang="en-US" sz="1100"/>
            <a:t>型号名称：        </a:t>
          </a:r>
          <a:r>
            <a:rPr lang="en-US" altLang="zh-CN" sz="1100"/>
            <a:t>Hygon C86 (OPN:7580B)</a:t>
          </a:r>
        </a:p>
        <a:p>
          <a:r>
            <a:rPr lang="zh-CN" altLang="en-US" sz="1100"/>
            <a:t>步进：            </a:t>
          </a:r>
          <a:r>
            <a:rPr lang="en-US" altLang="zh-CN" sz="1100"/>
            <a:t>0</a:t>
          </a:r>
        </a:p>
        <a:p>
          <a:r>
            <a:rPr lang="en-US" altLang="zh-CN" sz="1100"/>
            <a:t>CPU MHz</a:t>
          </a:r>
          <a:r>
            <a:rPr lang="zh-CN" altLang="en-US" sz="1100"/>
            <a:t>：         </a:t>
          </a:r>
          <a:r>
            <a:rPr lang="en-US" altLang="zh-CN" sz="1100"/>
            <a:t>1998.971</a:t>
          </a:r>
        </a:p>
        <a:p>
          <a:r>
            <a:rPr lang="en-US" altLang="zh-CN" sz="1100"/>
            <a:t>BogoMIPS</a:t>
          </a:r>
          <a:r>
            <a:rPr lang="zh-CN" altLang="en-US" sz="1100"/>
            <a:t>：        </a:t>
          </a:r>
          <a:r>
            <a:rPr lang="en-US" altLang="zh-CN" sz="1100"/>
            <a:t>4999.77</a:t>
          </a:r>
        </a:p>
        <a:p>
          <a:r>
            <a:rPr lang="zh-CN" altLang="en-US" sz="1100"/>
            <a:t>虚拟化：          </a:t>
          </a:r>
          <a:r>
            <a:rPr lang="en-US" altLang="zh-CN" sz="1100"/>
            <a:t>AMD-V</a:t>
          </a:r>
        </a:p>
        <a:p>
          <a:r>
            <a:rPr lang="en-US" altLang="zh-CN" sz="1100"/>
            <a:t>L1d </a:t>
          </a:r>
          <a:r>
            <a:rPr lang="zh-CN" altLang="en-US" sz="1100"/>
            <a:t>缓存：        </a:t>
          </a:r>
          <a:r>
            <a:rPr lang="en-US" altLang="zh-CN" sz="1100"/>
            <a:t>32K</a:t>
          </a:r>
        </a:p>
        <a:p>
          <a:r>
            <a:rPr lang="en-US" altLang="zh-CN" sz="1100"/>
            <a:t>L1i </a:t>
          </a:r>
          <a:r>
            <a:rPr lang="zh-CN" altLang="en-US" sz="1100"/>
            <a:t>缓存：        </a:t>
          </a:r>
          <a:r>
            <a:rPr lang="en-US" altLang="zh-CN" sz="1100"/>
            <a:t>32K</a:t>
          </a:r>
        </a:p>
        <a:p>
          <a:r>
            <a:rPr lang="en-US" altLang="zh-CN" sz="1100"/>
            <a:t>L2 </a:t>
          </a:r>
          <a:r>
            <a:rPr lang="zh-CN" altLang="en-US" sz="1100"/>
            <a:t>缓存：         </a:t>
          </a:r>
          <a:r>
            <a:rPr lang="en-US" altLang="zh-CN" sz="1100"/>
            <a:t>512K</a:t>
          </a:r>
        </a:p>
        <a:p>
          <a:r>
            <a:rPr lang="en-US" altLang="zh-CN" sz="1100"/>
            <a:t>L3 </a:t>
          </a:r>
          <a:r>
            <a:rPr lang="zh-CN" altLang="en-US" sz="1100"/>
            <a:t>缓存：         </a:t>
          </a:r>
          <a:r>
            <a:rPr lang="en-US" altLang="zh-CN" sz="1100"/>
            <a:t>16384K</a:t>
          </a:r>
          <a:endParaRPr lang="zh-CN" altLang="en-US" sz="1100"/>
        </a:p>
      </xdr:txBody>
    </xdr:sp>
    <xdr:clientData/>
  </xdr:oneCellAnchor>
  <xdr:twoCellAnchor>
    <xdr:from>
      <xdr:col>0</xdr:col>
      <xdr:colOff>0</xdr:colOff>
      <xdr:row>0</xdr:row>
      <xdr:rowOff>80819</xdr:rowOff>
    </xdr:from>
    <xdr:to>
      <xdr:col>10</xdr:col>
      <xdr:colOff>67129</xdr:colOff>
      <xdr:row>54</xdr:row>
      <xdr:rowOff>14014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88A6A474-A647-4014-94A1-6098EC8EFD73}"/>
            </a:ext>
          </a:extLst>
        </xdr:cNvPr>
        <xdr:cNvSpPr txBox="1"/>
      </xdr:nvSpPr>
      <xdr:spPr>
        <a:xfrm>
          <a:off x="0" y="80819"/>
          <a:ext cx="6648038" cy="9285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(/public/home/hpc_test/HPC_APPS/conda-env/cupy-env) [zhangxin80699@b11r1n12 ~]$ cat /proc/meminfo</a:t>
          </a:r>
        </a:p>
        <a:p>
          <a:r>
            <a:rPr lang="en-US" altLang="zh-CN" sz="1100"/>
            <a:t>MemTotal:       525221936 kB</a:t>
          </a:r>
        </a:p>
        <a:p>
          <a:r>
            <a:rPr lang="en-US" altLang="zh-CN" sz="1100"/>
            <a:t>MemFree:        451218296 kB</a:t>
          </a:r>
        </a:p>
        <a:p>
          <a:r>
            <a:rPr lang="en-US" altLang="zh-CN" sz="1100"/>
            <a:t>MemAvailable:   476316992 kB</a:t>
          </a:r>
        </a:p>
        <a:p>
          <a:r>
            <a:rPr lang="en-US" altLang="zh-CN" sz="1100"/>
            <a:t>Buffers:         1264932 kB</a:t>
          </a:r>
        </a:p>
        <a:p>
          <a:r>
            <a:rPr lang="en-US" altLang="zh-CN" sz="1100"/>
            <a:t>Cached:         24422736 kB</a:t>
          </a:r>
        </a:p>
        <a:p>
          <a:r>
            <a:rPr lang="en-US" altLang="zh-CN" sz="1100"/>
            <a:t>SwapCached:            0 kB</a:t>
          </a:r>
        </a:p>
        <a:p>
          <a:r>
            <a:rPr lang="en-US" altLang="zh-CN" sz="1100"/>
            <a:t>Active:          4111272 kB</a:t>
          </a:r>
        </a:p>
        <a:p>
          <a:r>
            <a:rPr lang="en-US" altLang="zh-CN" sz="1100"/>
            <a:t>Inactive:       23455016 kB</a:t>
          </a:r>
        </a:p>
        <a:p>
          <a:r>
            <a:rPr lang="en-US" altLang="zh-CN" sz="1100"/>
            <a:t>Active(anon):      44608 kB</a:t>
          </a:r>
        </a:p>
        <a:p>
          <a:r>
            <a:rPr lang="en-US" altLang="zh-CN" sz="1100"/>
            <a:t>Inactive(anon):  2110356 kB</a:t>
          </a:r>
        </a:p>
        <a:p>
          <a:r>
            <a:rPr lang="en-US" altLang="zh-CN" sz="1100"/>
            <a:t>Active(file):    4066664 kB</a:t>
          </a:r>
        </a:p>
        <a:p>
          <a:r>
            <a:rPr lang="en-US" altLang="zh-CN" sz="1100"/>
            <a:t>Inactive(file): 21344660 kB</a:t>
          </a:r>
        </a:p>
        <a:p>
          <a:r>
            <a:rPr lang="en-US" altLang="zh-CN" sz="1100"/>
            <a:t>Unevictable:           0 kB</a:t>
          </a:r>
        </a:p>
        <a:p>
          <a:r>
            <a:rPr lang="en-US" altLang="zh-CN" sz="1100"/>
            <a:t>Mlocked:               0 kB</a:t>
          </a:r>
        </a:p>
        <a:p>
          <a:r>
            <a:rPr lang="en-US" altLang="zh-CN" sz="1100"/>
            <a:t>SwapTotal:             0 kB</a:t>
          </a:r>
        </a:p>
        <a:p>
          <a:r>
            <a:rPr lang="en-US" altLang="zh-CN" sz="1100"/>
            <a:t>SwapFree:              0 kB</a:t>
          </a:r>
        </a:p>
        <a:p>
          <a:r>
            <a:rPr lang="en-US" altLang="zh-CN" sz="1100"/>
            <a:t>Dirty:                 4 kB</a:t>
          </a:r>
        </a:p>
        <a:p>
          <a:r>
            <a:rPr lang="en-US" altLang="zh-CN" sz="1100"/>
            <a:t>Writeback:             0 kB</a:t>
          </a:r>
        </a:p>
        <a:p>
          <a:r>
            <a:rPr lang="en-US" altLang="zh-CN" sz="1100"/>
            <a:t>AnonPages:       1866460 kB</a:t>
          </a:r>
        </a:p>
        <a:p>
          <a:r>
            <a:rPr lang="en-US" altLang="zh-CN" sz="1100"/>
            <a:t>Mapped:           619588 kB</a:t>
          </a:r>
        </a:p>
        <a:p>
          <a:r>
            <a:rPr lang="en-US" altLang="zh-CN" sz="1100"/>
            <a:t>Shmem:            276344 kB</a:t>
          </a:r>
        </a:p>
        <a:p>
          <a:r>
            <a:rPr lang="en-US" altLang="zh-CN" sz="1100"/>
            <a:t>KReclaimable:    3676536 kB</a:t>
          </a:r>
        </a:p>
        <a:p>
          <a:r>
            <a:rPr lang="en-US" altLang="zh-CN" sz="1100"/>
            <a:t>Slab:            6659864 kB</a:t>
          </a:r>
        </a:p>
        <a:p>
          <a:r>
            <a:rPr lang="en-US" altLang="zh-CN" sz="1100"/>
            <a:t>SReclaimable:    3676536 kB</a:t>
          </a:r>
        </a:p>
        <a:p>
          <a:r>
            <a:rPr lang="en-US" altLang="zh-CN" sz="1100"/>
            <a:t>SUnreclaim:      2983328 kB</a:t>
          </a:r>
        </a:p>
        <a:p>
          <a:r>
            <a:rPr lang="en-US" altLang="zh-CN" sz="1100"/>
            <a:t>KernelStack:       53152 kB</a:t>
          </a:r>
        </a:p>
        <a:p>
          <a:r>
            <a:rPr lang="en-US" altLang="zh-CN" sz="1100"/>
            <a:t>PageTables:        21028 kB</a:t>
          </a:r>
        </a:p>
        <a:p>
          <a:r>
            <a:rPr lang="en-US" altLang="zh-CN" sz="1100"/>
            <a:t>NFS_Unstable:          0 kB</a:t>
          </a:r>
        </a:p>
        <a:p>
          <a:r>
            <a:rPr lang="en-US" altLang="zh-CN" sz="1100"/>
            <a:t>Bounce:                0 kB</a:t>
          </a:r>
        </a:p>
        <a:p>
          <a:r>
            <a:rPr lang="en-US" altLang="zh-CN" sz="1100"/>
            <a:t>WritebackTmp:          0 kB</a:t>
          </a:r>
        </a:p>
        <a:p>
          <a:r>
            <a:rPr lang="en-US" altLang="zh-CN" sz="1100"/>
            <a:t>CommitLimit:    262610968 kB</a:t>
          </a:r>
        </a:p>
        <a:p>
          <a:r>
            <a:rPr lang="en-US" altLang="zh-CN" sz="1100"/>
            <a:t>Committed_AS:   10200244 kB</a:t>
          </a:r>
        </a:p>
        <a:p>
          <a:r>
            <a:rPr lang="en-US" altLang="zh-CN" sz="1100"/>
            <a:t>VmallocTotal:   34359738367 kB</a:t>
          </a:r>
        </a:p>
        <a:p>
          <a:r>
            <a:rPr lang="en-US" altLang="zh-CN" sz="1100"/>
            <a:t>VmallocUsed:     8981516 kB</a:t>
          </a:r>
        </a:p>
        <a:p>
          <a:r>
            <a:rPr lang="en-US" altLang="zh-CN" sz="1100"/>
            <a:t>VmallocChunk:          0 kB</a:t>
          </a:r>
        </a:p>
        <a:p>
          <a:r>
            <a:rPr lang="en-US" altLang="zh-CN" sz="1100"/>
            <a:t>Percpu:          1808640 kB</a:t>
          </a:r>
        </a:p>
        <a:p>
          <a:r>
            <a:rPr lang="en-US" altLang="zh-CN" sz="1100"/>
            <a:t>HardwareCorrupted:     0 kB</a:t>
          </a:r>
        </a:p>
        <a:p>
          <a:r>
            <a:rPr lang="en-US" altLang="zh-CN" sz="1100"/>
            <a:t>AnonHugePages:   1323008 kB</a:t>
          </a:r>
        </a:p>
        <a:p>
          <a:r>
            <a:rPr lang="en-US" altLang="zh-CN" sz="1100"/>
            <a:t>ShmemHugePages:        0 kB</a:t>
          </a:r>
        </a:p>
        <a:p>
          <a:r>
            <a:rPr lang="en-US" altLang="zh-CN" sz="1100"/>
            <a:t>ShmemPmdMapped:        0 kB</a:t>
          </a:r>
        </a:p>
        <a:p>
          <a:r>
            <a:rPr lang="en-US" altLang="zh-CN" sz="1100"/>
            <a:t>FileHugePages:   1462272 kB</a:t>
          </a:r>
        </a:p>
        <a:p>
          <a:r>
            <a:rPr lang="en-US" altLang="zh-CN" sz="1100"/>
            <a:t>FilePmdMapped:     98304 kB</a:t>
          </a:r>
        </a:p>
        <a:p>
          <a:r>
            <a:rPr lang="en-US" altLang="zh-CN" sz="1100"/>
            <a:t>CmaTotal:              0 kB</a:t>
          </a:r>
        </a:p>
        <a:p>
          <a:r>
            <a:rPr lang="en-US" altLang="zh-CN" sz="1100"/>
            <a:t>CmaFree:               0 kB</a:t>
          </a:r>
        </a:p>
        <a:p>
          <a:r>
            <a:rPr lang="en-US" altLang="zh-CN" sz="1100"/>
            <a:t>DupText:               0 kB</a:t>
          </a:r>
        </a:p>
        <a:p>
          <a:r>
            <a:rPr lang="en-US" altLang="zh-CN" sz="1100"/>
            <a:t>MemZeroed:             0 kB</a:t>
          </a:r>
        </a:p>
        <a:p>
          <a:r>
            <a:rPr lang="en-US" altLang="zh-CN" sz="1100"/>
            <a:t>HugePages_Total:       0</a:t>
          </a:r>
        </a:p>
        <a:p>
          <a:r>
            <a:rPr lang="en-US" altLang="zh-CN" sz="1100"/>
            <a:t>HugePages_Free:        0</a:t>
          </a:r>
        </a:p>
        <a:p>
          <a:r>
            <a:rPr lang="en-US" altLang="zh-CN" sz="1100"/>
            <a:t>HugePages_Rsvd:        0</a:t>
          </a:r>
        </a:p>
        <a:p>
          <a:r>
            <a:rPr lang="en-US" altLang="zh-CN" sz="1100"/>
            <a:t>HugePages_Surp:        0</a:t>
          </a:r>
        </a:p>
        <a:p>
          <a:r>
            <a:rPr lang="en-US" altLang="zh-CN" sz="1100"/>
            <a:t>Hugepagesize:       2048 kB</a:t>
          </a:r>
        </a:p>
        <a:p>
          <a:r>
            <a:rPr lang="en-US" altLang="zh-CN" sz="1100"/>
            <a:t>Hugetlb:               0 kB</a:t>
          </a:r>
        </a:p>
        <a:p>
          <a:r>
            <a:rPr lang="en-US" altLang="zh-CN" sz="1100"/>
            <a:t>DirectMap4k:     9210552 kB</a:t>
          </a:r>
        </a:p>
        <a:p>
          <a:r>
            <a:rPr lang="en-US" altLang="zh-CN" sz="1100"/>
            <a:t>DirectMap2M:    212516864 kB</a:t>
          </a:r>
        </a:p>
        <a:p>
          <a:r>
            <a:rPr lang="en-US" altLang="zh-CN" sz="1100"/>
            <a:t>DirectMap1G:    312475648 kB</a:t>
          </a:r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25BB9-2049-41BF-8EFA-ED3DC71DC567}" name="表1" displayName="表1" ref="A2:K9" totalsRowShown="0" headerRowDxfId="243" dataDxfId="242">
  <autoFilter ref="A2:K9" xr:uid="{44C25BB9-2049-41BF-8EFA-ED3DC71DC567}"/>
  <tableColumns count="11">
    <tableColumn id="1" xr3:uid="{95DC517F-F9C4-4D83-AE87-1CFE8BA4E989}" name="序号" dataDxfId="241"/>
    <tableColumn id="2" xr3:uid="{ECFA7734-FE2E-47B9-B2E3-B6894CE7539D}" name="线程数" dataDxfId="240"/>
    <tableColumn id="7" xr3:uid="{B25759A8-B814-43A5-8745-525C5A3A7CFA}" name="切分方式" dataDxfId="239"/>
    <tableColumn id="3" xr3:uid="{C26ADC32-54C7-4764-9AA4-10CF1D8918EC}" name="WilsonBistabCg迭代数" dataDxfId="238"/>
    <tableColumn id="4" xr3:uid="{5E0D3A88-B889-4FBA-AAF9-F0015AB9CCDE}" name="WilsonBistabCg最终残差范数的平方(x_e)" dataDxfId="237"/>
    <tableColumn id="5" xr3:uid="{3BA8A6FD-E9A0-4B37-B84C-44DE96756C66}" name="WilsonBistabCg耗时/s" dataDxfId="236"/>
    <tableColumn id="11" xr3:uid="{C2091734-F7A4-43A3-A40A-6555873EF6AF}" name="WilsonBistabCg加速比" dataDxfId="235"/>
    <tableColumn id="6" xr3:uid="{C76B94E0-C56E-4F5D-B5E7-2B2B45E1211B}" name="CloverBistabCg迭代数" dataDxfId="234"/>
    <tableColumn id="8" xr3:uid="{D18DB612-2693-430D-9220-309F8411DD09}" name="CloverBistabCg最终残差范数的平方(x_e)" dataDxfId="233"/>
    <tableColumn id="12" xr3:uid="{C819B070-B310-4784-AFBB-99323D68D9C7}" name="CloverBistabCg耗时/s" dataDxfId="232"/>
    <tableColumn id="9" xr3:uid="{C5BA63CC-FA7F-4EE4-9FFC-BCDEB92753BE}" name="CloverBistabCg加速比" dataDxfId="23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5AA0F-8BBC-45AE-98C0-1EB302A011D1}" name="表1_5133" displayName="表1_5133" ref="A2:M12" totalsRowShown="0" headerRowDxfId="104" dataDxfId="103">
  <autoFilter ref="A2:M12" xr:uid="{9675AA0F-8BBC-45AE-98C0-1EB302A011D1}"/>
  <sortState xmlns:xlrd2="http://schemas.microsoft.com/office/spreadsheetml/2017/richdata2" ref="A3:L12">
    <sortCondition descending="1" ref="D2:D12"/>
  </sortState>
  <tableColumns count="13">
    <tableColumn id="1" xr3:uid="{172E7283-3373-4185-AA77-E855D4AC76EC}" name="序号" dataDxfId="102"/>
    <tableColumn id="7" xr3:uid="{3F88D860-C304-4D67-8FFC-AE0636C3CACF}" name="总格点数量" dataDxfId="101">
      <calculatedColumnFormula>32*64*64*64</calculatedColumnFormula>
    </tableColumn>
    <tableColumn id="2" xr3:uid="{1D06420F-30EA-4143-B394-6C6A96194B58}" name="线程数" dataDxfId="100"/>
    <tableColumn id="16" xr3:uid="{6DCB8532-28D6-4C39-842A-A6CD3A8E4DE0}" name="等效单卡格点数量" dataDxfId="99">
      <calculatedColumnFormula>表1_5133[[#This Row],[总格点数量]]/表1_5133[[#This Row],[线程数]]</calculatedColumnFormula>
    </tableColumn>
    <tableColumn id="3" xr3:uid="{DA6003AB-1EF4-4A72-BFB1-5CE93C4A31D2}" name="WilsonBistabCg迭代数" dataDxfId="98"/>
    <tableColumn id="4" xr3:uid="{1FF9FA74-F18A-4D50-B350-8CBF9A939ABF}" name="WilsonBistabCg最终残差范数的平方(x_e)" dataDxfId="97"/>
    <tableColumn id="5" xr3:uid="{8DB0F744-3F4F-4522-89AE-E6DD0261C5D4}" name="WilsonBistabCg耗时/s" dataDxfId="96"/>
    <tableColumn id="13" xr3:uid="{D7D0E008-C8FA-4892-8245-1805A141209A}" name="WilsonBistabCg单次迭代耗时/ms" dataDxfId="95">
      <calculatedColumnFormula>表1_5133[[#This Row],[WilsonBistabCg耗时/s]]/表1_5133[[#This Row],[WilsonBistabCg迭代数]]*1000</calculatedColumnFormula>
    </tableColumn>
    <tableColumn id="6" xr3:uid="{FDCA68F1-1C40-4A21-ACB4-267A4CEB0CCB}" name="CloverBistabCg迭代数" dataDxfId="94"/>
    <tableColumn id="8" xr3:uid="{72FD1FED-0A88-4DDE-9D43-86BBFA4919B0}" name="CloverBistabCg最终残差范数的平方(x_e)" dataDxfId="93"/>
    <tableColumn id="12" xr3:uid="{30476132-46BB-461D-9B9D-44AEE10BE248}" name="CloverBistabCg耗时/s" dataDxfId="92"/>
    <tableColumn id="14" xr3:uid="{F7A0AF11-3834-46F0-B1B1-B1A83A937699}" name="CloverBistabCg单次迭代耗时/ms" dataDxfId="91">
      <calculatedColumnFormula>表1_5133[[#This Row],[CloverBistabCg耗时/s]]/表1_5133[[#This Row],[CloverBistabCg迭代数]]*1000</calculatedColumnFormula>
    </tableColumn>
    <tableColumn id="10" xr3:uid="{AB2D6C65-9902-4C08-B7E1-B26D10D6CD56}" name="CloverBistabCg单次迭代耗时-WilsonBistabCg单次迭代耗时/ms" dataDxfId="90">
      <calculatedColumnFormula>表1_5133[[#This Row],[CloverBistabCg单次迭代耗时/ms]]-表1_5133[[#This Row],[WilsonBistabCg单次迭代耗时/ms]]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E1F693-C0DF-4599-940C-007C38628169}" name="表1_51336" displayName="表1_51336" ref="K14:M19" totalsRowShown="0" headerRowDxfId="89" dataDxfId="87" headerRowBorderDxfId="88" tableBorderDxfId="86" totalsRowBorderDxfId="85">
  <autoFilter ref="K14:M19" xr:uid="{60E1F693-C0DF-4599-940C-007C38628169}"/>
  <sortState xmlns:xlrd2="http://schemas.microsoft.com/office/spreadsheetml/2017/richdata2" ref="K15:L19">
    <sortCondition descending="1" ref="L2:L12"/>
  </sortState>
  <tableColumns count="3">
    <tableColumn id="1" xr3:uid="{703ACC75-A969-41AD-AD6F-E85F8C26A60B}" name="序号" dataDxfId="84"/>
    <tableColumn id="16" xr3:uid="{D318BEBA-F055-4777-A095-44EA73162170}" name="等效单卡格点数量" dataDxfId="83"/>
    <tableColumn id="11" xr3:uid="{FA462540-CF01-493F-802B-808EA45A5053}" name="CloverBistabCg单次迭代耗时-WilsonBistabCg单次迭代平均耗时/ms" dataDxfId="82">
      <calculatedColumnFormula>(M3+M4)/2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709B4-D13B-46DE-8C6E-276DFA4B96EE}" name="表1_51337" displayName="表1_51337" ref="A2:M10" totalsRowShown="0" headerRowDxfId="81" dataDxfId="80">
  <autoFilter ref="A2:M10" xr:uid="{150709B4-D13B-46DE-8C6E-276DFA4B96EE}"/>
  <sortState xmlns:xlrd2="http://schemas.microsoft.com/office/spreadsheetml/2017/richdata2" ref="A3:M10">
    <sortCondition descending="1" ref="M2:M10"/>
  </sortState>
  <tableColumns count="13">
    <tableColumn id="1" xr3:uid="{3F90E735-571A-4021-AE40-97E650A3DD60}" name="序号" dataDxfId="79"/>
    <tableColumn id="7" xr3:uid="{14BF8376-20CC-4743-A2DE-11B4FF82F670}" name="总格点数量" dataDxfId="78">
      <calculatedColumnFormula>32*64*64*64</calculatedColumnFormula>
    </tableColumn>
    <tableColumn id="2" xr3:uid="{55A43266-4D43-4234-806D-7A5462DCC6B7}" name="线程数" dataDxfId="77"/>
    <tableColumn id="16" xr3:uid="{DC6992BF-FE6C-4BDD-93BC-0AB4E2365B9C}" name="等效单卡格点数量" dataDxfId="76">
      <calculatedColumnFormula>表1_51337[[#This Row],[总格点数量]]/表1_51337[[#This Row],[线程数]]</calculatedColumnFormula>
    </tableColumn>
    <tableColumn id="3" xr3:uid="{9013515C-39A1-4DFE-B338-8AB668787D8F}" name="WilsonBistabCg迭代数" dataDxfId="75"/>
    <tableColumn id="4" xr3:uid="{7870F4D4-05AF-484C-B403-E3CC93072ED8}" name="WilsonBistabCg最终残差范数的平方(x_e)" dataDxfId="74"/>
    <tableColumn id="5" xr3:uid="{A2CF69DA-30CD-4B3E-B091-755D513DE4A2}" name="WilsonBistabCg耗时/s" dataDxfId="73"/>
    <tableColumn id="13" xr3:uid="{3673F92F-59B9-4509-B2E0-352AA15AB341}" name="WilsonBistabCg单次迭代耗时/ms" dataDxfId="72">
      <calculatedColumnFormula>表1_51337[[#This Row],[WilsonBistabCg耗时/s]]/表1_51337[[#This Row],[WilsonBistabCg迭代数]]*1000</calculatedColumnFormula>
    </tableColumn>
    <tableColumn id="6" xr3:uid="{564AB9F4-A76E-4D3D-B94A-F2EA562CCE38}" name="CloverBistabCg迭代数" dataDxfId="71"/>
    <tableColumn id="8" xr3:uid="{ADA43BCD-F3E0-454D-9D98-433791C45178}" name="CloverBistabCg最终残差范数的平方(x_e)" dataDxfId="70"/>
    <tableColumn id="12" xr3:uid="{5276D73D-0D07-4781-90F2-57E162794CED}" name="CloverBistabCg耗时/s" dataDxfId="69"/>
    <tableColumn id="14" xr3:uid="{D5A8F3FE-796E-4C61-981A-AC214C5E0634}" name="CloverBistabCg单次迭代耗时/ms" dataDxfId="68">
      <calculatedColumnFormula>表1_51337[[#This Row],[CloverBistabCg耗时/s]]/表1_51337[[#This Row],[CloverBistabCg迭代数]]*1000</calculatedColumnFormula>
    </tableColumn>
    <tableColumn id="10" xr3:uid="{D0D2D718-A9AB-4860-BF80-A411EBF681AE}" name="CloverBistabCg单次迭代耗时-WilsonBistabCg单次迭代耗时/ms" dataDxfId="67">
      <calculatedColumnFormula>表1_51337[[#This Row],[CloverBistabCg单次迭代耗时/ms]]-表1_51337[[#This Row],[WilsonBistabCg单次迭代耗时/ms]]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74A60A-A553-4B02-94FA-0814243980A0}" name="表1_513368" displayName="表1_513368" ref="K12:M16" totalsRowShown="0" headerRowDxfId="66" dataDxfId="64" headerRowBorderDxfId="65" tableBorderDxfId="63" totalsRowBorderDxfId="62">
  <autoFilter ref="K12:M16" xr:uid="{F774A60A-A553-4B02-94FA-0814243980A0}"/>
  <sortState xmlns:xlrd2="http://schemas.microsoft.com/office/spreadsheetml/2017/richdata2" ref="K13:L16">
    <sortCondition descending="1" ref="L2:L10"/>
  </sortState>
  <tableColumns count="3">
    <tableColumn id="1" xr3:uid="{7DD49B18-8920-4163-B774-765EB4C87A7D}" name="序号" dataDxfId="61"/>
    <tableColumn id="16" xr3:uid="{99297446-12FF-4041-A00D-8374CEECA7D6}" name="等效单卡格点数量" dataDxfId="60"/>
    <tableColumn id="11" xr3:uid="{92F38921-CA5E-409C-877D-8EFF60D22149}" name="CloverBistabCg单次迭代耗时-WilsonBistabCg单次迭代平均耗时/ms" dataDxfId="59">
      <calculatedColumnFormula>(M3+M4)/2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A09701-4ED5-486D-A6DB-47100E1C52F8}" name="表17" displayName="表17" ref="A1:C6" totalsRowShown="0" headerRowDxfId="58" headerRowBorderDxfId="57" tableBorderDxfId="56" totalsRowBorderDxfId="55">
  <autoFilter ref="A1:C6" xr:uid="{ABA09701-4ED5-486D-A6DB-47100E1C52F8}"/>
  <tableColumns count="3">
    <tableColumn id="1" xr3:uid="{2B675940-FAAB-4CF3-AE1B-B668621403FD}" name="序号" dataDxfId="54"/>
    <tableColumn id="2" xr3:uid="{FCD230D9-6E59-4DDF-83B4-875451FF978F}" name="格点数量" dataDxfId="53"/>
    <tableColumn id="3" xr3:uid="{00B1D237-3F2C-472E-AE2E-B38CE7D01BC1}" name="单精度两次“give_clover”耗时/ms" dataDxfId="5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D703C82-B371-450E-8A21-8DF89695029E}" name="表19" displayName="表19" ref="E1:G5" totalsRowShown="0" headerRowDxfId="51" dataDxfId="49" headerRowBorderDxfId="50" tableBorderDxfId="48" totalsRowBorderDxfId="47">
  <autoFilter ref="E1:G5" xr:uid="{2D703C82-B371-450E-8A21-8DF89695029E}"/>
  <tableColumns count="3">
    <tableColumn id="1" xr3:uid="{E1698ABB-BC43-4337-801A-8A6C92BED97B}" name="序号" dataDxfId="46"/>
    <tableColumn id="2" xr3:uid="{BD3E3BE9-98BA-4976-B2BB-630CAC610DCA}" name="格点数量" dataDxfId="45"/>
    <tableColumn id="3" xr3:uid="{31790F9F-FC98-4ED1-9A4B-67098CEC52B2}" name="双精度两次“give_clover”耗时/ms" dataDxfId="44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178D8D-0875-446F-939D-53CAD0210414}" name="表17_21" displayName="表17_21" ref="A8:C13" totalsRowShown="0" headerRowDxfId="43" headerRowBorderDxfId="42" tableBorderDxfId="41" totalsRowBorderDxfId="40">
  <autoFilter ref="A8:C13" xr:uid="{DB178D8D-0875-446F-939D-53CAD0210414}"/>
  <tableColumns count="3">
    <tableColumn id="1" xr3:uid="{735B5CFD-8887-46B5-8603-0A554BCC0A54}" name="序号" dataDxfId="39"/>
    <tableColumn id="2" xr3:uid="{6F7499A3-7BFD-472A-94BE-50143BE58D41}" name="格点数量" dataDxfId="38"/>
    <tableColumn id="3" xr3:uid="{C2E36CB0-8872-470C-8C3D-E270A418C2B8}" name="单精度单次“give_clover”耗时/ms" dataDxfId="37">
      <calculatedColumnFormula>C2/2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BB1BAB0-1F37-47AF-8797-F4E1165999E8}" name="表19_22" displayName="表19_22" ref="E8:G12" totalsRowShown="0" headerRowDxfId="36" dataDxfId="34" headerRowBorderDxfId="35" tableBorderDxfId="33" totalsRowBorderDxfId="32">
  <autoFilter ref="E8:G12" xr:uid="{CBB1BAB0-1F37-47AF-8797-F4E1165999E8}"/>
  <tableColumns count="3">
    <tableColumn id="1" xr3:uid="{A292BAD5-8B85-49DE-9546-8D410B93C992}" name="序号" dataDxfId="31"/>
    <tableColumn id="2" xr3:uid="{3E5ED61B-70D9-4493-A9A7-A5FEC05DA062}" name="格点数量" dataDxfId="30"/>
    <tableColumn id="3" xr3:uid="{554B6846-AC25-472B-ACC4-26D8CB01695D}" name="双精度单次“give_clover”耗时/ms" dataDxfId="29">
      <calculatedColumnFormula>G2/2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067195-C3C7-42FE-978F-B76DC1401399}" name="表22" displayName="表22" ref="B17:E21" totalsRowShown="0" headerRowDxfId="28" headerRowBorderDxfId="27" tableBorderDxfId="26" totalsRowBorderDxfId="25">
  <autoFilter ref="B17:E21" xr:uid="{9B067195-C3C7-42FE-978F-B76DC1401399}"/>
  <tableColumns count="4">
    <tableColumn id="1" xr3:uid="{082445F7-50FC-4558-B061-79A15F1F51EC}" name="格点数量" dataDxfId="24"/>
    <tableColumn id="4" xr3:uid="{EB69AD7E-9594-4857-81E4-B07CABEFE8C9}" name="总访存量/Bytes" dataDxfId="23">
      <calculatedColumnFormula>1344*表22[[#This Row],[格点数量]]</calculatedColumnFormula>
    </tableColumn>
    <tableColumn id="6" xr3:uid="{CC96E9E3-663C-4630-B6BA-A54EBF9867AF}" name="总计算量/FLOPs" dataDxfId="22">
      <calculatedColumnFormula>1152*表22[[#This Row],[格点数量]]</calculatedColumnFormula>
    </tableColumn>
    <tableColumn id="2" xr3:uid="{D1EA0BDA-3AC6-404C-8373-6C2030C06BF5}" name="单精度总耗时/ms" dataDxfId="21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B96EB80-04D4-4F75-9293-D6BB4C1E4E77}" name="表23" displayName="表23" ref="B23:E27" totalsRowShown="0" headerRowDxfId="20" headerRowBorderDxfId="19" tableBorderDxfId="18">
  <autoFilter ref="B23:E27" xr:uid="{AB96EB80-04D4-4F75-9293-D6BB4C1E4E77}"/>
  <tableColumns count="4">
    <tableColumn id="1" xr3:uid="{77B1E73E-0D98-406A-A7EE-6E469515586C}" name="格点数量" dataDxfId="17"/>
    <tableColumn id="3" xr3:uid="{DEC6D516-DEA6-40DE-B8D8-ED5CC6BFEC96}" name="总访存量/Bytes" dataDxfId="16">
      <calculatedColumnFormula>2688*表23[[#This Row],[格点数量]]</calculatedColumnFormula>
    </tableColumn>
    <tableColumn id="4" xr3:uid="{05F76558-46C0-4A25-94C2-19198766E77D}" name="总计算量/FLOPs" dataDxfId="15">
      <calculatedColumnFormula>1152*表23[[#This Row],[格点数量]]</calculatedColumnFormula>
    </tableColumn>
    <tableColumn id="2" xr3:uid="{B06285C4-1B4A-4CD4-B5C8-BD8C39B5BAFB}" name="双精度总耗时/ms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E75342-0962-461E-A063-3A460336FEB2}" name="表1_5" displayName="表1_5" ref="A2:N8" totalsRowShown="0" headerRowDxfId="230" dataDxfId="229">
  <autoFilter ref="A2:N8" xr:uid="{DAE75342-0962-461E-A063-3A460336FEB2}"/>
  <tableColumns count="14">
    <tableColumn id="1" xr3:uid="{51C7A969-38DF-4418-9B93-989F1FD35BAA}" name="序号" dataDxfId="228"/>
    <tableColumn id="2" xr3:uid="{D75CA6E8-9026-4628-A257-44383318C83F}" name="线程数" dataDxfId="227"/>
    <tableColumn id="7" xr3:uid="{51E37617-31CF-4394-A484-50211E483C50}" name="切分方式" dataDxfId="226"/>
    <tableColumn id="16" xr3:uid="{55AB7736-B653-46A3-BCE8-0516728754C1}" name="等效单卡格点数量" dataDxfId="225">
      <calculatedColumnFormula>32*64*64*64/表1_5[[#This Row],[线程数]]</calculatedColumnFormula>
    </tableColumn>
    <tableColumn id="3" xr3:uid="{6BA9BBCB-6310-45A5-A51E-F9814853BA98}" name="WilsonBistabCg迭代数" dataDxfId="224"/>
    <tableColumn id="4" xr3:uid="{B9F55BB3-4115-444E-81D8-531C61F7E5D1}" name="WilsonBistabCg最终残差范数的平方(x_e)" dataDxfId="223"/>
    <tableColumn id="5" xr3:uid="{CD7297E9-4DD4-434E-B85E-3F4FF4BA68F3}" name="WilsonBistabCg耗时/s" dataDxfId="222"/>
    <tableColumn id="13" xr3:uid="{88ACAB64-6091-4A9B-AE0B-D041044F25F6}" name="WilsonBistabCg单次迭代耗时/ms" dataDxfId="221">
      <calculatedColumnFormula>表1_5[[#This Row],[WilsonBistabCg耗时/s]]/表1_5[[#This Row],[WilsonBistabCg迭代数]]*1000</calculatedColumnFormula>
    </tableColumn>
    <tableColumn id="11" xr3:uid="{496E8EF0-2279-4CBB-A089-3242F3ECFE07}" name="WilsonBistabCg加速比" dataDxfId="220">
      <calculatedColumnFormula>44.14182063/表1_5[[#This Row],[WilsonBistabCg单次迭代耗时/ms]]</calculatedColumnFormula>
    </tableColumn>
    <tableColumn id="6" xr3:uid="{D3B28E71-6BF6-4969-80BB-17489387C230}" name="CloverBistabCg迭代数" dataDxfId="219"/>
    <tableColumn id="8" xr3:uid="{A0052690-1BF6-46D7-9BF9-E5330AAF3468}" name="CloverBistabCg最终残差范数的平方(x_e)" dataDxfId="218"/>
    <tableColumn id="12" xr3:uid="{ED1B690C-C6C7-4F81-A562-035C67A367E1}" name="CloverBistabCg耗时/s" dataDxfId="217"/>
    <tableColumn id="14" xr3:uid="{FF1933F2-68DA-4941-BC39-CABA449CDDA6}" name="CloverBistabCg单次迭代耗时/ms" dataDxfId="216">
      <calculatedColumnFormula>表1_5[[#This Row],[CloverBistabCg耗时/s]]/表1_5[[#This Row],[CloverBistabCg迭代数]]*1000</calculatedColumnFormula>
    </tableColumn>
    <tableColumn id="9" xr3:uid="{69CAEB7A-25F9-41A5-8E90-54EB4BF31748}" name="CloverBistabCg加速比" dataDxfId="215">
      <calculatedColumnFormula>157.0958969/表1_5[[#This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E01888C-CDCD-486D-85DC-19264429EE8E}" name="表24" displayName="表24" ref="A17:A21" totalsRowShown="0" headerRowDxfId="13" dataDxfId="11" headerRowBorderDxfId="12" tableBorderDxfId="10" totalsRowBorderDxfId="9">
  <autoFilter ref="A17:A21" xr:uid="{6E01888C-CDCD-486D-85DC-19264429EE8E}"/>
  <tableColumns count="1">
    <tableColumn id="1" xr3:uid="{B194F0B3-FA38-4945-9A26-EA7012D6A2BA}" name="序号" dataDxfId="8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3650CD3-7972-444F-AF51-028B52F59E9C}" name="表25" displayName="表25" ref="A23:A27" totalsRowShown="0" headerRowDxfId="7" dataDxfId="5" headerRowBorderDxfId="6" tableBorderDxfId="4" totalsRowBorderDxfId="3">
  <autoFilter ref="A23:A27" xr:uid="{43650CD3-7972-444F-AF51-028B52F59E9C}"/>
  <tableColumns count="1">
    <tableColumn id="1" xr3:uid="{043FBB77-4E85-45BB-83D1-B1FCD0958B2D}" name="序号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0B7379-4645-4D4A-A985-8C2FFCA14B94}" name="表1_59" displayName="表1_59" ref="A2:N8" totalsRowShown="0" headerRowDxfId="214" dataDxfId="213">
  <autoFilter ref="A2:N8" xr:uid="{A50B7379-4645-4D4A-A985-8C2FFCA14B94}"/>
  <tableColumns count="14">
    <tableColumn id="1" xr3:uid="{F6134135-87DB-470F-B96F-5B4678815DE7}" name="序号" dataDxfId="212"/>
    <tableColumn id="2" xr3:uid="{C7215ADD-CE9C-464F-9F45-E502FEA4E019}" name="线程数" dataDxfId="211"/>
    <tableColumn id="7" xr3:uid="{37E167CA-FA24-4B3F-9DF7-EDC6E0B1C68A}" name="切分方式" dataDxfId="210"/>
    <tableColumn id="15" xr3:uid="{1643F86F-9779-4044-A718-10F8287E577B}" name="等效单卡格点数量" dataDxfId="209">
      <calculatedColumnFormula>32*64*64*64/表1_59[[#This Row],[线程数]]</calculatedColumnFormula>
    </tableColumn>
    <tableColumn id="3" xr3:uid="{61E14C5F-0E8E-4505-A021-B1478630E90C}" name="WilsonBistabCg迭代数" dataDxfId="208"/>
    <tableColumn id="4" xr3:uid="{4642B728-33DE-49FA-A564-A4E02753BC43}" name="WilsonBistabCg最终残差范数的平方(x_e)" dataDxfId="207"/>
    <tableColumn id="5" xr3:uid="{416651B3-6092-42E9-B347-8B36342FBA38}" name="WilsonBistabCg耗时/s" dataDxfId="206"/>
    <tableColumn id="13" xr3:uid="{CDEC1867-86F7-4697-975B-68C15C5A898D}" name="WilsonBistabCg单次迭代耗时/ms" dataDxfId="205">
      <calculatedColumnFormula>表1_59[[#This Row],[WilsonBistabCg耗时/s]]/表1_59[[#This Row],[WilsonBistabCg迭代数]]*1000</calculatedColumnFormula>
    </tableColumn>
    <tableColumn id="11" xr3:uid="{C2B1B9BD-ACA3-40A2-AB99-0C6518B87092}" name="WilsonBistabCg加速比" dataDxfId="204">
      <calculatedColumnFormula>38.76247186/表1_59[[#This Row],[WilsonBistabCg单次迭代耗时/ms]]</calculatedColumnFormula>
    </tableColumn>
    <tableColumn id="6" xr3:uid="{55B58233-7AB1-4038-BB40-B616E5840B72}" name="CloverBistabCg迭代数" dataDxfId="203"/>
    <tableColumn id="8" xr3:uid="{20EFF954-6ABA-42E2-A0AA-6316C05A81D6}" name="CloverBistabCg最终残差范数的平方(x_e)" dataDxfId="202"/>
    <tableColumn id="12" xr3:uid="{52FC7E0A-5E43-4B02-9FB4-4AB4DBF9C7DF}" name="CloverBistabCg耗时/s" dataDxfId="201"/>
    <tableColumn id="14" xr3:uid="{02E78336-0674-4388-9C98-CC7172A8C855}" name="CloverBistabCg单次迭代耗时/ms" dataDxfId="200">
      <calculatedColumnFormula>表1_59[[#This Row],[CloverBistabCg耗时/s]]/表1_59[[#This Row],[CloverBistabCg迭代数]]*1000</calculatedColumnFormula>
    </tableColumn>
    <tableColumn id="9" xr3:uid="{EB1198FF-44D6-4091-9419-150B79C8BFA3}" name="CloverBistabCg加速比" dataDxfId="199">
      <calculatedColumnFormula>138.5137667/表1_59[[#This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EEA014-B07C-4587-ABDD-0D38D57040E3}" name="表1_5910" displayName="表1_5910" ref="A2:N7" totalsRowShown="0" headerRowDxfId="198" dataDxfId="197">
  <autoFilter ref="A2:N7" xr:uid="{C0EEA014-B07C-4587-ABDD-0D38D57040E3}"/>
  <tableColumns count="14">
    <tableColumn id="1" xr3:uid="{51730BA9-BA3C-44A4-A2DC-D771C38054D9}" name="序号" dataDxfId="196"/>
    <tableColumn id="2" xr3:uid="{84F31BB2-1788-48DC-817D-EC928D3BCB1D}" name="线程数" dataDxfId="195"/>
    <tableColumn id="7" xr3:uid="{0CB342FD-878F-44F2-AB4E-46E913BD72A1}" name="切分方式" dataDxfId="194"/>
    <tableColumn id="15" xr3:uid="{072746B4-A355-4D4B-925D-9B6F29878839}" name="等效单卡格点数量" dataDxfId="193">
      <calculatedColumnFormula>128*128*128*256/表1_5910[[#This Row],[线程数]]</calculatedColumnFormula>
    </tableColumn>
    <tableColumn id="3" xr3:uid="{042EC796-E2C7-4B01-B722-727D91EF1513}" name="WilsonBistabCg迭代数" dataDxfId="192"/>
    <tableColumn id="4" xr3:uid="{8BC4C50F-AB0B-417F-8390-50362FB7FDF4}" name="WilsonBistabCg最终残差范数的平方(x_e)" dataDxfId="191"/>
    <tableColumn id="5" xr3:uid="{9F518D7F-541B-477C-8DFB-E535050F4A12}" name="WilsonBistabCg耗时/s" dataDxfId="190"/>
    <tableColumn id="13" xr3:uid="{A1D75310-F703-4852-A7CD-FAA42D8FC348}" name="WilsonBistabCg单次迭代耗时/ms" dataDxfId="189">
      <calculatedColumnFormula>表1_5910[[#This Row],[WilsonBistabCg耗时/s]]/表1_5910[[#This Row],[WilsonBistabCg迭代数]]*1000</calculatedColumnFormula>
    </tableColumn>
    <tableColumn id="11" xr3:uid="{369F4F01-5A7C-4E6F-8A57-136B08F12410}" name="WilsonBistabCg加速比" dataDxfId="188">
      <calculatedColumnFormula>48.54419004/表1_5910[[#This Row],[WilsonBistabCg单次迭代耗时/ms]]</calculatedColumnFormula>
    </tableColumn>
    <tableColumn id="6" xr3:uid="{F844EBA8-6189-4261-83F8-6F372BCA5BD2}" name="CloverBistabCg迭代数" dataDxfId="187"/>
    <tableColumn id="8" xr3:uid="{B06C9CBE-65F7-46AC-83AF-0C24802D9410}" name="CloverBistabCg最终残差范数的平方(x_e)" dataDxfId="186"/>
    <tableColumn id="12" xr3:uid="{DAFF3E2B-E1D6-48F9-A64C-8EBC9DADF922}" name="CloverBistabCg耗时/s" dataDxfId="185"/>
    <tableColumn id="14" xr3:uid="{3CD0FAD3-9DD0-410D-B99C-3E6457B81E75}" name="CloverBistabCg单次迭代耗时/ms" dataDxfId="184">
      <calculatedColumnFormula>表1_5910[[#This Row],[CloverBistabCg耗时/s]]/表1_5910[[#This Row],[CloverBistabCg迭代数]]*1000</calculatedColumnFormula>
    </tableColumn>
    <tableColumn id="9" xr3:uid="{D77B7E6F-8521-4F61-9E7D-5095B2C23E3A}" name="CloverBistabCg加速比" dataDxfId="183">
      <calculatedColumnFormula>179.4161006/表1_5910[[#This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18F5CD-EAC6-466A-8685-378E09F9E473}" name="表1_591011" displayName="表1_591011" ref="A2:N6" totalsRowShown="0" headerRowDxfId="182" dataDxfId="181">
  <autoFilter ref="A2:N6" xr:uid="{FA18F5CD-EAC6-466A-8685-378E09F9E473}"/>
  <tableColumns count="14">
    <tableColumn id="1" xr3:uid="{A9B84D2B-72B0-4493-B298-ADDAD89BB14F}" name="序号" dataDxfId="180"/>
    <tableColumn id="2" xr3:uid="{230EF1B6-19DF-4042-BB16-1A646C3AF066}" name="线程数" dataDxfId="179"/>
    <tableColumn id="7" xr3:uid="{D7322F82-9EEE-41C5-BA82-DD515586622E}" name="切分方式" dataDxfId="178"/>
    <tableColumn id="15" xr3:uid="{30E1755B-135A-4E1A-B6F3-1B3872A04A0E}" name="等效单卡格点数量" dataDxfId="177">
      <calculatedColumnFormula>128*128*128*256/表1_591011[[#This Row],[线程数]]</calculatedColumnFormula>
    </tableColumn>
    <tableColumn id="3" xr3:uid="{E881280C-959B-42C5-80C3-B65A0E8B6577}" name="WilsonBistabCg迭代数" dataDxfId="176"/>
    <tableColumn id="4" xr3:uid="{569165C5-F15C-4E83-B413-A2DC76EBE2CF}" name="WilsonBistabCg最终残差范数的平方(x_e)" dataDxfId="175"/>
    <tableColumn id="5" xr3:uid="{301A79C5-FC3E-4FCE-B4B7-28E0F732EFDC}" name="WilsonBistabCg耗时/s" dataDxfId="174"/>
    <tableColumn id="13" xr3:uid="{9741942A-6AAC-452F-9BCE-5EF04DB3AD3A}" name="WilsonBistabCg单次迭代耗时/ms" dataDxfId="173">
      <calculatedColumnFormula>表1_591011[[#This Row],[WilsonBistabCg耗时/s]]/表1_591011[[#This Row],[WilsonBistabCg迭代数]]*1000</calculatedColumnFormula>
    </tableColumn>
    <tableColumn id="11" xr3:uid="{7FDBC475-1C83-4520-BA94-4589C19EDCE5}" name="WilsonBistabCg加速比" dataDxfId="172">
      <calculatedColumnFormula>56.03799144/表1_591011[[#This Row],[WilsonBistabCg单次迭代耗时/ms]]</calculatedColumnFormula>
    </tableColumn>
    <tableColumn id="6" xr3:uid="{3F0C6932-2708-49D9-A003-A9736728DEFE}" name="CloverBistabCg迭代数" dataDxfId="171"/>
    <tableColumn id="8" xr3:uid="{495A6040-0DEF-47ED-80D3-AF2275E7EE62}" name="CloverBistabCg最终残差范数的平方(x_e)" dataDxfId="170"/>
    <tableColumn id="12" xr3:uid="{37731B06-CF9B-405A-AE85-B261DAB344CE}" name="CloverBistabCg耗时/s" dataDxfId="169"/>
    <tableColumn id="14" xr3:uid="{8631C5EB-A045-4196-BFF2-1A44D074CE9F}" name="CloverBistabCg单次迭代耗时/ms" dataDxfId="168">
      <calculatedColumnFormula>表1_591011[[#This Row],[CloverBistabCg耗时/s]]/表1_591011[[#This Row],[CloverBistabCg迭代数]]*1000</calculatedColumnFormula>
    </tableColumn>
    <tableColumn id="9" xr3:uid="{0E2C31FD-09A3-40BD-A114-40E8A8A078FE}" name="CloverBistabCg加速比" dataDxfId="167">
      <calculatedColumnFormula>168.2264241/表1_591011[[#This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294BE0-1B13-4B98-A00E-AA904A0FA49D}" name="表1_513" displayName="表1_513" ref="A2:N8" totalsRowShown="0" headerRowDxfId="166" dataDxfId="165">
  <autoFilter ref="A2:N8" xr:uid="{EE294BE0-1B13-4B98-A00E-AA904A0FA49D}"/>
  <tableColumns count="14">
    <tableColumn id="1" xr3:uid="{E888F631-C5A9-44B6-9454-A0BF13D098C2}" name="序号" dataDxfId="164"/>
    <tableColumn id="2" xr3:uid="{FCBC80F5-23C8-4C91-84CF-9CC68337796B}" name="线程数" dataDxfId="163"/>
    <tableColumn id="7" xr3:uid="{73505F4A-0850-455B-BE9C-F747E504B471}" name="切分方式" dataDxfId="162"/>
    <tableColumn id="16" xr3:uid="{C8DA6242-D717-4CFB-A173-426035B8BB36}" name="等效单卡格点数量" dataDxfId="161">
      <calculatedColumnFormula>32*64*64*64/表1_513[[#This Row],[线程数]]</calculatedColumnFormula>
    </tableColumn>
    <tableColumn id="3" xr3:uid="{0515756B-E005-4BB9-978E-EE8CE23B50B7}" name="WilsonBistabCg迭代数" dataDxfId="160"/>
    <tableColumn id="4" xr3:uid="{44989036-DAD2-4705-916C-CF638FB8F06B}" name="WilsonBistabCg最终残差范数的平方(x_e)" dataDxfId="159"/>
    <tableColumn id="5" xr3:uid="{B05782D7-B56F-45F9-9D92-9646B2328AC7}" name="WilsonBistabCg耗时/s" dataDxfId="158"/>
    <tableColumn id="13" xr3:uid="{DA09ABCF-3EC9-4818-B3A3-6BEED23832DB}" name="WilsonBistabCg单次迭代耗时/ms" dataDxfId="157">
      <calculatedColumnFormula>表1_513[[#This Row],[WilsonBistabCg耗时/s]]/表1_513[[#This Row],[WilsonBistabCg迭代数]]*1000</calculatedColumnFormula>
    </tableColumn>
    <tableColumn id="11" xr3:uid="{F4F2796A-C53C-44B1-B712-059733C8626F}" name="WilsonBistabCg加速比" dataDxfId="156">
      <calculatedColumnFormula>44.14182063/表1_513[[#This Row],[WilsonBistabCg单次迭代耗时/ms]]</calculatedColumnFormula>
    </tableColumn>
    <tableColumn id="6" xr3:uid="{31A800B4-DB10-4F41-A80D-3984E9C5FB2F}" name="CloverBistabCg迭代数" dataDxfId="155"/>
    <tableColumn id="8" xr3:uid="{1003C116-FD59-4148-A80C-2359D49D7C8A}" name="CloverBistabCg最终残差范数的平方(x_e)" dataDxfId="154"/>
    <tableColumn id="12" xr3:uid="{140F8F93-1B82-4F2D-8D21-3C6738797A78}" name="CloverBistabCg耗时/s" dataDxfId="153"/>
    <tableColumn id="14" xr3:uid="{10AACC22-E171-439B-9551-6227BF842524}" name="CloverBistabCg单次迭代耗时/ms" dataDxfId="152">
      <calculatedColumnFormula>表1_513[[#This Row],[CloverBistabCg耗时/s]]/表1_513[[#This Row],[CloverBistabCg迭代数]]*1000</calculatedColumnFormula>
    </tableColumn>
    <tableColumn id="9" xr3:uid="{352E03B0-DA75-46E0-AB4A-8148127C70D0}" name="CloverBistabCg加速比" dataDxfId="151">
      <calculatedColumnFormula>157.0958969/表1_513[[#This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6E81-DE20-4314-B9A6-9927B666266A}" name="表1_591014" displayName="表1_591014" ref="A11:N16" totalsRowShown="0" headerRowDxfId="150" dataDxfId="149">
  <autoFilter ref="A11:N16" xr:uid="{8E5D6E81-DE20-4314-B9A6-9927B666266A}"/>
  <tableColumns count="14">
    <tableColumn id="1" xr3:uid="{550A5206-0C23-4B7A-B03F-FEAB0B2122EE}" name="序号" dataDxfId="148"/>
    <tableColumn id="2" xr3:uid="{BCF574E2-29A0-4C4C-B392-7BDF939AF9AC}" name="线程数" dataDxfId="147"/>
    <tableColumn id="7" xr3:uid="{BF4C3D81-5856-414C-81DB-14E411070171}" name="切分方式" dataDxfId="146"/>
    <tableColumn id="15" xr3:uid="{10D268F3-62C5-4EB8-905E-AABD1862C484}" name="等效单卡格点数量" dataDxfId="1">
      <calculatedColumnFormula>128*128*128*256/表1_591014[[#This Row],[线程数]]</calculatedColumnFormula>
    </tableColumn>
    <tableColumn id="3" xr3:uid="{13B800F8-EEE3-4000-BD6F-10F922505F59}" name="WilsonBistabCg迭代数" dataDxfId="0"/>
    <tableColumn id="4" xr3:uid="{EB77C324-ED6D-424B-B90E-55BA861EA728}" name="WilsonBistabCg最终残差范数的平方(x_e)" dataDxfId="145"/>
    <tableColumn id="5" xr3:uid="{E0FFC977-8774-4D70-ADB1-91EBFC057B57}" name="WilsonBistabCg耗时/s" dataDxfId="144"/>
    <tableColumn id="13" xr3:uid="{57D48390-3824-422D-B304-5AEA9D5C7B2E}" name="WilsonBistabCg单次迭代耗时/ms" dataDxfId="143">
      <calculatedColumnFormula>表1_591014[[#This Row],[WilsonBistabCg耗时/s]]/表1_591014[[#This Row],[WilsonBistabCg迭代数]]*1000</calculatedColumnFormula>
    </tableColumn>
    <tableColumn id="11" xr3:uid="{9CF52955-F4CA-47D0-908A-ED34981A6CD6}" name="WilsonBistabCg加速比" dataDxfId="142">
      <calculatedColumnFormula>48.54419004/表1_591014[[#This Row],[WilsonBistabCg单次迭代耗时/ms]]</calculatedColumnFormula>
    </tableColumn>
    <tableColumn id="6" xr3:uid="{C9873FD1-AEFD-4C78-A966-AE1E2EB9241A}" name="CloverBistabCg迭代数" dataDxfId="141"/>
    <tableColumn id="8" xr3:uid="{E172FFB7-043A-4EAB-92F4-A440A876348E}" name="CloverBistabCg最终残差范数的平方(x_e)" dataDxfId="140"/>
    <tableColumn id="12" xr3:uid="{9C49AAA2-DCD7-41A8-88B0-F58BD4D3D6F7}" name="CloverBistabCg耗时/s" dataDxfId="139"/>
    <tableColumn id="14" xr3:uid="{29B2669D-7DEF-476D-85AA-C927A3B67A2B}" name="CloverBistabCg单次迭代耗时/ms" dataDxfId="138">
      <calculatedColumnFormula>表1_591014[[#This Row],[CloverBistabCg耗时/s]]/表1_591014[[#This Row],[CloverBistabCg迭代数]]*1000</calculatedColumnFormula>
    </tableColumn>
    <tableColumn id="9" xr3:uid="{685BB90F-AA97-4373-A883-58814B529E59}" name="CloverBistabCg加速比" dataDxfId="137">
      <calculatedColumnFormula>179.4161006/表1_591014[[#This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C772A-2395-492E-88B6-555C8847A458}" name="表1_5915" displayName="表1_5915" ref="A2:N8" totalsRowShown="0" headerRowDxfId="136" dataDxfId="135">
  <autoFilter ref="A2:N8" xr:uid="{8E0C772A-2395-492E-88B6-555C8847A458}"/>
  <tableColumns count="14">
    <tableColumn id="1" xr3:uid="{D33A10C1-3D67-4687-8152-5938FE5B00E8}" name="序号" dataDxfId="134"/>
    <tableColumn id="2" xr3:uid="{0246D128-35DB-40B6-BD15-FE11868B8875}" name="线程数" dataDxfId="133"/>
    <tableColumn id="7" xr3:uid="{EBEF437A-0A55-4FF3-9887-2D48FBD3567A}" name="切分方式" dataDxfId="132"/>
    <tableColumn id="15" xr3:uid="{2FE171F2-6055-4417-8AC7-9C755A3C5AC5}" name="等效单卡格点数量" dataDxfId="131">
      <calculatedColumnFormula>32*64*64*64/表1_5915[[#This Row],[线程数]]</calculatedColumnFormula>
    </tableColumn>
    <tableColumn id="3" xr3:uid="{001469AF-2ED8-43F0-8302-DB50AA14FF78}" name="WilsonBistabCg迭代数" dataDxfId="130"/>
    <tableColumn id="4" xr3:uid="{C455E838-984A-452B-ADFD-9E18C003F1CE}" name="WilsonBistabCg最终残差范数的平方(x_e)" dataDxfId="129"/>
    <tableColumn id="5" xr3:uid="{F5677775-EF20-4C2F-8248-38B7B6C2D685}" name="WilsonBistabCg耗时/s" dataDxfId="128"/>
    <tableColumn id="13" xr3:uid="{71F100D7-2A78-4D9D-BA4C-454128CA80B0}" name="WilsonBistabCg单次迭代耗时/ms" dataDxfId="127">
      <calculatedColumnFormula>表1_5915[[#This Row],[WilsonBistabCg耗时/s]]/表1_5915[[#This Row],[WilsonBistabCg迭代数]]*1000</calculatedColumnFormula>
    </tableColumn>
    <tableColumn id="11" xr3:uid="{B58D166F-60CE-4347-B96D-5826FAEE13D4}" name="WilsonBistabCg加速比" dataDxfId="126">
      <calculatedColumnFormula>38.76247186/表1_5915[[#This Row],[WilsonBistabCg单次迭代耗时/ms]]</calculatedColumnFormula>
    </tableColumn>
    <tableColumn id="6" xr3:uid="{8D3EFE9A-63EE-4B44-8C1A-0DE4B52FCBAE}" name="CloverBistabCg迭代数" dataDxfId="125"/>
    <tableColumn id="8" xr3:uid="{5FB6BD12-B172-43F6-BE6B-A83637F25C6B}" name="CloverBistabCg最终残差范数的平方(x_e)" dataDxfId="124"/>
    <tableColumn id="12" xr3:uid="{C12922E9-7DA0-4EAA-BFD1-30AC2F47E550}" name="CloverBistabCg耗时/s" dataDxfId="123"/>
    <tableColumn id="14" xr3:uid="{03EEA4A8-080A-436C-B527-C4DC8B424DCA}" name="CloverBistabCg单次迭代耗时/ms" dataDxfId="122">
      <calculatedColumnFormula>表1_5915[[#This Row],[CloverBistabCg耗时/s]]/表1_5915[[#This Row],[CloverBistabCg迭代数]]*1000</calculatedColumnFormula>
    </tableColumn>
    <tableColumn id="9" xr3:uid="{49524100-72A3-44F3-8AE9-25372297C0DC}" name="CloverBistabCg加速比" dataDxfId="121">
      <calculatedColumnFormula>138.5137667/表1_5915[[#This Row],[CloverBistabCg单次迭代耗时/ms]]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E0A67A-AFDD-4012-B288-25B48BD4FA8C}" name="表1_59101116" displayName="表1_59101116" ref="A11:N15" totalsRowShown="0" headerRowDxfId="120" dataDxfId="119">
  <autoFilter ref="A11:N15" xr:uid="{7DE0A67A-AFDD-4012-B288-25B48BD4FA8C}"/>
  <tableColumns count="14">
    <tableColumn id="1" xr3:uid="{565C18A3-30D7-492B-9FA1-C587EB17E438}" name="序号" dataDxfId="118"/>
    <tableColumn id="2" xr3:uid="{F8C675A0-D9BF-4224-AB9C-02969AF2D048}" name="线程数" dataDxfId="117"/>
    <tableColumn id="7" xr3:uid="{0EDDE74E-4B46-4B88-8FA7-66D30396D4F2}" name="切分方式" dataDxfId="116"/>
    <tableColumn id="15" xr3:uid="{112BC0DB-A3A2-421C-9F2C-03C0B2995712}" name="等效单卡格点数量" dataDxfId="115">
      <calculatedColumnFormula>128*128*128*256/表1_59101116[[#This Row],[线程数]]</calculatedColumnFormula>
    </tableColumn>
    <tableColumn id="3" xr3:uid="{7B824D09-1473-44A3-9643-11B9B274505C}" name="WilsonBistabCg迭代数" dataDxfId="114"/>
    <tableColumn id="4" xr3:uid="{7D424126-2936-4E49-B436-C091ABF2976D}" name="WilsonBistabCg最终残差范数的平方(x_e)" dataDxfId="113"/>
    <tableColumn id="5" xr3:uid="{D6A3A819-525D-48FE-8617-572967DA84B9}" name="WilsonBistabCg耗时/s" dataDxfId="112"/>
    <tableColumn id="13" xr3:uid="{5FF05B18-366C-4501-84E4-791E8B5BF7BD}" name="WilsonBistabCg单次迭代耗时/ms" dataDxfId="111">
      <calculatedColumnFormula>表1_59101116[[#This Row],[WilsonBistabCg耗时/s]]/表1_59101116[[#This Row],[WilsonBistabCg迭代数]]*1000</calculatedColumnFormula>
    </tableColumn>
    <tableColumn id="11" xr3:uid="{4BF9467C-D042-4499-BF47-3AF8696D4288}" name="WilsonBistabCg加速比" dataDxfId="110">
      <calculatedColumnFormula>56.03799144/表1_59101116[[#This Row],[WilsonBistabCg单次迭代耗时/ms]]</calculatedColumnFormula>
    </tableColumn>
    <tableColumn id="6" xr3:uid="{9F33CDFB-E579-4072-AE92-089BF09BEF06}" name="CloverBistabCg迭代数" dataDxfId="109"/>
    <tableColumn id="8" xr3:uid="{3383A029-5AC1-4D2D-8A6F-F6352373EED7}" name="CloverBistabCg最终残差范数的平方(x_e)" dataDxfId="108"/>
    <tableColumn id="12" xr3:uid="{4AF5A212-436A-46CA-98DA-6FDEBBA65228}" name="CloverBistabCg耗时/s" dataDxfId="107"/>
    <tableColumn id="14" xr3:uid="{58393AB8-B4D1-4A1D-9232-44C160620766}" name="CloverBistabCg单次迭代耗时/ms" dataDxfId="106">
      <calculatedColumnFormula>表1_59101116[[#This Row],[CloverBistabCg耗时/s]]/表1_59101116[[#This Row],[CloverBistabCg迭代数]]*1000</calculatedColumnFormula>
    </tableColumn>
    <tableColumn id="9" xr3:uid="{5EA54DB3-4162-44E7-B54F-32E72193A9D4}" name="CloverBistabCg加速比" dataDxfId="105">
      <calculatedColumnFormula>168.2264241/表1_59101116[[#This Row],[CloverBistabCg单次迭代耗时/ms]]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0379-3936-4E3B-BAAE-9F8A950EA6D5}">
  <dimension ref="A1"/>
  <sheetViews>
    <sheetView zoomScale="160" zoomScaleNormal="160" workbookViewId="0">
      <selection activeCell="O17" sqref="O17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AD72-F9BD-4511-9FF9-9AEA6914B6A3}">
  <dimension ref="A1:M16"/>
  <sheetViews>
    <sheetView workbookViewId="0">
      <selection activeCell="K12" sqref="K12:M16"/>
    </sheetView>
  </sheetViews>
  <sheetFormatPr defaultRowHeight="14"/>
  <cols>
    <col min="2" max="2" width="11.83203125" customWidth="1"/>
    <col min="13" max="13" width="24.33203125" customWidth="1"/>
  </cols>
  <sheetData>
    <row r="1" spans="1:13" ht="62.5" customHeight="1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70">
      <c r="A2" s="3" t="s">
        <v>0</v>
      </c>
      <c r="B2" s="3" t="s">
        <v>38</v>
      </c>
      <c r="C2" s="3" t="s">
        <v>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9</v>
      </c>
      <c r="J2" s="3" t="s">
        <v>17</v>
      </c>
      <c r="K2" s="3" t="s">
        <v>8</v>
      </c>
      <c r="L2" s="3" t="s">
        <v>22</v>
      </c>
      <c r="M2" s="3" t="s">
        <v>40</v>
      </c>
    </row>
    <row r="3" spans="1:13" ht="14.5">
      <c r="A3" s="4">
        <v>1</v>
      </c>
      <c r="B3" s="4">
        <f>128*128*128*256</f>
        <v>536870912</v>
      </c>
      <c r="C3" s="4">
        <v>128</v>
      </c>
      <c r="D3" s="4">
        <f>表1_51337[[#This Row],[总格点数量]]/表1_51337[[#This Row],[线程数]]</f>
        <v>4194304</v>
      </c>
      <c r="E3" s="13">
        <v>162</v>
      </c>
      <c r="F3" s="13">
        <v>4.3646599999999998E-23</v>
      </c>
      <c r="G3" s="13">
        <v>9.0781546130000006</v>
      </c>
      <c r="H3" s="13">
        <f>表1_51337[[#This Row],[WilsonBistabCg耗时/s]]/表1_51337[[#This Row],[WilsonBistabCg迭代数]]*1000</f>
        <v>56.037991438271611</v>
      </c>
      <c r="I3" s="13">
        <v>170</v>
      </c>
      <c r="J3" s="21">
        <v>6.1360899999999997E-23</v>
      </c>
      <c r="K3" s="13">
        <v>28.598492101000001</v>
      </c>
      <c r="L3" s="13">
        <f>表1_51337[[#This Row],[CloverBistabCg耗时/s]]/表1_51337[[#This Row],[CloverBistabCg迭代数]]*1000</f>
        <v>168.22642412352943</v>
      </c>
      <c r="M3" s="1">
        <f>表1_51337[[#This Row],[CloverBistabCg单次迭代耗时/ms]]-表1_51337[[#This Row],[WilsonBistabCg单次迭代耗时/ms]]</f>
        <v>112.18843268525782</v>
      </c>
    </row>
    <row r="4" spans="1:13" ht="14.5">
      <c r="A4" s="4">
        <v>2</v>
      </c>
      <c r="B4" s="4">
        <f>32*64*64*64</f>
        <v>8388608</v>
      </c>
      <c r="C4" s="4">
        <v>2</v>
      </c>
      <c r="D4" s="4">
        <f>表1_51337[[#This Row],[总格点数量]]/表1_51337[[#This Row],[线程数]]</f>
        <v>4194304</v>
      </c>
      <c r="E4" s="13">
        <v>146</v>
      </c>
      <c r="F4" s="21">
        <v>3.0361500000000001E-21</v>
      </c>
      <c r="G4" s="13">
        <v>5.6593208910000001</v>
      </c>
      <c r="H4" s="13">
        <f>表1_51337[[#This Row],[WilsonBistabCg耗时/s]]/表1_51337[[#This Row],[WilsonBistabCg迭代数]]*1000</f>
        <v>38.762471856164382</v>
      </c>
      <c r="I4" s="13">
        <v>154</v>
      </c>
      <c r="J4" s="21">
        <v>1.5560499999999999E-21</v>
      </c>
      <c r="K4" s="13">
        <v>21.331120071000001</v>
      </c>
      <c r="L4" s="13">
        <f>表1_51337[[#This Row],[CloverBistabCg耗时/s]]/表1_51337[[#This Row],[CloverBistabCg迭代数]]*1000</f>
        <v>138.51376669480518</v>
      </c>
      <c r="M4" s="1">
        <f>表1_51337[[#This Row],[CloverBistabCg单次迭代耗时/ms]]-表1_51337[[#This Row],[WilsonBistabCg单次迭代耗时/ms]]</f>
        <v>99.751294838640803</v>
      </c>
    </row>
    <row r="5" spans="1:13" ht="14.5">
      <c r="A5" s="4">
        <v>3</v>
      </c>
      <c r="B5" s="4">
        <f>128*128*128*256</f>
        <v>536870912</v>
      </c>
      <c r="C5" s="4">
        <v>256</v>
      </c>
      <c r="D5" s="4">
        <f>表1_51337[[#This Row],[总格点数量]]/表1_51337[[#This Row],[线程数]]</f>
        <v>2097152</v>
      </c>
      <c r="E5" s="1">
        <v>156</v>
      </c>
      <c r="F5" s="1">
        <v>9.40601E-23</v>
      </c>
      <c r="G5" s="1">
        <v>6.9532580050000004</v>
      </c>
      <c r="H5" s="13">
        <f>表1_51337[[#This Row],[WilsonBistabCg耗时/s]]/表1_51337[[#This Row],[WilsonBistabCg迭代数]]*1000</f>
        <v>44.57216669871795</v>
      </c>
      <c r="I5" s="1">
        <v>159</v>
      </c>
      <c r="J5" s="2">
        <v>6.3571600000000001E-23</v>
      </c>
      <c r="K5" s="1">
        <v>16.316046467</v>
      </c>
      <c r="L5" s="13">
        <f>表1_51337[[#This Row],[CloverBistabCg耗时/s]]/表1_51337[[#This Row],[CloverBistabCg迭代数]]*1000</f>
        <v>102.61664444654087</v>
      </c>
      <c r="M5" s="1">
        <f>表1_51337[[#This Row],[CloverBistabCg单次迭代耗时/ms]]-表1_51337[[#This Row],[WilsonBistabCg单次迭代耗时/ms]]</f>
        <v>58.044477747822924</v>
      </c>
    </row>
    <row r="6" spans="1:13" ht="14.5">
      <c r="A6" s="4">
        <v>4</v>
      </c>
      <c r="B6" s="4">
        <f>32*64*64*64</f>
        <v>8388608</v>
      </c>
      <c r="C6" s="4">
        <v>4</v>
      </c>
      <c r="D6" s="4">
        <f>表1_51337[[#This Row],[总格点数量]]/表1_51337[[#This Row],[线程数]]</f>
        <v>2097152</v>
      </c>
      <c r="E6" s="1">
        <v>144</v>
      </c>
      <c r="F6" s="2">
        <v>2.7371900000000001E-21</v>
      </c>
      <c r="G6" s="1">
        <v>2.8438026789999999</v>
      </c>
      <c r="H6" s="13">
        <f>表1_51337[[#This Row],[WilsonBistabCg耗时/s]]/表1_51337[[#This Row],[WilsonBistabCg迭代数]]*1000</f>
        <v>19.748629715277779</v>
      </c>
      <c r="I6" s="1">
        <v>146</v>
      </c>
      <c r="J6" s="2">
        <v>1.27958E-20</v>
      </c>
      <c r="K6" s="1">
        <v>10.569814682000001</v>
      </c>
      <c r="L6" s="13">
        <f>表1_51337[[#This Row],[CloverBistabCg耗时/s]]/表1_51337[[#This Row],[CloverBistabCg迭代数]]*1000</f>
        <v>72.395990972602746</v>
      </c>
      <c r="M6" s="1">
        <f>表1_51337[[#This Row],[CloverBistabCg单次迭代耗时/ms]]-表1_51337[[#This Row],[WilsonBistabCg单次迭代耗时/ms]]</f>
        <v>52.647361257324967</v>
      </c>
    </row>
    <row r="7" spans="1:13" ht="14.5">
      <c r="A7" s="4">
        <v>5</v>
      </c>
      <c r="B7" s="4">
        <f>128*128*128*256</f>
        <v>536870912</v>
      </c>
      <c r="C7" s="4">
        <v>512</v>
      </c>
      <c r="D7" s="4">
        <f>表1_51337[[#This Row],[总格点数量]]/表1_51337[[#This Row],[线程数]]</f>
        <v>1048576</v>
      </c>
      <c r="E7" s="13">
        <v>157</v>
      </c>
      <c r="F7" s="13">
        <v>2.17205E-23</v>
      </c>
      <c r="G7" s="13">
        <v>5.4621169360000001</v>
      </c>
      <c r="H7" s="13">
        <f>表1_51337[[#This Row],[WilsonBistabCg耗时/s]]/表1_51337[[#This Row],[WilsonBistabCg迭代数]]*1000</f>
        <v>34.790553732484078</v>
      </c>
      <c r="I7" s="13">
        <v>157</v>
      </c>
      <c r="J7" s="13">
        <v>5.33213E-23</v>
      </c>
      <c r="K7" s="13">
        <v>9.5829665479999999</v>
      </c>
      <c r="L7" s="13">
        <f>表1_51337[[#This Row],[CloverBistabCg耗时/s]]/表1_51337[[#This Row],[CloverBistabCg迭代数]]*1000</f>
        <v>61.03800349044586</v>
      </c>
      <c r="M7" s="1">
        <f>表1_51337[[#This Row],[CloverBistabCg单次迭代耗时/ms]]-表1_51337[[#This Row],[WilsonBistabCg单次迭代耗时/ms]]</f>
        <v>26.247449757961782</v>
      </c>
    </row>
    <row r="8" spans="1:13" ht="14.5">
      <c r="A8" s="4">
        <v>6</v>
      </c>
      <c r="B8" s="4">
        <f>32*64*64*64</f>
        <v>8388608</v>
      </c>
      <c r="C8" s="4">
        <v>8</v>
      </c>
      <c r="D8" s="4">
        <f>表1_51337[[#This Row],[总格点数量]]/表1_51337[[#This Row],[线程数]]</f>
        <v>1048576</v>
      </c>
      <c r="E8" s="13">
        <v>143</v>
      </c>
      <c r="F8" s="21">
        <v>2.7918699999999999E-21</v>
      </c>
      <c r="G8" s="13">
        <v>1.9098127519999999</v>
      </c>
      <c r="H8" s="13">
        <f>表1_51337[[#This Row],[WilsonBistabCg耗时/s]]/表1_51337[[#This Row],[WilsonBistabCg迭代数]]*1000</f>
        <v>13.35533393006993</v>
      </c>
      <c r="I8" s="13">
        <v>145</v>
      </c>
      <c r="J8" s="21">
        <v>3.03932E-21</v>
      </c>
      <c r="K8" s="13">
        <v>5.6472700170000003</v>
      </c>
      <c r="L8" s="13">
        <f>表1_51337[[#This Row],[CloverBistabCg耗时/s]]/表1_51337[[#This Row],[CloverBistabCg迭代数]]*1000</f>
        <v>38.946689772413791</v>
      </c>
      <c r="M8" s="1">
        <f>表1_51337[[#This Row],[CloverBistabCg单次迭代耗时/ms]]-表1_51337[[#This Row],[WilsonBistabCg单次迭代耗时/ms]]</f>
        <v>25.591355842343859</v>
      </c>
    </row>
    <row r="9" spans="1:13" ht="14.5">
      <c r="A9" s="4">
        <v>7</v>
      </c>
      <c r="B9" s="4">
        <f>32*64*64*64</f>
        <v>8388608</v>
      </c>
      <c r="C9" s="4">
        <v>16</v>
      </c>
      <c r="D9" s="4">
        <f>表1_51337[[#This Row],[总格点数量]]/表1_51337[[#This Row],[线程数]]</f>
        <v>524288</v>
      </c>
      <c r="E9" s="1">
        <v>136</v>
      </c>
      <c r="F9" s="2">
        <v>2.9970300000000001E-21</v>
      </c>
      <c r="G9" s="1">
        <v>1.206956023</v>
      </c>
      <c r="H9" s="13">
        <f>表1_51337[[#This Row],[WilsonBistabCg耗时/s]]/表1_51337[[#This Row],[WilsonBistabCg迭代数]]*1000</f>
        <v>8.8746766397058838</v>
      </c>
      <c r="I9" s="1">
        <v>143</v>
      </c>
      <c r="J9" s="2">
        <v>3.2109099999999998E-21</v>
      </c>
      <c r="K9" s="1">
        <v>3.4235934260000001</v>
      </c>
      <c r="L9" s="13">
        <f>表1_51337[[#This Row],[CloverBistabCg耗时/s]]/表1_51337[[#This Row],[CloverBistabCg迭代数]]*1000</f>
        <v>23.94121276923077</v>
      </c>
      <c r="M9" s="1">
        <f>表1_51337[[#This Row],[CloverBistabCg单次迭代耗时/ms]]-表1_51337[[#This Row],[WilsonBistabCg单次迭代耗时/ms]]</f>
        <v>15.066536129524886</v>
      </c>
    </row>
    <row r="10" spans="1:13" ht="14.5">
      <c r="A10" s="4">
        <v>8</v>
      </c>
      <c r="B10" s="4">
        <f>128*128*128*256</f>
        <v>536870912</v>
      </c>
      <c r="C10" s="4">
        <v>1024</v>
      </c>
      <c r="D10" s="4">
        <f>表1_51337[[#This Row],[总格点数量]]/表1_51337[[#This Row],[线程数]]</f>
        <v>524288</v>
      </c>
      <c r="E10" s="22">
        <v>157</v>
      </c>
      <c r="F10" s="22">
        <v>1.14308E-23</v>
      </c>
      <c r="G10" s="22">
        <v>3.979191492</v>
      </c>
      <c r="H10" s="13">
        <f>表1_51337[[#This Row],[WilsonBistabCg耗时/s]]/表1_51337[[#This Row],[WilsonBistabCg迭代数]]*1000</f>
        <v>25.345168738853506</v>
      </c>
      <c r="I10" s="22">
        <v>149</v>
      </c>
      <c r="J10" s="22">
        <v>3.7953899999999999E-23</v>
      </c>
      <c r="K10" s="22">
        <v>5.8871093300000004</v>
      </c>
      <c r="L10" s="13">
        <f>表1_51337[[#This Row],[CloverBistabCg耗时/s]]/表1_51337[[#This Row],[CloverBistabCg迭代数]]*1000</f>
        <v>39.510800872483223</v>
      </c>
      <c r="M10" s="1">
        <f>表1_51337[[#This Row],[CloverBistabCg单次迭代耗时/ms]]-表1_51337[[#This Row],[WilsonBistabCg单次迭代耗时/ms]]</f>
        <v>14.165632133629718</v>
      </c>
    </row>
    <row r="11" spans="1:13" ht="14.5" customHeight="1">
      <c r="A11" s="30" t="s">
        <v>39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ht="42">
      <c r="K12" s="14" t="s">
        <v>0</v>
      </c>
      <c r="L12" s="15" t="s">
        <v>30</v>
      </c>
      <c r="M12" s="16" t="s">
        <v>41</v>
      </c>
    </row>
    <row r="13" spans="1:13" ht="14.5">
      <c r="K13" s="17">
        <v>1</v>
      </c>
      <c r="L13" s="4">
        <v>4194304</v>
      </c>
      <c r="M13" s="18">
        <f>(M3+M4)/2</f>
        <v>105.96986376194931</v>
      </c>
    </row>
    <row r="14" spans="1:13" ht="14.5">
      <c r="K14" s="17">
        <v>2</v>
      </c>
      <c r="L14" s="4">
        <v>2097152</v>
      </c>
      <c r="M14" s="18">
        <f>(M5+M6)/2</f>
        <v>55.345919502573949</v>
      </c>
    </row>
    <row r="15" spans="1:13" ht="14.5">
      <c r="K15" s="17">
        <v>3</v>
      </c>
      <c r="L15" s="4">
        <v>1048576</v>
      </c>
      <c r="M15" s="18">
        <f>(M7+M8)/2</f>
        <v>25.91940280015282</v>
      </c>
    </row>
    <row r="16" spans="1:13" ht="14.5">
      <c r="K16" s="17">
        <v>4</v>
      </c>
      <c r="L16" s="4">
        <f>524288</f>
        <v>524288</v>
      </c>
      <c r="M16" s="18">
        <f>(M9+M10)/2</f>
        <v>14.616084131577303</v>
      </c>
    </row>
  </sheetData>
  <mergeCells count="2">
    <mergeCell ref="A1:M1"/>
    <mergeCell ref="A11:M11"/>
  </mergeCells>
  <phoneticPr fontId="1" type="noConversion"/>
  <pageMargins left="0.7" right="0.7" top="0.75" bottom="0.75" header="0.3" footer="0.3"/>
  <ignoredErrors>
    <ignoredError sqref="B5 B3 B7 B10 M14:M16" calculatedColumn="1"/>
  </ignoredErrors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D309-D372-4EFF-869E-5F154484EAA7}">
  <dimension ref="A1:G28"/>
  <sheetViews>
    <sheetView zoomScale="85" zoomScaleNormal="85" workbookViewId="0">
      <selection activeCell="D36" sqref="D36"/>
    </sheetView>
  </sheetViews>
  <sheetFormatPr defaultRowHeight="14"/>
  <cols>
    <col min="2" max="2" width="17.25" customWidth="1"/>
    <col min="3" max="3" width="42.83203125" customWidth="1"/>
    <col min="4" max="4" width="11.25" bestFit="1" customWidth="1"/>
    <col min="6" max="6" width="17.25" customWidth="1"/>
    <col min="7" max="7" width="42.83203125" customWidth="1"/>
  </cols>
  <sheetData>
    <row r="1" spans="1:7">
      <c r="A1" s="14" t="s">
        <v>0</v>
      </c>
      <c r="B1" s="15" t="s">
        <v>43</v>
      </c>
      <c r="C1" s="16" t="s">
        <v>44</v>
      </c>
      <c r="E1" s="25" t="s">
        <v>0</v>
      </c>
      <c r="F1" s="15" t="s">
        <v>43</v>
      </c>
      <c r="G1" s="16" t="s">
        <v>45</v>
      </c>
    </row>
    <row r="2" spans="1:7" ht="14.5">
      <c r="A2" s="17">
        <v>1</v>
      </c>
      <c r="B2" s="4">
        <v>8388608</v>
      </c>
      <c r="C2" s="23">
        <v>121.9129934</v>
      </c>
      <c r="E2" s="17">
        <v>1</v>
      </c>
      <c r="F2" s="4">
        <v>4194304</v>
      </c>
      <c r="G2" s="23">
        <v>105.9698638</v>
      </c>
    </row>
    <row r="3" spans="1:7" ht="14.5">
      <c r="A3" s="17">
        <v>2</v>
      </c>
      <c r="B3" s="4">
        <v>4194304</v>
      </c>
      <c r="C3" s="23">
        <v>68.137197380000003</v>
      </c>
      <c r="E3" s="17">
        <v>2</v>
      </c>
      <c r="F3" s="4">
        <v>2097152</v>
      </c>
      <c r="G3" s="23">
        <v>55.345919500000001</v>
      </c>
    </row>
    <row r="4" spans="1:7" ht="14.5">
      <c r="A4" s="17">
        <v>3</v>
      </c>
      <c r="B4" s="4">
        <v>2097152</v>
      </c>
      <c r="C4" s="23">
        <v>38.981220890000003</v>
      </c>
      <c r="E4" s="17">
        <v>3</v>
      </c>
      <c r="F4" s="4">
        <v>1048576</v>
      </c>
      <c r="G4" s="23">
        <v>25.9194028</v>
      </c>
    </row>
    <row r="5" spans="1:7" ht="14.5">
      <c r="A5" s="17">
        <v>4</v>
      </c>
      <c r="B5" s="4">
        <v>1048576</v>
      </c>
      <c r="C5" s="23">
        <v>23.01811884</v>
      </c>
      <c r="E5" s="19">
        <v>4</v>
      </c>
      <c r="F5" s="6">
        <v>524288</v>
      </c>
      <c r="G5" s="24">
        <v>14.616084130000001</v>
      </c>
    </row>
    <row r="6" spans="1:7" ht="14.5">
      <c r="A6" s="19">
        <v>5</v>
      </c>
      <c r="B6" s="6">
        <v>524288</v>
      </c>
      <c r="C6" s="24">
        <v>10.469049119999999</v>
      </c>
    </row>
    <row r="7" spans="1:7" ht="14.5">
      <c r="A7" s="33" t="s">
        <v>46</v>
      </c>
      <c r="B7" s="34"/>
      <c r="C7" s="34"/>
      <c r="D7" s="34"/>
      <c r="E7" s="34"/>
      <c r="F7" s="34"/>
      <c r="G7" s="34"/>
    </row>
    <row r="8" spans="1:7">
      <c r="A8" s="14" t="s">
        <v>0</v>
      </c>
      <c r="B8" s="15" t="s">
        <v>43</v>
      </c>
      <c r="C8" s="16" t="s">
        <v>47</v>
      </c>
      <c r="E8" s="25" t="s">
        <v>0</v>
      </c>
      <c r="F8" s="15" t="s">
        <v>43</v>
      </c>
      <c r="G8" s="16" t="s">
        <v>48</v>
      </c>
    </row>
    <row r="9" spans="1:7" ht="14.5">
      <c r="A9" s="17">
        <v>1</v>
      </c>
      <c r="B9" s="4">
        <v>8388608</v>
      </c>
      <c r="C9" s="23">
        <f>C2/2</f>
        <v>60.956496700000002</v>
      </c>
      <c r="E9" s="17">
        <v>1</v>
      </c>
      <c r="F9" s="4">
        <v>4194304</v>
      </c>
      <c r="G9" s="23">
        <f>G2/2</f>
        <v>52.984931899999999</v>
      </c>
    </row>
    <row r="10" spans="1:7" ht="14.5">
      <c r="A10" s="17">
        <v>2</v>
      </c>
      <c r="B10" s="4">
        <v>4194304</v>
      </c>
      <c r="C10" s="23">
        <f t="shared" ref="C10:C13" si="0">C3/2</f>
        <v>34.068598690000002</v>
      </c>
      <c r="E10" s="17">
        <v>2</v>
      </c>
      <c r="F10" s="4">
        <v>2097152</v>
      </c>
      <c r="G10" s="23">
        <f t="shared" ref="G10:G12" si="1">G3/2</f>
        <v>27.67295975</v>
      </c>
    </row>
    <row r="11" spans="1:7" ht="14.5">
      <c r="A11" s="17">
        <v>3</v>
      </c>
      <c r="B11" s="4">
        <v>2097152</v>
      </c>
      <c r="C11" s="23">
        <f t="shared" si="0"/>
        <v>19.490610445000002</v>
      </c>
      <c r="E11" s="17">
        <v>3</v>
      </c>
      <c r="F11" s="4">
        <v>1048576</v>
      </c>
      <c r="G11" s="23">
        <f t="shared" si="1"/>
        <v>12.9597014</v>
      </c>
    </row>
    <row r="12" spans="1:7" ht="14.5">
      <c r="A12" s="17">
        <v>4</v>
      </c>
      <c r="B12" s="4">
        <v>1048576</v>
      </c>
      <c r="C12" s="23">
        <f t="shared" si="0"/>
        <v>11.50905942</v>
      </c>
      <c r="E12" s="19">
        <v>4</v>
      </c>
      <c r="F12" s="6">
        <v>524288</v>
      </c>
      <c r="G12" s="23">
        <f t="shared" si="1"/>
        <v>7.3080420650000004</v>
      </c>
    </row>
    <row r="13" spans="1:7" ht="14.5">
      <c r="A13" s="19">
        <v>5</v>
      </c>
      <c r="B13" s="6">
        <v>524288</v>
      </c>
      <c r="C13" s="23">
        <f t="shared" si="0"/>
        <v>5.2345245599999997</v>
      </c>
    </row>
    <row r="14" spans="1:7">
      <c r="B14" s="30" t="s">
        <v>49</v>
      </c>
      <c r="C14" s="30"/>
      <c r="E14" s="30" t="s">
        <v>50</v>
      </c>
      <c r="F14" s="30"/>
      <c r="G14" s="30"/>
    </row>
    <row r="15" spans="1:7">
      <c r="B15" s="30" t="s">
        <v>55</v>
      </c>
      <c r="C15" s="30"/>
      <c r="D15" s="30"/>
      <c r="E15" s="30"/>
      <c r="F15" s="30"/>
      <c r="G15" s="30"/>
    </row>
    <row r="16" spans="1:7">
      <c r="A16" s="30" t="s">
        <v>61</v>
      </c>
      <c r="B16" s="30"/>
      <c r="C16" s="30"/>
      <c r="D16" s="30"/>
      <c r="E16" s="30"/>
      <c r="F16" s="30"/>
      <c r="G16" s="30"/>
    </row>
    <row r="17" spans="1:7" ht="28">
      <c r="A17" s="28" t="s">
        <v>0</v>
      </c>
      <c r="B17" s="14" t="s">
        <v>43</v>
      </c>
      <c r="C17" s="15" t="s">
        <v>51</v>
      </c>
      <c r="D17" s="15" t="s">
        <v>52</v>
      </c>
      <c r="E17" s="16" t="s">
        <v>53</v>
      </c>
    </row>
    <row r="18" spans="1:7" ht="14.5">
      <c r="A18" s="26">
        <v>1</v>
      </c>
      <c r="B18" s="17">
        <v>8388608</v>
      </c>
      <c r="C18" s="4">
        <f>1344*表22[[#This Row],[格点数量]]</f>
        <v>11274289152</v>
      </c>
      <c r="D18" s="4">
        <f>1152*表22[[#This Row],[格点数量]]</f>
        <v>9663676416</v>
      </c>
      <c r="E18" s="23">
        <v>60.956496700000002</v>
      </c>
      <c r="F18" s="30" t="s">
        <v>56</v>
      </c>
      <c r="G18" s="30"/>
    </row>
    <row r="19" spans="1:7" ht="14.5">
      <c r="A19" s="26">
        <v>2</v>
      </c>
      <c r="B19" s="17">
        <v>4194304</v>
      </c>
      <c r="C19" s="4">
        <f>1344*表22[[#This Row],[格点数量]]</f>
        <v>5637144576</v>
      </c>
      <c r="D19" s="4">
        <f>1152*表22[[#This Row],[格点数量]]</f>
        <v>4831838208</v>
      </c>
      <c r="E19" s="23">
        <v>34.068598690000002</v>
      </c>
      <c r="F19" s="30"/>
      <c r="G19" s="30"/>
    </row>
    <row r="20" spans="1:7" ht="14.5">
      <c r="A20" s="26">
        <v>3</v>
      </c>
      <c r="B20" s="17">
        <v>2097152</v>
      </c>
      <c r="C20" s="4">
        <f>1344*表22[[#This Row],[格点数量]]</f>
        <v>2818572288</v>
      </c>
      <c r="D20" s="4">
        <f>1152*表22[[#This Row],[格点数量]]</f>
        <v>2415919104</v>
      </c>
      <c r="E20" s="23">
        <v>19.490610449999998</v>
      </c>
      <c r="F20" s="30" t="s">
        <v>57</v>
      </c>
      <c r="G20" s="30"/>
    </row>
    <row r="21" spans="1:7" ht="14.5">
      <c r="A21" s="27">
        <v>4</v>
      </c>
      <c r="B21" s="17">
        <v>1048576</v>
      </c>
      <c r="C21" s="4">
        <f>1344*表22[[#This Row],[格点数量]]</f>
        <v>1409286144</v>
      </c>
      <c r="D21" s="4">
        <f>1152*表22[[#This Row],[格点数量]]</f>
        <v>1207959552</v>
      </c>
      <c r="E21" s="23">
        <v>11.50905942</v>
      </c>
      <c r="F21" s="30"/>
      <c r="G21" s="30"/>
    </row>
    <row r="22" spans="1:7">
      <c r="A22" s="30" t="s">
        <v>60</v>
      </c>
      <c r="B22" s="30"/>
      <c r="C22" s="30"/>
      <c r="D22" s="30"/>
      <c r="E22" s="30"/>
      <c r="F22" s="30"/>
      <c r="G22" s="30"/>
    </row>
    <row r="23" spans="1:7" ht="28">
      <c r="A23" s="28" t="s">
        <v>0</v>
      </c>
      <c r="B23" s="14" t="s">
        <v>43</v>
      </c>
      <c r="C23" s="15" t="s">
        <v>51</v>
      </c>
      <c r="D23" s="15" t="s">
        <v>52</v>
      </c>
      <c r="E23" s="16" t="s">
        <v>54</v>
      </c>
    </row>
    <row r="24" spans="1:7" ht="14.5">
      <c r="A24" s="26">
        <v>1</v>
      </c>
      <c r="B24" s="17">
        <v>4194304</v>
      </c>
      <c r="C24" s="4">
        <f>2688*表23[[#This Row],[格点数量]]</f>
        <v>11274289152</v>
      </c>
      <c r="D24" s="4">
        <f>1152*表23[[#This Row],[格点数量]]</f>
        <v>4831838208</v>
      </c>
      <c r="E24" s="23">
        <v>52.984931899999999</v>
      </c>
      <c r="F24" s="30" t="s">
        <v>58</v>
      </c>
      <c r="G24" s="30"/>
    </row>
    <row r="25" spans="1:7" ht="14.5">
      <c r="A25" s="26">
        <v>2</v>
      </c>
      <c r="B25" s="17">
        <v>2097152</v>
      </c>
      <c r="C25" s="4">
        <f>2688*表23[[#This Row],[格点数量]]</f>
        <v>5637144576</v>
      </c>
      <c r="D25" s="4">
        <f>1152*表23[[#This Row],[格点数量]]</f>
        <v>2415919104</v>
      </c>
      <c r="E25" s="23">
        <v>27.67295975</v>
      </c>
      <c r="F25" s="30"/>
      <c r="G25" s="30"/>
    </row>
    <row r="26" spans="1:7" ht="14.5">
      <c r="A26" s="26">
        <v>3</v>
      </c>
      <c r="B26" s="17">
        <v>1048576</v>
      </c>
      <c r="C26" s="4">
        <f>2688*表23[[#This Row],[格点数量]]</f>
        <v>2818572288</v>
      </c>
      <c r="D26" s="4">
        <f>1152*表23[[#This Row],[格点数量]]</f>
        <v>1207959552</v>
      </c>
      <c r="E26" s="23">
        <v>12.9597014</v>
      </c>
      <c r="F26" s="30" t="s">
        <v>59</v>
      </c>
      <c r="G26" s="30"/>
    </row>
    <row r="27" spans="1:7" ht="14.5">
      <c r="A27" s="27">
        <v>4</v>
      </c>
      <c r="B27" s="19">
        <v>524288</v>
      </c>
      <c r="C27" s="4">
        <f>2688*表23[[#This Row],[格点数量]]</f>
        <v>1409286144</v>
      </c>
      <c r="D27" s="4">
        <f>1152*表23[[#This Row],[格点数量]]</f>
        <v>603979776</v>
      </c>
      <c r="E27" s="24">
        <v>7.3080420650000004</v>
      </c>
      <c r="F27" s="30"/>
      <c r="G27" s="30"/>
    </row>
    <row r="28" spans="1:7">
      <c r="A28" s="30" t="s">
        <v>62</v>
      </c>
      <c r="B28" s="30"/>
      <c r="C28" s="30"/>
      <c r="D28" s="30"/>
      <c r="E28" s="30"/>
      <c r="F28" s="30"/>
      <c r="G28" s="30"/>
    </row>
  </sheetData>
  <mergeCells count="11">
    <mergeCell ref="A28:G28"/>
    <mergeCell ref="F18:G19"/>
    <mergeCell ref="F20:G21"/>
    <mergeCell ref="F24:G25"/>
    <mergeCell ref="F26:G27"/>
    <mergeCell ref="A22:G22"/>
    <mergeCell ref="A7:G7"/>
    <mergeCell ref="B14:C14"/>
    <mergeCell ref="E14:G14"/>
    <mergeCell ref="B15:G15"/>
    <mergeCell ref="A16:G16"/>
  </mergeCells>
  <phoneticPr fontId="1" type="noConversion"/>
  <pageMargins left="0.7" right="0.7" top="0.75" bottom="0.75" header="0.3" footer="0.3"/>
  <ignoredErrors>
    <ignoredError sqref="C24:D24" calculatedColumn="1"/>
  </ignoredErrors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D469-6FFC-4586-B4EC-2DC5B252ACE5}">
  <dimension ref="A1"/>
  <sheetViews>
    <sheetView zoomScaleNormal="100" workbookViewId="0">
      <selection activeCell="M32" sqref="M32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21D9-1C2B-482D-98EF-5A037A9DEDD1}">
  <dimension ref="A1:K15"/>
  <sheetViews>
    <sheetView zoomScale="175" zoomScaleNormal="175" workbookViewId="0">
      <selection sqref="A1:K1"/>
    </sheetView>
  </sheetViews>
  <sheetFormatPr defaultRowHeight="14"/>
  <cols>
    <col min="1" max="2" width="9.1640625" customWidth="1"/>
    <col min="3" max="3" width="11.25" customWidth="1"/>
    <col min="4" max="11" width="9.1640625" customWidth="1"/>
  </cols>
  <sheetData>
    <row r="1" spans="1:11" ht="82.5" customHeight="1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69" customHeight="1">
      <c r="A2" s="3" t="s">
        <v>0</v>
      </c>
      <c r="B2" s="3" t="s">
        <v>1</v>
      </c>
      <c r="C2" s="3" t="s">
        <v>31</v>
      </c>
      <c r="D2" s="3" t="s">
        <v>6</v>
      </c>
      <c r="E2" s="3" t="s">
        <v>16</v>
      </c>
      <c r="F2" s="3" t="s">
        <v>7</v>
      </c>
      <c r="G2" s="3" t="s">
        <v>10</v>
      </c>
      <c r="H2" s="3" t="s">
        <v>9</v>
      </c>
      <c r="I2" s="3" t="s">
        <v>17</v>
      </c>
      <c r="J2" s="3" t="s">
        <v>8</v>
      </c>
      <c r="K2" s="3" t="s">
        <v>11</v>
      </c>
    </row>
    <row r="3" spans="1:11" ht="14.5">
      <c r="A3" s="4">
        <v>1</v>
      </c>
      <c r="B3" s="4">
        <v>1</v>
      </c>
      <c r="C3" s="4" t="s">
        <v>2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</row>
    <row r="4" spans="1:11" ht="14.5">
      <c r="A4" s="4">
        <v>2</v>
      </c>
      <c r="B4" s="4">
        <v>2</v>
      </c>
      <c r="C4" s="4" t="s">
        <v>3</v>
      </c>
      <c r="D4" s="1">
        <v>125</v>
      </c>
      <c r="E4" s="2">
        <v>4.5992399999999999E-18</v>
      </c>
      <c r="F4" s="1">
        <v>5.9296961540000002</v>
      </c>
      <c r="G4" s="5">
        <f>5.929696154/表1[[#This Row],[WilsonBistabCg耗时/s]]</f>
        <v>1</v>
      </c>
      <c r="H4" s="1">
        <v>125</v>
      </c>
      <c r="I4" s="2">
        <v>7.5004100000000003E-18</v>
      </c>
      <c r="J4" s="1">
        <v>27.037353087</v>
      </c>
      <c r="K4" s="5">
        <f>27.03735309/表1[[#This Row],[CloverBistabCg耗时/s]]</f>
        <v>1.0000000001109577</v>
      </c>
    </row>
    <row r="5" spans="1:11" ht="14.5">
      <c r="A5" s="4">
        <v>3</v>
      </c>
      <c r="B5" s="4">
        <v>4</v>
      </c>
      <c r="C5" s="4" t="s">
        <v>5</v>
      </c>
      <c r="D5" s="1">
        <v>124</v>
      </c>
      <c r="E5" s="2">
        <v>1.2955600000000001E-17</v>
      </c>
      <c r="F5" s="1">
        <v>3.0420713670000001</v>
      </c>
      <c r="G5" s="5">
        <f>5.929696154/表1[[#This Row],[WilsonBistabCg耗时/s]]</f>
        <v>1.9492297972771393</v>
      </c>
      <c r="H5" s="1">
        <v>125</v>
      </c>
      <c r="I5" s="2">
        <v>1.05443E-17</v>
      </c>
      <c r="J5" s="1">
        <v>14.63898152</v>
      </c>
      <c r="K5" s="5">
        <f>27.03735309/表1[[#This Row],[CloverBistabCg耗时/s]]</f>
        <v>1.8469422242975821</v>
      </c>
    </row>
    <row r="6" spans="1:11" ht="14.5">
      <c r="A6" s="4">
        <v>4</v>
      </c>
      <c r="B6" s="4">
        <v>8</v>
      </c>
      <c r="C6" s="4" t="s">
        <v>4</v>
      </c>
      <c r="D6" s="1">
        <v>125</v>
      </c>
      <c r="E6" s="2">
        <v>7.3774600000000005E-18</v>
      </c>
      <c r="F6" s="1">
        <v>3.7694192649999998</v>
      </c>
      <c r="G6" s="5">
        <f>5.929696154/表1[[#This Row],[WilsonBistabCg耗时/s]]</f>
        <v>1.57310602433078</v>
      </c>
      <c r="H6" s="1">
        <v>126</v>
      </c>
      <c r="I6" s="2">
        <v>2.7526399999999999E-17</v>
      </c>
      <c r="J6" s="1">
        <v>9.4947111799999995</v>
      </c>
      <c r="K6" s="5">
        <f>27.03735309/表1[[#This Row],[CloverBistabCg耗时/s]]</f>
        <v>2.847622489765929</v>
      </c>
    </row>
    <row r="7" spans="1:11" ht="14.5">
      <c r="A7" s="4">
        <v>5</v>
      </c>
      <c r="B7" s="4">
        <v>16</v>
      </c>
      <c r="C7" s="4" t="s">
        <v>12</v>
      </c>
      <c r="D7" s="1">
        <v>125</v>
      </c>
      <c r="E7" s="2">
        <v>5.4550700000000004E-18</v>
      </c>
      <c r="F7" s="1">
        <v>2.7962520550000001</v>
      </c>
      <c r="G7" s="5">
        <f>5.929696154/表1[[#This Row],[WilsonBistabCg耗时/s]]</f>
        <v>2.1205871421344384</v>
      </c>
      <c r="H7" s="1">
        <v>126</v>
      </c>
      <c r="I7" s="2">
        <v>5.8994499999999998E-18</v>
      </c>
      <c r="J7" s="1">
        <v>5.8635230370000002</v>
      </c>
      <c r="K7" s="5">
        <f>27.03735309/表1[[#This Row],[CloverBistabCg耗时/s]]</f>
        <v>4.6111105762506446</v>
      </c>
    </row>
    <row r="8" spans="1:11" ht="14.5">
      <c r="A8" s="4">
        <v>6</v>
      </c>
      <c r="B8" s="4">
        <v>32</v>
      </c>
      <c r="C8" s="4" t="s">
        <v>13</v>
      </c>
      <c r="D8" s="1">
        <v>123</v>
      </c>
      <c r="E8" s="2">
        <v>5.3535399999999998E-18</v>
      </c>
      <c r="F8" s="1">
        <v>1.8988206679999999</v>
      </c>
      <c r="G8" s="5">
        <f>5.929696154/表1[[#This Row],[WilsonBistabCg耗时/s]]</f>
        <v>3.1228310571559463</v>
      </c>
      <c r="H8" s="1">
        <v>123</v>
      </c>
      <c r="I8" s="2">
        <v>7.7594799999999999E-18</v>
      </c>
      <c r="J8" s="1">
        <v>3.4006258740000002</v>
      </c>
      <c r="K8" s="5">
        <f>27.03735309/表1[[#This Row],[CloverBistabCg耗时/s]]</f>
        <v>7.9506991041614352</v>
      </c>
    </row>
    <row r="9" spans="1:11" ht="14.5">
      <c r="A9" s="6">
        <v>7</v>
      </c>
      <c r="B9" s="6">
        <v>64</v>
      </c>
      <c r="C9" s="6" t="s">
        <v>14</v>
      </c>
      <c r="D9" s="1">
        <v>125</v>
      </c>
      <c r="E9" s="2">
        <v>4.6620499999999998E-18</v>
      </c>
      <c r="F9" s="1">
        <v>1.21285997</v>
      </c>
      <c r="G9" s="7">
        <f>5.929696154/表1[[#This Row],[WilsonBistabCg耗时/s]]</f>
        <v>4.8890195906127563</v>
      </c>
      <c r="H9" s="1">
        <v>125</v>
      </c>
      <c r="I9" s="2">
        <v>8.02061E-18</v>
      </c>
      <c r="J9" s="1">
        <v>2.1016202019999999</v>
      </c>
      <c r="K9" s="7">
        <f>27.03735309/表1[[#This Row],[CloverBistabCg耗时/s]]</f>
        <v>12.865004373421035</v>
      </c>
    </row>
    <row r="10" spans="1:11">
      <c r="A10" s="30" t="s">
        <v>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2" spans="1:11">
      <c r="H12" s="8"/>
    </row>
    <row r="13" spans="1:11">
      <c r="H13" s="9"/>
    </row>
    <row r="14" spans="1:11">
      <c r="H14" s="9"/>
    </row>
    <row r="15" spans="1:11">
      <c r="H15" s="9"/>
    </row>
  </sheetData>
  <mergeCells count="2">
    <mergeCell ref="A1:K1"/>
    <mergeCell ref="A10:K10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09DF-D754-49D2-8918-DB8176F4587A}">
  <dimension ref="A1:P9"/>
  <sheetViews>
    <sheetView topLeftCell="I1" zoomScale="160" zoomScaleNormal="160" workbookViewId="0">
      <selection activeCell="Q9" sqref="A3:Q9"/>
    </sheetView>
  </sheetViews>
  <sheetFormatPr defaultRowHeight="14"/>
  <sheetData>
    <row r="1" spans="1:16" ht="63.5" customHeight="1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1</v>
      </c>
      <c r="C3" s="4" t="s">
        <v>2</v>
      </c>
      <c r="D3" s="4">
        <f>32*64*64*64/表1_5[[#This Row],[线程数]]</f>
        <v>8388608</v>
      </c>
      <c r="E3" s="1">
        <v>152</v>
      </c>
      <c r="F3" s="2">
        <v>1.39699E-11</v>
      </c>
      <c r="G3" s="1">
        <v>6.7095567359999997</v>
      </c>
      <c r="H3" s="1">
        <f>表1_5[[#This Row],[WilsonBistabCg耗时/s]]/表1_5[[#This Row],[WilsonBistabCg迭代数]]*1000</f>
        <v>44.141820631578945</v>
      </c>
      <c r="I3" s="5">
        <f>44.14182063/表1_5[[#This Row],[WilsonBistabCg单次迭代耗时/ms]]</f>
        <v>0.99999999996423017</v>
      </c>
      <c r="J3" s="1">
        <v>157</v>
      </c>
      <c r="K3" s="2">
        <v>1.7607599999999999E-11</v>
      </c>
      <c r="L3" s="1">
        <v>24.664055808000001</v>
      </c>
      <c r="M3" s="1">
        <f>表1_5[[#This Row],[CloverBistabCg耗时/s]]/表1_5[[#This Row],[CloverBistabCg迭代数]]*1000</f>
        <v>157.09589686624204</v>
      </c>
      <c r="N3" s="5">
        <f>157.0958969/表1_5[[#This Row],[CloverBistabCg单次迭代耗时/ms]]</f>
        <v>1.0000000002148877</v>
      </c>
    </row>
    <row r="4" spans="1:16" ht="14.5">
      <c r="A4" s="4">
        <v>2</v>
      </c>
      <c r="B4" s="4">
        <v>2</v>
      </c>
      <c r="C4" s="4" t="s">
        <v>3</v>
      </c>
      <c r="D4" s="4">
        <f>32*64*64*64/表1_5[[#This Row],[线程数]]</f>
        <v>4194304</v>
      </c>
      <c r="E4" s="1">
        <v>152</v>
      </c>
      <c r="F4" s="2">
        <v>1.42135E-11</v>
      </c>
      <c r="G4" s="1">
        <v>3.4771038719999998</v>
      </c>
      <c r="H4" s="1">
        <f>表1_5[[#This Row],[WilsonBistabCg耗时/s]]/表1_5[[#This Row],[WilsonBistabCg迭代数]]*1000</f>
        <v>22.875683368421051</v>
      </c>
      <c r="I4" s="5">
        <f>44.14182063/表1_5[[#This Row],[WilsonBistabCg单次迭代耗时/ms]]</f>
        <v>1.9296394306163542</v>
      </c>
      <c r="J4" s="1">
        <v>154</v>
      </c>
      <c r="K4" s="2">
        <v>1.62898E-11</v>
      </c>
      <c r="L4" s="1">
        <v>12.987048959999999</v>
      </c>
      <c r="M4" s="1">
        <f>表1_5[[#This Row],[CloverBistabCg耗时/s]]/表1_5[[#This Row],[CloverBistabCg迭代数]]*1000</f>
        <v>84.33148675324675</v>
      </c>
      <c r="N4" s="5">
        <f>157.0958969/表1_5[[#This Row],[CloverBistabCg单次迭代耗时/ms]]</f>
        <v>1.8628379855280073</v>
      </c>
    </row>
    <row r="5" spans="1:16" ht="14.5">
      <c r="A5" s="4">
        <v>3</v>
      </c>
      <c r="B5" s="4">
        <v>4</v>
      </c>
      <c r="C5" s="4" t="s">
        <v>5</v>
      </c>
      <c r="D5" s="4">
        <f>32*64*64*64/表1_5[[#This Row],[线程数]]</f>
        <v>2097152</v>
      </c>
      <c r="E5" s="1">
        <v>144</v>
      </c>
      <c r="F5" s="2">
        <v>1.41869E-11</v>
      </c>
      <c r="G5" s="1">
        <v>1.703268864</v>
      </c>
      <c r="H5" s="1">
        <f>表1_5[[#This Row],[WilsonBistabCg耗时/s]]/表1_5[[#This Row],[WilsonBistabCg迭代数]]*1000</f>
        <v>11.828256</v>
      </c>
      <c r="I5" s="5">
        <f>44.14182063/表1_5[[#This Row],[WilsonBistabCg单次迭代耗时/ms]]</f>
        <v>3.7318959472977249</v>
      </c>
      <c r="J5" s="1">
        <v>151</v>
      </c>
      <c r="K5" s="2">
        <v>1.7062000000000001E-11</v>
      </c>
      <c r="L5" s="1">
        <v>7.138976768</v>
      </c>
      <c r="M5" s="1">
        <f>表1_5[[#This Row],[CloverBistabCg耗时/s]]/表1_5[[#This Row],[CloverBistabCg迭代数]]*1000</f>
        <v>47.277991841059603</v>
      </c>
      <c r="N5" s="5">
        <f>157.0958969/表1_5[[#This Row],[CloverBistabCg单次迭代耗时/ms]]</f>
        <v>3.3228123865355603</v>
      </c>
    </row>
    <row r="6" spans="1:16" ht="14.5">
      <c r="A6" s="4">
        <v>4</v>
      </c>
      <c r="B6" s="4">
        <v>8</v>
      </c>
      <c r="C6" s="4" t="s">
        <v>4</v>
      </c>
      <c r="D6" s="4">
        <f>32*64*64*64/表1_5[[#This Row],[线程数]]</f>
        <v>1048576</v>
      </c>
      <c r="E6" s="1">
        <v>145</v>
      </c>
      <c r="F6" s="2">
        <v>1.34168E-11</v>
      </c>
      <c r="G6" s="1">
        <v>1.244662784</v>
      </c>
      <c r="H6" s="1">
        <f>表1_5[[#This Row],[WilsonBistabCg耗时/s]]/表1_5[[#This Row],[WilsonBistabCg迭代数]]*1000</f>
        <v>8.5838812689655164</v>
      </c>
      <c r="I6" s="5">
        <f>44.14182063/表1_5[[#This Row],[WilsonBistabCg单次迭代耗时/ms]]</f>
        <v>5.1424081073432335</v>
      </c>
      <c r="J6" s="1">
        <v>146</v>
      </c>
      <c r="K6" s="2">
        <v>1.5431700000000001E-11</v>
      </c>
      <c r="L6" s="1">
        <v>3.86076928</v>
      </c>
      <c r="M6" s="1">
        <f>表1_5[[#This Row],[CloverBistabCg耗时/s]]/表1_5[[#This Row],[CloverBistabCg迭代数]]*1000</f>
        <v>26.443625205479453</v>
      </c>
      <c r="N6" s="5">
        <f>157.0958969/表1_5[[#This Row],[CloverBistabCg单次迭代耗时/ms]]</f>
        <v>5.9407851865729731</v>
      </c>
    </row>
    <row r="7" spans="1:16" ht="14.5">
      <c r="A7" s="4">
        <v>5</v>
      </c>
      <c r="B7" s="4">
        <v>16</v>
      </c>
      <c r="C7" s="4" t="s">
        <v>12</v>
      </c>
      <c r="D7" s="4">
        <f>32*64*64*64/表1_5[[#This Row],[线程数]]</f>
        <v>524288</v>
      </c>
      <c r="E7" s="1">
        <v>140</v>
      </c>
      <c r="F7" s="2">
        <v>1.27268E-11</v>
      </c>
      <c r="G7" s="1">
        <v>0.81510035199999997</v>
      </c>
      <c r="H7" s="1">
        <f>表1_5[[#This Row],[WilsonBistabCg耗时/s]]/表1_5[[#This Row],[WilsonBistabCg迭代数]]*1000</f>
        <v>5.8221453714285714</v>
      </c>
      <c r="I7" s="5">
        <f>44.14182063/表1_5[[#This Row],[WilsonBistabCg单次迭代耗时/ms]]</f>
        <v>7.5817104888208906</v>
      </c>
      <c r="J7" s="1">
        <v>143</v>
      </c>
      <c r="K7" s="2">
        <v>1.48684E-11</v>
      </c>
      <c r="L7" s="1">
        <v>2.4852538879999999</v>
      </c>
      <c r="M7" s="1">
        <f>表1_5[[#This Row],[CloverBistabCg耗时/s]]/表1_5[[#This Row],[CloverBistabCg迭代数]]*1000</f>
        <v>17.379397818181818</v>
      </c>
      <c r="N7" s="5">
        <f>157.0958969/表1_5[[#This Row],[CloverBistabCg单次迭代耗时/ms]]</f>
        <v>9.039202539897607</v>
      </c>
    </row>
    <row r="8" spans="1:16" ht="14.5">
      <c r="A8" s="4">
        <v>6</v>
      </c>
      <c r="B8" s="4">
        <v>32</v>
      </c>
      <c r="C8" s="4" t="s">
        <v>13</v>
      </c>
      <c r="D8" s="4">
        <f>32*64*64*64/表1_5[[#This Row],[线程数]]</f>
        <v>262144</v>
      </c>
      <c r="E8" s="1">
        <v>130</v>
      </c>
      <c r="F8" s="2">
        <v>1.22649E-11</v>
      </c>
      <c r="G8" s="1">
        <v>0.80795647999999998</v>
      </c>
      <c r="H8" s="1">
        <f>表1_5[[#This Row],[WilsonBistabCg耗时/s]]/表1_5[[#This Row],[WilsonBistabCg迭代数]]*1000</f>
        <v>6.2150498461538461</v>
      </c>
      <c r="I8" s="5">
        <f>44.14182063/表1_5[[#This Row],[WilsonBistabCg单次迭代耗时/ms]]</f>
        <v>7.1024081419583389</v>
      </c>
      <c r="J8" s="1">
        <v>999</v>
      </c>
      <c r="K8" s="10" t="s">
        <v>19</v>
      </c>
      <c r="L8" s="1">
        <v>12.456877056</v>
      </c>
      <c r="M8" s="1">
        <f>表1_5[[#This Row],[CloverBistabCg耗时/s]]/表1_5[[#This Row],[CloverBistabCg迭代数]]*1000</f>
        <v>12.469346402402403</v>
      </c>
      <c r="N8" s="5">
        <f>157.0958969/表1_5[[#This Row],[CloverBistabCg单次迭代耗时/ms]]</f>
        <v>12.598567064407897</v>
      </c>
      <c r="O8" s="31" t="s">
        <v>20</v>
      </c>
      <c r="P8" s="32"/>
    </row>
    <row r="9" spans="1:16">
      <c r="A9" s="30" t="s">
        <v>23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mergeCells count="3">
    <mergeCell ref="A1:N1"/>
    <mergeCell ref="O8:P8"/>
    <mergeCell ref="A9:N9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18A2-A324-4DD7-95EE-449C9C03F127}">
  <dimension ref="A1:P9"/>
  <sheetViews>
    <sheetView zoomScale="160" zoomScaleNormal="160" workbookViewId="0">
      <selection sqref="A1:N1"/>
    </sheetView>
  </sheetViews>
  <sheetFormatPr defaultRowHeight="14"/>
  <sheetData>
    <row r="1" spans="1:16" ht="65" customHeight="1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2</v>
      </c>
      <c r="C3" s="4" t="s">
        <v>3</v>
      </c>
      <c r="D3" s="4">
        <f>32*64*64*64/表1_59[[#This Row],[线程数]]</f>
        <v>4194304</v>
      </c>
      <c r="E3" s="1">
        <v>146</v>
      </c>
      <c r="F3" s="2">
        <v>3.0361500000000001E-21</v>
      </c>
      <c r="G3" s="1">
        <v>5.6593208910000001</v>
      </c>
      <c r="H3" s="1">
        <f>表1_59[[#This Row],[WilsonBistabCg耗时/s]]/表1_59[[#This Row],[WilsonBistabCg迭代数]]*1000</f>
        <v>38.762471856164382</v>
      </c>
      <c r="I3" s="5">
        <f>38.76247186/表1_59[[#This Row],[WilsonBistabCg单次迭代耗时/ms]]</f>
        <v>1.0000000000989517</v>
      </c>
      <c r="J3" s="1">
        <v>154</v>
      </c>
      <c r="K3" s="2">
        <v>1.5560499999999999E-21</v>
      </c>
      <c r="L3" s="1">
        <v>21.331120071000001</v>
      </c>
      <c r="M3" s="1">
        <f>表1_59[[#This Row],[CloverBistabCg耗时/s]]/表1_59[[#This Row],[CloverBistabCg迭代数]]*1000</f>
        <v>138.51376669480518</v>
      </c>
      <c r="N3" s="5">
        <f>138.5137667/表1_59[[#This Row],[CloverBistabCg单次迭代耗时/ms]]</f>
        <v>1.000000000037504</v>
      </c>
    </row>
    <row r="4" spans="1:16" ht="14.5">
      <c r="A4" s="4">
        <v>2</v>
      </c>
      <c r="B4" s="4">
        <v>4</v>
      </c>
      <c r="C4" s="4" t="s">
        <v>5</v>
      </c>
      <c r="D4" s="4">
        <f>32*64*64*64/表1_59[[#This Row],[线程数]]</f>
        <v>2097152</v>
      </c>
      <c r="E4" s="1">
        <v>144</v>
      </c>
      <c r="F4" s="2">
        <v>2.7371900000000001E-21</v>
      </c>
      <c r="G4" s="1">
        <v>2.8438026789999999</v>
      </c>
      <c r="H4" s="1">
        <f>表1_59[[#This Row],[WilsonBistabCg耗时/s]]/表1_59[[#This Row],[WilsonBistabCg迭代数]]*1000</f>
        <v>19.748629715277779</v>
      </c>
      <c r="I4" s="5">
        <f>38.76247186/表1_59[[#This Row],[WilsonBistabCg单次迭代耗时/ms]]</f>
        <v>1.9627929845690955</v>
      </c>
      <c r="J4" s="1">
        <v>146</v>
      </c>
      <c r="K4" s="2">
        <v>1.27958E-20</v>
      </c>
      <c r="L4" s="1">
        <v>10.569814682000001</v>
      </c>
      <c r="M4" s="1">
        <f>表1_59[[#This Row],[CloverBistabCg耗时/s]]/表1_59[[#This Row],[CloverBistabCg迭代数]]*1000</f>
        <v>72.395990972602746</v>
      </c>
      <c r="N4" s="5">
        <f>138.5137667/表1_59[[#This Row],[CloverBistabCg单次迭代耗时/ms]]</f>
        <v>1.913279517817756</v>
      </c>
    </row>
    <row r="5" spans="1:16" ht="14.5">
      <c r="A5" s="4">
        <v>3</v>
      </c>
      <c r="B5" s="4">
        <v>8</v>
      </c>
      <c r="C5" s="4" t="s">
        <v>4</v>
      </c>
      <c r="D5" s="4">
        <f>32*64*64*64/表1_59[[#This Row],[线程数]]</f>
        <v>1048576</v>
      </c>
      <c r="E5" s="1">
        <v>143</v>
      </c>
      <c r="F5" s="2">
        <v>2.7918699999999999E-21</v>
      </c>
      <c r="G5" s="1">
        <v>1.9098127519999999</v>
      </c>
      <c r="H5" s="1">
        <f>表1_59[[#This Row],[WilsonBistabCg耗时/s]]/表1_59[[#This Row],[WilsonBistabCg迭代数]]*1000</f>
        <v>13.35533393006993</v>
      </c>
      <c r="I5" s="5">
        <f>38.76247186/表1_59[[#This Row],[WilsonBistabCg单次迭代耗时/ms]]</f>
        <v>2.902396305698141</v>
      </c>
      <c r="J5" s="1">
        <v>145</v>
      </c>
      <c r="K5" s="2">
        <v>3.03932E-21</v>
      </c>
      <c r="L5" s="1">
        <v>5.6472700170000003</v>
      </c>
      <c r="M5" s="1">
        <f>表1_59[[#This Row],[CloverBistabCg耗时/s]]/表1_59[[#This Row],[CloverBistabCg迭代数]]*1000</f>
        <v>38.946689772413791</v>
      </c>
      <c r="N5" s="5">
        <f>138.5137667/表1_59[[#This Row],[CloverBistabCg单次迭代耗时/ms]]</f>
        <v>3.5564965215120861</v>
      </c>
    </row>
    <row r="6" spans="1:16" ht="14.5">
      <c r="A6" s="4">
        <v>4</v>
      </c>
      <c r="B6" s="4">
        <v>16</v>
      </c>
      <c r="C6" s="4" t="s">
        <v>12</v>
      </c>
      <c r="D6" s="4">
        <f>32*64*64*64/表1_59[[#This Row],[线程数]]</f>
        <v>524288</v>
      </c>
      <c r="E6" s="1">
        <v>136</v>
      </c>
      <c r="F6" s="2">
        <v>2.9970300000000001E-21</v>
      </c>
      <c r="G6" s="1">
        <v>1.206956023</v>
      </c>
      <c r="H6" s="1">
        <f>表1_59[[#This Row],[WilsonBistabCg耗时/s]]/表1_59[[#This Row],[WilsonBistabCg迭代数]]*1000</f>
        <v>8.8746766397058838</v>
      </c>
      <c r="I6" s="5">
        <f>38.76247186/表1_59[[#This Row],[WilsonBistabCg单次迭代耗时/ms]]</f>
        <v>4.3677616023297308</v>
      </c>
      <c r="J6" s="1">
        <v>143</v>
      </c>
      <c r="K6" s="2">
        <v>3.2109099999999998E-21</v>
      </c>
      <c r="L6" s="1">
        <v>3.4235934260000001</v>
      </c>
      <c r="M6" s="1">
        <f>表1_59[[#This Row],[CloverBistabCg耗时/s]]/表1_59[[#This Row],[CloverBistabCg迭代数]]*1000</f>
        <v>23.94121276923077</v>
      </c>
      <c r="N6" s="5">
        <f>138.5137667/表1_59[[#This Row],[CloverBistabCg单次迭代耗时/ms]]</f>
        <v>5.7855785350196536</v>
      </c>
    </row>
    <row r="7" spans="1:16" ht="14.5">
      <c r="A7" s="4">
        <v>5</v>
      </c>
      <c r="B7" s="4">
        <v>32</v>
      </c>
      <c r="C7" s="4" t="s">
        <v>13</v>
      </c>
      <c r="D7" s="4">
        <f>32*64*64*64/表1_59[[#This Row],[线程数]]</f>
        <v>262144</v>
      </c>
      <c r="E7" s="1">
        <v>131</v>
      </c>
      <c r="F7" s="2">
        <v>3.7009699999999999E-21</v>
      </c>
      <c r="G7" s="1">
        <v>0.83924523299999998</v>
      </c>
      <c r="H7" s="1">
        <f>表1_59[[#This Row],[WilsonBistabCg耗时/s]]/表1_59[[#This Row],[WilsonBistabCg迭代数]]*1000</f>
        <v>6.4064521603053439</v>
      </c>
      <c r="I7" s="5">
        <f>38.76247186/表1_59[[#This Row],[WilsonBistabCg单次迭代耗时/ms]]</f>
        <v>6.0505363795852496</v>
      </c>
      <c r="J7" s="1">
        <v>144</v>
      </c>
      <c r="K7" s="2">
        <v>2.4505799999999999E-21</v>
      </c>
      <c r="L7" s="1">
        <v>2.1502490490000001</v>
      </c>
      <c r="M7" s="1">
        <f>表1_59[[#This Row],[CloverBistabCg耗时/s]]/表1_59[[#This Row],[CloverBistabCg迭代数]]*1000</f>
        <v>14.932285062500002</v>
      </c>
      <c r="N7" s="5">
        <f>138.5137667/表1_59[[#This Row],[CloverBistabCg单次迭代耗时/ms]]</f>
        <v>9.2761266022073681</v>
      </c>
    </row>
    <row r="8" spans="1:16" ht="14.5">
      <c r="A8" s="4">
        <v>6</v>
      </c>
      <c r="B8" s="4">
        <v>64</v>
      </c>
      <c r="C8" s="4" t="s">
        <v>14</v>
      </c>
      <c r="D8" s="4">
        <f>32*64*64*64/表1_59[[#This Row],[线程数]]</f>
        <v>131072</v>
      </c>
      <c r="E8" s="1">
        <v>136</v>
      </c>
      <c r="F8" s="2">
        <v>1.2870899999999999E-21</v>
      </c>
      <c r="G8" s="1">
        <v>0.72265100800000004</v>
      </c>
      <c r="H8" s="1">
        <f>表1_59[[#This Row],[WilsonBistabCg耗时/s]]/表1_59[[#This Row],[WilsonBistabCg迭代数]]*1000</f>
        <v>5.3136103529411773</v>
      </c>
      <c r="I8" s="5">
        <f>38.76247186/表1_59[[#This Row],[WilsonBistabCg单次迭代耗时/ms]]</f>
        <v>7.2949405931777225</v>
      </c>
      <c r="J8" s="1">
        <v>142</v>
      </c>
      <c r="K8" s="2">
        <v>4.3663400000000003E-21</v>
      </c>
      <c r="L8" s="1">
        <v>1.3069130470000001</v>
      </c>
      <c r="M8" s="1">
        <f>表1_59[[#This Row],[CloverBistabCg耗时/s]]/表1_59[[#This Row],[CloverBistabCg迭代数]]*1000</f>
        <v>9.2036130070422555</v>
      </c>
      <c r="N8" s="5">
        <f>138.5137667/表1_59[[#This Row],[CloverBistabCg单次迭代耗时/ms]]</f>
        <v>15.049933824250814</v>
      </c>
      <c r="O8" s="12" t="s">
        <v>20</v>
      </c>
      <c r="P8" s="11"/>
    </row>
    <row r="9" spans="1:16">
      <c r="A9" s="30" t="s">
        <v>18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mergeCells count="2">
    <mergeCell ref="A9:N9"/>
    <mergeCell ref="A1:N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203C-5AB7-48E7-9489-92AEEAA57699}">
  <dimension ref="A1:P8"/>
  <sheetViews>
    <sheetView zoomScale="160" zoomScaleNormal="160" workbookViewId="0">
      <selection sqref="A1:N1"/>
    </sheetView>
  </sheetViews>
  <sheetFormatPr defaultRowHeight="14"/>
  <sheetData>
    <row r="1" spans="1:16" ht="63.5" customHeight="1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64</v>
      </c>
      <c r="C3" s="4" t="s">
        <v>14</v>
      </c>
      <c r="D3" s="4">
        <f>128*128*128*256/表1_5910[[#This Row],[线程数]]</f>
        <v>8388608</v>
      </c>
      <c r="E3" s="1">
        <v>163</v>
      </c>
      <c r="F3" s="2">
        <v>1.4793900000000001E-11</v>
      </c>
      <c r="G3" s="1">
        <v>7.9127029760000003</v>
      </c>
      <c r="H3" s="1">
        <f>表1_5910[[#This Row],[WilsonBistabCg耗时/s]]/表1_5910[[#This Row],[WilsonBistabCg迭代数]]*1000</f>
        <v>48.544190036809823</v>
      </c>
      <c r="I3" s="5">
        <f>48.54419004/表1_5910[[#This Row],[WilsonBistabCg单次迭代耗时/ms]]</f>
        <v>1.000000000065717</v>
      </c>
      <c r="J3" s="1">
        <v>168</v>
      </c>
      <c r="K3" s="2">
        <v>1.6306499999999999E-11</v>
      </c>
      <c r="L3" s="1">
        <v>30.141904896</v>
      </c>
      <c r="M3" s="1">
        <f>表1_5910[[#This Row],[CloverBistabCg耗时/s]]/表1_5910[[#This Row],[CloverBistabCg迭代数]]*1000</f>
        <v>179.41610057142856</v>
      </c>
      <c r="N3" s="5">
        <f>179.4161006/表1_5910[[#This Row],[CloverBistabCg单次迭代耗时/ms]]</f>
        <v>1.0000000001592468</v>
      </c>
    </row>
    <row r="4" spans="1:16" ht="14.5">
      <c r="A4" s="4">
        <v>2</v>
      </c>
      <c r="B4" s="4">
        <v>128</v>
      </c>
      <c r="C4" s="4" t="s">
        <v>26</v>
      </c>
      <c r="D4" s="4">
        <f>128*128*128*256/表1_5910[[#This Row],[线程数]]</f>
        <v>4194304</v>
      </c>
      <c r="E4" s="1">
        <v>163</v>
      </c>
      <c r="F4" s="2">
        <v>1.42276E-11</v>
      </c>
      <c r="G4" s="1">
        <v>5.4545003520000002</v>
      </c>
      <c r="H4" s="1">
        <f>表1_5910[[#This Row],[WilsonBistabCg耗时/s]]/表1_5910[[#This Row],[WilsonBistabCg迭代数]]*1000</f>
        <v>33.463192343558283</v>
      </c>
      <c r="I4" s="5">
        <f>48.54419004/表1_5910[[#This Row],[WilsonBistabCg单次迭代耗时/ms]]</f>
        <v>1.4506742076968884</v>
      </c>
      <c r="J4" s="1">
        <v>170</v>
      </c>
      <c r="K4" s="2">
        <v>2.0705100000000001E-11</v>
      </c>
      <c r="L4" s="1">
        <v>18.407903231999999</v>
      </c>
      <c r="M4" s="1">
        <f>表1_5910[[#This Row],[CloverBistabCg耗时/s]]/表1_5910[[#This Row],[CloverBistabCg迭代数]]*1000</f>
        <v>108.28178371764704</v>
      </c>
      <c r="N4" s="5">
        <f>179.4161006/表1_5910[[#This Row],[CloverBistabCg单次迭代耗时/ms]]</f>
        <v>1.6569370621732744</v>
      </c>
    </row>
    <row r="5" spans="1:16" ht="14.5">
      <c r="A5" s="4">
        <v>3</v>
      </c>
      <c r="B5" s="4">
        <v>256</v>
      </c>
      <c r="C5" s="4" t="s">
        <v>27</v>
      </c>
      <c r="D5" s="4">
        <f>128*128*128*256/表1_5910[[#This Row],[线程数]]</f>
        <v>2097152</v>
      </c>
      <c r="E5" s="1">
        <v>161</v>
      </c>
      <c r="F5" s="2">
        <v>1.39157E-11</v>
      </c>
      <c r="G5" s="1">
        <v>3.9064614400000002</v>
      </c>
      <c r="H5" s="1">
        <f>表1_5910[[#This Row],[WilsonBistabCg耗时/s]]/表1_5910[[#This Row],[WilsonBistabCg迭代数]]*1000</f>
        <v>24.263735652173914</v>
      </c>
      <c r="I5" s="5">
        <f>48.54419004/表1_5910[[#This Row],[WilsonBistabCg单次迭代耗时/ms]]</f>
        <v>2.0006890421117274</v>
      </c>
      <c r="J5" s="1">
        <v>160</v>
      </c>
      <c r="K5" s="2">
        <v>1.6299200000000001E-11</v>
      </c>
      <c r="L5" s="1">
        <v>10.684230656</v>
      </c>
      <c r="M5" s="1">
        <f>表1_5910[[#This Row],[CloverBistabCg耗时/s]]/表1_5910[[#This Row],[CloverBistabCg迭代数]]*1000</f>
        <v>66.776441599999998</v>
      </c>
      <c r="N5" s="5">
        <f>179.4161006/表1_5910[[#This Row],[CloverBistabCg单次迭代耗时/ms]]</f>
        <v>2.6868173310989962</v>
      </c>
    </row>
    <row r="6" spans="1:16" ht="14.5">
      <c r="A6" s="4">
        <v>4</v>
      </c>
      <c r="B6" s="4">
        <v>512</v>
      </c>
      <c r="C6" s="4" t="s">
        <v>28</v>
      </c>
      <c r="D6" s="4">
        <f>128*128*128*256/表1_5910[[#This Row],[线程数]]</f>
        <v>1048576</v>
      </c>
      <c r="E6" s="1">
        <v>157</v>
      </c>
      <c r="F6" s="2">
        <v>1.32518E-11</v>
      </c>
      <c r="G6" s="1">
        <v>1.608097152</v>
      </c>
      <c r="H6" s="1">
        <f>表1_5910[[#This Row],[WilsonBistabCg耗时/s]]/表1_5910[[#This Row],[WilsonBistabCg迭代数]]*1000</f>
        <v>10.242657019108279</v>
      </c>
      <c r="I6" s="5">
        <f>48.54419004/表1_5910[[#This Row],[WilsonBistabCg单次迭代耗时/ms]]</f>
        <v>4.7394138014616676</v>
      </c>
      <c r="J6" s="1">
        <v>156</v>
      </c>
      <c r="K6" s="2">
        <v>1.52817E-11</v>
      </c>
      <c r="L6" s="1">
        <v>5.9933875199999997</v>
      </c>
      <c r="M6" s="1">
        <f>表1_5910[[#This Row],[CloverBistabCg耗时/s]]/表1_5910[[#This Row],[CloverBistabCg迭代数]]*1000</f>
        <v>38.419150769230768</v>
      </c>
      <c r="N6" s="5">
        <f>179.4161006/表1_5910[[#This Row],[CloverBistabCg单次迭代耗时/ms]]</f>
        <v>4.6699652909478475</v>
      </c>
    </row>
    <row r="7" spans="1:16" ht="14.5">
      <c r="A7" s="4">
        <v>5</v>
      </c>
      <c r="B7" s="4">
        <v>1024</v>
      </c>
      <c r="C7" s="4" t="s">
        <v>29</v>
      </c>
      <c r="D7" s="4">
        <f>128*128*128*256/表1_5910[[#This Row],[线程数]]</f>
        <v>524288</v>
      </c>
      <c r="E7" s="1">
        <v>153</v>
      </c>
      <c r="F7" s="2">
        <v>1.23759E-11</v>
      </c>
      <c r="G7" s="1">
        <v>2.381117696</v>
      </c>
      <c r="H7" s="1">
        <f>表1_5910[[#This Row],[WilsonBistabCg耗时/s]]/表1_5910[[#This Row],[WilsonBistabCg迭代数]]*1000</f>
        <v>15.562860758169935</v>
      </c>
      <c r="I7" s="5">
        <f>48.54419004/表1_5910[[#This Row],[WilsonBistabCg单次迭代耗时/ms]]</f>
        <v>3.1192330763812861</v>
      </c>
      <c r="J7" s="1">
        <v>147</v>
      </c>
      <c r="K7" s="2">
        <v>1.4788700000000001E-11</v>
      </c>
      <c r="L7" s="1">
        <v>3.6667248639999999</v>
      </c>
      <c r="M7" s="1">
        <f>表1_5910[[#This Row],[CloverBistabCg耗时/s]]/表1_5910[[#This Row],[CloverBistabCg迭代数]]*1000</f>
        <v>24.943706557823127</v>
      </c>
      <c r="N7" s="5">
        <f>179.4161006/表1_5910[[#This Row],[CloverBistabCg单次迭代耗时/ms]]</f>
        <v>7.1928404138369517</v>
      </c>
      <c r="O7" s="31" t="s">
        <v>20</v>
      </c>
      <c r="P7" s="32"/>
    </row>
    <row r="8" spans="1:16">
      <c r="A8" s="30" t="s">
        <v>24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</sheetData>
  <mergeCells count="3">
    <mergeCell ref="O7:P7"/>
    <mergeCell ref="A8:N8"/>
    <mergeCell ref="A1:N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E9E8-DE77-46C2-B0E3-968C52BFB98D}">
  <dimension ref="A1:P7"/>
  <sheetViews>
    <sheetView zoomScale="160" zoomScaleNormal="160" workbookViewId="0">
      <selection activeCell="B3" sqref="B3"/>
    </sheetView>
  </sheetViews>
  <sheetFormatPr defaultRowHeight="14"/>
  <sheetData>
    <row r="1" spans="1:16" ht="64" customHeight="1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128</v>
      </c>
      <c r="C3" s="4" t="s">
        <v>26</v>
      </c>
      <c r="D3" s="4">
        <f>128*128*128*256/表1_591011[[#This Row],[线程数]]</f>
        <v>4194304</v>
      </c>
      <c r="E3" s="1">
        <v>162</v>
      </c>
      <c r="F3" s="1">
        <v>4.3646599999999998E-23</v>
      </c>
      <c r="G3" s="1">
        <v>9.0781546130000006</v>
      </c>
      <c r="H3" s="1">
        <f>表1_591011[[#This Row],[WilsonBistabCg耗时/s]]/表1_591011[[#This Row],[WilsonBistabCg迭代数]]*1000</f>
        <v>56.037991438271611</v>
      </c>
      <c r="I3" s="5">
        <f>56.03799144/表1_591011[[#This Row],[WilsonBistabCg单次迭代耗时/ms]]</f>
        <v>1.0000000000308431</v>
      </c>
      <c r="J3" s="1">
        <v>170</v>
      </c>
      <c r="K3" s="2">
        <v>6.1360899999999997E-23</v>
      </c>
      <c r="L3" s="1">
        <v>28.598492101000001</v>
      </c>
      <c r="M3" s="1">
        <f>表1_591011[[#This Row],[CloverBistabCg耗时/s]]/表1_591011[[#This Row],[CloverBistabCg迭代数]]*1000</f>
        <v>168.22642412352943</v>
      </c>
      <c r="N3" s="5">
        <f>168.2264241/表1_591011[[#This Row],[CloverBistabCg单次迭代耗时/ms]]</f>
        <v>0.99999999986013244</v>
      </c>
    </row>
    <row r="4" spans="1:16" ht="14.5">
      <c r="A4" s="4">
        <v>2</v>
      </c>
      <c r="B4" s="4">
        <v>256</v>
      </c>
      <c r="C4" s="4" t="s">
        <v>27</v>
      </c>
      <c r="D4" s="4">
        <f>128*128*128*256/表1_591011[[#This Row],[线程数]]</f>
        <v>2097152</v>
      </c>
      <c r="E4" s="1">
        <v>156</v>
      </c>
      <c r="F4" s="1">
        <v>9.40601E-23</v>
      </c>
      <c r="G4" s="1">
        <v>6.9532580050000004</v>
      </c>
      <c r="H4" s="1">
        <f>表1_591011[[#This Row],[WilsonBistabCg耗时/s]]/表1_591011[[#This Row],[WilsonBistabCg迭代数]]*1000</f>
        <v>44.57216669871795</v>
      </c>
      <c r="I4" s="5">
        <f>56.03799144/表1_591011[[#This Row],[WilsonBistabCg单次迭代耗时/ms]]</f>
        <v>1.2572418078480319</v>
      </c>
      <c r="J4" s="1">
        <v>159</v>
      </c>
      <c r="K4" s="2">
        <v>6.3571600000000001E-23</v>
      </c>
      <c r="L4" s="1">
        <v>16.316046467</v>
      </c>
      <c r="M4" s="1">
        <f>表1_591011[[#This Row],[CloverBistabCg耗时/s]]/表1_591011[[#This Row],[CloverBistabCg迭代数]]*1000</f>
        <v>102.61664444654087</v>
      </c>
      <c r="N4" s="5">
        <f>168.2264241/表1_591011[[#This Row],[CloverBistabCg单次迭代耗时/ms]]</f>
        <v>1.6393678141331076</v>
      </c>
    </row>
    <row r="5" spans="1:16" ht="14.5">
      <c r="A5" s="4">
        <v>3</v>
      </c>
      <c r="B5" s="4">
        <v>512</v>
      </c>
      <c r="C5" s="4" t="s">
        <v>28</v>
      </c>
      <c r="D5" s="4">
        <f>128*128*128*256/表1_591011[[#This Row],[线程数]]</f>
        <v>1048576</v>
      </c>
      <c r="E5" s="1">
        <v>157</v>
      </c>
      <c r="F5" s="1">
        <v>2.17205E-23</v>
      </c>
      <c r="G5" s="1">
        <v>5.4621169360000001</v>
      </c>
      <c r="H5" s="1">
        <f>表1_591011[[#This Row],[WilsonBistabCg耗时/s]]/表1_591011[[#This Row],[WilsonBistabCg迭代数]]*1000</f>
        <v>34.790553732484078</v>
      </c>
      <c r="I5" s="5">
        <f>56.03799144/表1_591011[[#This Row],[WilsonBistabCg单次迭代耗时/ms]]</f>
        <v>1.6107243325557392</v>
      </c>
      <c r="J5" s="1">
        <v>157</v>
      </c>
      <c r="K5" s="1">
        <v>5.33213E-23</v>
      </c>
      <c r="L5" s="1">
        <v>9.5829665479999999</v>
      </c>
      <c r="M5" s="1">
        <f>表1_591011[[#This Row],[CloverBistabCg耗时/s]]/表1_591011[[#This Row],[CloverBistabCg迭代数]]*1000</f>
        <v>61.03800349044586</v>
      </c>
      <c r="N5" s="5">
        <f>168.2264241/表1_591011[[#This Row],[CloverBistabCg单次迭代耗时/ms]]</f>
        <v>2.7560931629477707</v>
      </c>
    </row>
    <row r="6" spans="1:16" ht="14.5">
      <c r="A6" s="4">
        <v>4</v>
      </c>
      <c r="B6" s="4">
        <v>1024</v>
      </c>
      <c r="C6" s="4" t="s">
        <v>29</v>
      </c>
      <c r="D6" s="4">
        <f>128*128*128*256/表1_591011[[#This Row],[线程数]]</f>
        <v>524288</v>
      </c>
      <c r="E6" s="1">
        <v>157</v>
      </c>
      <c r="F6" s="1">
        <v>1.14308E-23</v>
      </c>
      <c r="G6" s="1">
        <v>3.979191492</v>
      </c>
      <c r="H6" s="1">
        <f>表1_591011[[#This Row],[WilsonBistabCg耗时/s]]/表1_591011[[#This Row],[WilsonBistabCg迭代数]]*1000</f>
        <v>25.345168738853506</v>
      </c>
      <c r="I6" s="5">
        <f>56.03799144/表1_591011[[#This Row],[WilsonBistabCg单次迭代耗时/ms]]</f>
        <v>2.2109930305610934</v>
      </c>
      <c r="J6" s="1">
        <v>149</v>
      </c>
      <c r="K6" s="1">
        <v>3.7953899999999999E-23</v>
      </c>
      <c r="L6" s="1">
        <v>5.8871093300000004</v>
      </c>
      <c r="M6" s="1">
        <f>表1_591011[[#This Row],[CloverBistabCg耗时/s]]/表1_591011[[#This Row],[CloverBistabCg迭代数]]*1000</f>
        <v>39.510800872483223</v>
      </c>
      <c r="N6" s="5">
        <f>168.2264241/表1_591011[[#This Row],[CloverBistabCg单次迭代耗时/ms]]</f>
        <v>4.2577325790720453</v>
      </c>
      <c r="O6" s="31" t="s">
        <v>20</v>
      </c>
      <c r="P6" s="32"/>
    </row>
    <row r="7" spans="1:16">
      <c r="A7" s="30" t="s">
        <v>25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</sheetData>
  <mergeCells count="3">
    <mergeCell ref="O6:P6"/>
    <mergeCell ref="A7:N7"/>
    <mergeCell ref="A1:N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E8CD-71FF-46B0-B6CD-6D024CC2E4D8}">
  <dimension ref="A1:P17"/>
  <sheetViews>
    <sheetView tabSelected="1" topLeftCell="A2" zoomScale="130" zoomScaleNormal="130" workbookViewId="0">
      <selection activeCell="R14" sqref="R14"/>
    </sheetView>
  </sheetViews>
  <sheetFormatPr defaultRowHeight="14"/>
  <sheetData>
    <row r="1" spans="1:16" ht="63.5" customHeight="1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1</v>
      </c>
      <c r="C3" s="4" t="s">
        <v>2</v>
      </c>
      <c r="D3" s="4">
        <f>32*64*64*64/表1_513[[#This Row],[线程数]]</f>
        <v>8388608</v>
      </c>
      <c r="E3" s="1">
        <v>152</v>
      </c>
      <c r="F3" s="2">
        <v>1.39699E-11</v>
      </c>
      <c r="G3" s="1">
        <v>6.7095567359999997</v>
      </c>
      <c r="H3" s="1">
        <f>表1_513[[#This Row],[WilsonBistabCg耗时/s]]/表1_513[[#This Row],[WilsonBistabCg迭代数]]*1000</f>
        <v>44.141820631578945</v>
      </c>
      <c r="I3" s="5">
        <f>44.14182063/表1_513[[#This Row],[WilsonBistabCg单次迭代耗时/ms]]</f>
        <v>0.99999999996423017</v>
      </c>
      <c r="J3" s="1">
        <v>157</v>
      </c>
      <c r="K3" s="2">
        <v>1.7607599999999999E-11</v>
      </c>
      <c r="L3" s="1">
        <v>24.664055808000001</v>
      </c>
      <c r="M3" s="1">
        <f>表1_513[[#This Row],[CloverBistabCg耗时/s]]/表1_513[[#This Row],[CloverBistabCg迭代数]]*1000</f>
        <v>157.09589686624204</v>
      </c>
      <c r="N3" s="5">
        <f>157.0958969/表1_513[[#This Row],[CloverBistabCg单次迭代耗时/ms]]</f>
        <v>1.0000000002148877</v>
      </c>
    </row>
    <row r="4" spans="1:16" ht="14.5">
      <c r="A4" s="4">
        <v>2</v>
      </c>
      <c r="B4" s="4">
        <v>2</v>
      </c>
      <c r="C4" s="4" t="s">
        <v>3</v>
      </c>
      <c r="D4" s="4">
        <f>32*64*64*64/表1_513[[#This Row],[线程数]]</f>
        <v>4194304</v>
      </c>
      <c r="E4" s="1">
        <v>152</v>
      </c>
      <c r="F4" s="2">
        <v>1.42135E-11</v>
      </c>
      <c r="G4" s="1">
        <v>3.4771038719999998</v>
      </c>
      <c r="H4" s="1">
        <f>表1_513[[#This Row],[WilsonBistabCg耗时/s]]/表1_513[[#This Row],[WilsonBistabCg迭代数]]*1000</f>
        <v>22.875683368421051</v>
      </c>
      <c r="I4" s="5">
        <f>44.14182063/表1_513[[#This Row],[WilsonBistabCg单次迭代耗时/ms]]</f>
        <v>1.9296394306163542</v>
      </c>
      <c r="J4" s="1">
        <v>154</v>
      </c>
      <c r="K4" s="2">
        <v>1.62898E-11</v>
      </c>
      <c r="L4" s="1">
        <v>12.987048959999999</v>
      </c>
      <c r="M4" s="1">
        <f>表1_513[[#This Row],[CloverBistabCg耗时/s]]/表1_513[[#This Row],[CloverBistabCg迭代数]]*1000</f>
        <v>84.33148675324675</v>
      </c>
      <c r="N4" s="5">
        <f>157.0958969/表1_513[[#This Row],[CloverBistabCg单次迭代耗时/ms]]</f>
        <v>1.8628379855280073</v>
      </c>
    </row>
    <row r="5" spans="1:16" ht="14.5">
      <c r="A5" s="4">
        <v>3</v>
      </c>
      <c r="B5" s="4">
        <v>4</v>
      </c>
      <c r="C5" s="4" t="s">
        <v>5</v>
      </c>
      <c r="D5" s="4">
        <f>32*64*64*64/表1_513[[#This Row],[线程数]]</f>
        <v>2097152</v>
      </c>
      <c r="E5" s="1">
        <v>144</v>
      </c>
      <c r="F5" s="2">
        <v>1.41869E-11</v>
      </c>
      <c r="G5" s="1">
        <v>1.703268864</v>
      </c>
      <c r="H5" s="1">
        <f>表1_513[[#This Row],[WilsonBistabCg耗时/s]]/表1_513[[#This Row],[WilsonBistabCg迭代数]]*1000</f>
        <v>11.828256</v>
      </c>
      <c r="I5" s="5">
        <f>44.14182063/表1_513[[#This Row],[WilsonBistabCg单次迭代耗时/ms]]</f>
        <v>3.7318959472977249</v>
      </c>
      <c r="J5" s="1">
        <v>151</v>
      </c>
      <c r="K5" s="2">
        <v>1.7062000000000001E-11</v>
      </c>
      <c r="L5" s="1">
        <v>7.138976768</v>
      </c>
      <c r="M5" s="1">
        <f>表1_513[[#This Row],[CloverBistabCg耗时/s]]/表1_513[[#This Row],[CloverBistabCg迭代数]]*1000</f>
        <v>47.277991841059603</v>
      </c>
      <c r="N5" s="5">
        <f>157.0958969/表1_513[[#This Row],[CloverBistabCg单次迭代耗时/ms]]</f>
        <v>3.3228123865355603</v>
      </c>
    </row>
    <row r="6" spans="1:16" ht="14.5">
      <c r="A6" s="4">
        <v>4</v>
      </c>
      <c r="B6" s="4">
        <v>8</v>
      </c>
      <c r="C6" s="4" t="s">
        <v>4</v>
      </c>
      <c r="D6" s="4">
        <f>32*64*64*64/表1_513[[#This Row],[线程数]]</f>
        <v>1048576</v>
      </c>
      <c r="E6" s="1">
        <v>145</v>
      </c>
      <c r="F6" s="2">
        <v>1.34168E-11</v>
      </c>
      <c r="G6" s="1">
        <v>1.244662784</v>
      </c>
      <c r="H6" s="1">
        <f>表1_513[[#This Row],[WilsonBistabCg耗时/s]]/表1_513[[#This Row],[WilsonBistabCg迭代数]]*1000</f>
        <v>8.5838812689655164</v>
      </c>
      <c r="I6" s="5">
        <f>44.14182063/表1_513[[#This Row],[WilsonBistabCg单次迭代耗时/ms]]</f>
        <v>5.1424081073432335</v>
      </c>
      <c r="J6" s="1">
        <v>146</v>
      </c>
      <c r="K6" s="2">
        <v>1.5431700000000001E-11</v>
      </c>
      <c r="L6" s="1">
        <v>3.86076928</v>
      </c>
      <c r="M6" s="1">
        <f>表1_513[[#This Row],[CloverBistabCg耗时/s]]/表1_513[[#This Row],[CloverBistabCg迭代数]]*1000</f>
        <v>26.443625205479453</v>
      </c>
      <c r="N6" s="5">
        <f>157.0958969/表1_513[[#This Row],[CloverBistabCg单次迭代耗时/ms]]</f>
        <v>5.9407851865729731</v>
      </c>
    </row>
    <row r="7" spans="1:16" ht="14.5">
      <c r="A7" s="4">
        <v>5</v>
      </c>
      <c r="B7" s="4">
        <v>16</v>
      </c>
      <c r="C7" s="4" t="s">
        <v>12</v>
      </c>
      <c r="D7" s="4">
        <f>32*64*64*64/表1_513[[#This Row],[线程数]]</f>
        <v>524288</v>
      </c>
      <c r="E7" s="1">
        <v>140</v>
      </c>
      <c r="F7" s="2">
        <v>1.27268E-11</v>
      </c>
      <c r="G7" s="1">
        <v>0.81510035199999997</v>
      </c>
      <c r="H7" s="1">
        <f>表1_513[[#This Row],[WilsonBistabCg耗时/s]]/表1_513[[#This Row],[WilsonBistabCg迭代数]]*1000</f>
        <v>5.8221453714285714</v>
      </c>
      <c r="I7" s="5">
        <f>44.14182063/表1_513[[#This Row],[WilsonBistabCg单次迭代耗时/ms]]</f>
        <v>7.5817104888208906</v>
      </c>
      <c r="J7" s="1">
        <v>143</v>
      </c>
      <c r="K7" s="2">
        <v>1.48684E-11</v>
      </c>
      <c r="L7" s="1">
        <v>2.4852538879999999</v>
      </c>
      <c r="M7" s="1">
        <f>表1_513[[#This Row],[CloverBistabCg耗时/s]]/表1_513[[#This Row],[CloverBistabCg迭代数]]*1000</f>
        <v>17.379397818181818</v>
      </c>
      <c r="N7" s="5">
        <f>157.0958969/表1_513[[#This Row],[CloverBistabCg单次迭代耗时/ms]]</f>
        <v>9.039202539897607</v>
      </c>
    </row>
    <row r="8" spans="1:16" ht="14.5">
      <c r="A8" s="4">
        <v>6</v>
      </c>
      <c r="B8" s="4">
        <v>32</v>
      </c>
      <c r="C8" s="4" t="s">
        <v>13</v>
      </c>
      <c r="D8" s="4">
        <f>32*64*64*64/表1_513[[#This Row],[线程数]]</f>
        <v>262144</v>
      </c>
      <c r="E8" s="1">
        <v>130</v>
      </c>
      <c r="F8" s="2">
        <v>1.22649E-11</v>
      </c>
      <c r="G8" s="1">
        <v>0.80795647999999998</v>
      </c>
      <c r="H8" s="1">
        <f>表1_513[[#This Row],[WilsonBistabCg耗时/s]]/表1_513[[#This Row],[WilsonBistabCg迭代数]]*1000</f>
        <v>6.2150498461538461</v>
      </c>
      <c r="I8" s="5">
        <f>44.14182063/表1_513[[#This Row],[WilsonBistabCg单次迭代耗时/ms]]</f>
        <v>7.1024081419583389</v>
      </c>
      <c r="J8" s="1">
        <v>999</v>
      </c>
      <c r="K8" s="10" t="s">
        <v>19</v>
      </c>
      <c r="L8" s="1">
        <v>12.456877056</v>
      </c>
      <c r="M8" s="1">
        <f>表1_513[[#This Row],[CloverBistabCg耗时/s]]/表1_513[[#This Row],[CloverBistabCg迭代数]]*1000</f>
        <v>12.469346402402403</v>
      </c>
      <c r="N8" s="5">
        <f>157.0958969/表1_513[[#This Row],[CloverBistabCg单次迭代耗时/ms]]</f>
        <v>12.598567064407897</v>
      </c>
      <c r="O8" s="31" t="s">
        <v>20</v>
      </c>
      <c r="P8" s="32"/>
    </row>
    <row r="9" spans="1:16">
      <c r="A9" s="30" t="s">
        <v>23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6" ht="63.5" customHeight="1">
      <c r="A10" s="29" t="s">
        <v>34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6" ht="70">
      <c r="A11" s="3" t="s">
        <v>0</v>
      </c>
      <c r="B11" s="3" t="s">
        <v>1</v>
      </c>
      <c r="C11" s="3" t="s">
        <v>31</v>
      </c>
      <c r="D11" s="3" t="s">
        <v>30</v>
      </c>
      <c r="E11" s="3" t="s">
        <v>6</v>
      </c>
      <c r="F11" s="3" t="s">
        <v>16</v>
      </c>
      <c r="G11" s="3" t="s">
        <v>7</v>
      </c>
      <c r="H11" s="3" t="s">
        <v>21</v>
      </c>
      <c r="I11" s="3" t="s">
        <v>10</v>
      </c>
      <c r="J11" s="3" t="s">
        <v>9</v>
      </c>
      <c r="K11" s="3" t="s">
        <v>17</v>
      </c>
      <c r="L11" s="3" t="s">
        <v>8</v>
      </c>
      <c r="M11" s="3" t="s">
        <v>22</v>
      </c>
      <c r="N11" s="3" t="s">
        <v>11</v>
      </c>
    </row>
    <row r="12" spans="1:16" ht="14.5">
      <c r="A12" s="4">
        <v>1</v>
      </c>
      <c r="B12" s="4">
        <v>64</v>
      </c>
      <c r="C12" s="4" t="s">
        <v>14</v>
      </c>
      <c r="D12" s="4">
        <f>128*128*128*256/表1_591014[[#This Row],[线程数]]</f>
        <v>8388608</v>
      </c>
      <c r="E12" s="1">
        <v>163</v>
      </c>
      <c r="F12" s="2">
        <v>1.4793900000000001E-11</v>
      </c>
      <c r="G12" s="1">
        <v>7.9127029760000003</v>
      </c>
      <c r="H12" s="1">
        <f>表1_591014[[#This Row],[WilsonBistabCg耗时/s]]/表1_591014[[#This Row],[WilsonBistabCg迭代数]]*1000</f>
        <v>48.544190036809823</v>
      </c>
      <c r="I12" s="5">
        <f>48.54419004/表1_591014[[#This Row],[WilsonBistabCg单次迭代耗时/ms]]</f>
        <v>1.000000000065717</v>
      </c>
      <c r="J12" s="1">
        <v>168</v>
      </c>
      <c r="K12" s="2">
        <v>1.6306499999999999E-11</v>
      </c>
      <c r="L12" s="1">
        <v>30.141904896</v>
      </c>
      <c r="M12" s="1">
        <f>表1_591014[[#This Row],[CloverBistabCg耗时/s]]/表1_591014[[#This Row],[CloverBistabCg迭代数]]*1000</f>
        <v>179.41610057142856</v>
      </c>
      <c r="N12" s="5">
        <f>179.4161006/表1_591014[[#This Row],[CloverBistabCg单次迭代耗时/ms]]</f>
        <v>1.0000000001592468</v>
      </c>
    </row>
    <row r="13" spans="1:16" ht="14.5">
      <c r="A13" s="4">
        <v>2</v>
      </c>
      <c r="B13" s="4">
        <v>128</v>
      </c>
      <c r="C13" s="4" t="s">
        <v>26</v>
      </c>
      <c r="D13" s="4">
        <f>128*128*128*256/表1_591014[[#This Row],[线程数]]</f>
        <v>4194304</v>
      </c>
      <c r="E13" s="1">
        <v>163</v>
      </c>
      <c r="F13" s="2">
        <v>1.42276E-11</v>
      </c>
      <c r="G13" s="1">
        <v>5.4545003520000002</v>
      </c>
      <c r="H13" s="1">
        <f>表1_591014[[#This Row],[WilsonBistabCg耗时/s]]/表1_591014[[#This Row],[WilsonBistabCg迭代数]]*1000</f>
        <v>33.463192343558283</v>
      </c>
      <c r="I13" s="5">
        <f>48.54419004/表1_591014[[#This Row],[WilsonBistabCg单次迭代耗时/ms]]</f>
        <v>1.4506742076968884</v>
      </c>
      <c r="J13" s="1">
        <v>170</v>
      </c>
      <c r="K13" s="2">
        <v>2.0705100000000001E-11</v>
      </c>
      <c r="L13" s="1">
        <v>18.407903231999999</v>
      </c>
      <c r="M13" s="1">
        <f>表1_591014[[#This Row],[CloverBistabCg耗时/s]]/表1_591014[[#This Row],[CloverBistabCg迭代数]]*1000</f>
        <v>108.28178371764704</v>
      </c>
      <c r="N13" s="5">
        <f>179.4161006/表1_591014[[#This Row],[CloverBistabCg单次迭代耗时/ms]]</f>
        <v>1.6569370621732744</v>
      </c>
    </row>
    <row r="14" spans="1:16" ht="14.5">
      <c r="A14" s="4">
        <v>3</v>
      </c>
      <c r="B14" s="4">
        <v>256</v>
      </c>
      <c r="C14" s="4" t="s">
        <v>27</v>
      </c>
      <c r="D14" s="4">
        <f>128*128*128*256/表1_591014[[#This Row],[线程数]]</f>
        <v>2097152</v>
      </c>
      <c r="E14" s="1">
        <v>161</v>
      </c>
      <c r="F14" s="2">
        <v>1.39157E-11</v>
      </c>
      <c r="G14" s="1">
        <v>3.9064614400000002</v>
      </c>
      <c r="H14" s="1">
        <f>表1_591014[[#This Row],[WilsonBistabCg耗时/s]]/表1_591014[[#This Row],[WilsonBistabCg迭代数]]*1000</f>
        <v>24.263735652173914</v>
      </c>
      <c r="I14" s="5">
        <f>48.54419004/表1_591014[[#This Row],[WilsonBistabCg单次迭代耗时/ms]]</f>
        <v>2.0006890421117274</v>
      </c>
      <c r="J14" s="1">
        <v>160</v>
      </c>
      <c r="K14" s="2">
        <v>1.6299200000000001E-11</v>
      </c>
      <c r="L14" s="1">
        <v>10.684230656</v>
      </c>
      <c r="M14" s="1">
        <f>表1_591014[[#This Row],[CloverBistabCg耗时/s]]/表1_591014[[#This Row],[CloverBistabCg迭代数]]*1000</f>
        <v>66.776441599999998</v>
      </c>
      <c r="N14" s="5">
        <f>179.4161006/表1_591014[[#This Row],[CloverBistabCg单次迭代耗时/ms]]</f>
        <v>2.6868173310989962</v>
      </c>
    </row>
    <row r="15" spans="1:16" ht="14.5">
      <c r="A15" s="4">
        <v>4</v>
      </c>
      <c r="B15" s="4">
        <v>512</v>
      </c>
      <c r="C15" s="4" t="s">
        <v>28</v>
      </c>
      <c r="D15" s="4">
        <f>128*128*128*256/表1_591014[[#This Row],[线程数]]</f>
        <v>1048576</v>
      </c>
      <c r="E15" s="1">
        <v>157</v>
      </c>
      <c r="F15" s="2">
        <v>1.32518E-11</v>
      </c>
      <c r="G15" s="1">
        <v>1.608097152</v>
      </c>
      <c r="H15" s="1">
        <f>表1_591014[[#This Row],[WilsonBistabCg耗时/s]]/表1_591014[[#This Row],[WilsonBistabCg迭代数]]*1000</f>
        <v>10.242657019108279</v>
      </c>
      <c r="I15" s="5">
        <f>48.54419004/表1_591014[[#This Row],[WilsonBistabCg单次迭代耗时/ms]]</f>
        <v>4.7394138014616676</v>
      </c>
      <c r="J15" s="1">
        <v>156</v>
      </c>
      <c r="K15" s="2">
        <v>1.52817E-11</v>
      </c>
      <c r="L15" s="1">
        <v>5.9933875199999997</v>
      </c>
      <c r="M15" s="1">
        <f>表1_591014[[#This Row],[CloverBistabCg耗时/s]]/表1_591014[[#This Row],[CloverBistabCg迭代数]]*1000</f>
        <v>38.419150769230768</v>
      </c>
      <c r="N15" s="5">
        <f>179.4161006/表1_591014[[#This Row],[CloverBistabCg单次迭代耗时/ms]]</f>
        <v>4.6699652909478475</v>
      </c>
    </row>
    <row r="16" spans="1:16" ht="14.5">
      <c r="A16" s="4">
        <v>5</v>
      </c>
      <c r="B16" s="4">
        <v>1024</v>
      </c>
      <c r="C16" s="4" t="s">
        <v>29</v>
      </c>
      <c r="D16" s="4">
        <f>128*128*128*256/表1_591014[[#This Row],[线程数]]</f>
        <v>524288</v>
      </c>
      <c r="E16" s="1">
        <v>153</v>
      </c>
      <c r="F16" s="2">
        <v>1.23759E-11</v>
      </c>
      <c r="G16" s="1">
        <v>2.381117696</v>
      </c>
      <c r="H16" s="1">
        <f>表1_591014[[#This Row],[WilsonBistabCg耗时/s]]/表1_591014[[#This Row],[WilsonBistabCg迭代数]]*1000</f>
        <v>15.562860758169935</v>
      </c>
      <c r="I16" s="5">
        <f>48.54419004/表1_591014[[#This Row],[WilsonBistabCg单次迭代耗时/ms]]</f>
        <v>3.1192330763812861</v>
      </c>
      <c r="J16" s="1">
        <v>147</v>
      </c>
      <c r="K16" s="2">
        <v>1.4788700000000001E-11</v>
      </c>
      <c r="L16" s="1">
        <v>3.6667248639999999</v>
      </c>
      <c r="M16" s="1">
        <f>表1_591014[[#This Row],[CloverBistabCg耗时/s]]/表1_591014[[#This Row],[CloverBistabCg迭代数]]*1000</f>
        <v>24.943706557823127</v>
      </c>
      <c r="N16" s="5">
        <f>179.4161006/表1_591014[[#This Row],[CloverBistabCg单次迭代耗时/ms]]</f>
        <v>7.1928404138369517</v>
      </c>
      <c r="O16" s="31" t="s">
        <v>20</v>
      </c>
      <c r="P16" s="32"/>
    </row>
    <row r="17" spans="1:14">
      <c r="A17" s="30" t="s">
        <v>24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</sheetData>
  <mergeCells count="6">
    <mergeCell ref="A17:N17"/>
    <mergeCell ref="A1:N1"/>
    <mergeCell ref="O8:P8"/>
    <mergeCell ref="A9:N9"/>
    <mergeCell ref="A10:N10"/>
    <mergeCell ref="O16:P16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5AE4-0A95-4950-89AA-1E111119CA42}">
  <dimension ref="A1:P16"/>
  <sheetViews>
    <sheetView topLeftCell="A2" zoomScale="130" zoomScaleNormal="130" workbookViewId="0">
      <selection activeCell="B12" sqref="B12:B15"/>
    </sheetView>
  </sheetViews>
  <sheetFormatPr defaultRowHeight="14"/>
  <sheetData>
    <row r="1" spans="1:16" ht="65" customHeight="1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6" ht="70">
      <c r="A2" s="3" t="s">
        <v>0</v>
      </c>
      <c r="B2" s="3" t="s">
        <v>1</v>
      </c>
      <c r="C2" s="3" t="s">
        <v>31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10</v>
      </c>
      <c r="J2" s="3" t="s">
        <v>9</v>
      </c>
      <c r="K2" s="3" t="s">
        <v>17</v>
      </c>
      <c r="L2" s="3" t="s">
        <v>8</v>
      </c>
      <c r="M2" s="3" t="s">
        <v>22</v>
      </c>
      <c r="N2" s="3" t="s">
        <v>11</v>
      </c>
    </row>
    <row r="3" spans="1:16" ht="14.5">
      <c r="A3" s="4">
        <v>1</v>
      </c>
      <c r="B3" s="4">
        <v>2</v>
      </c>
      <c r="C3" s="4" t="s">
        <v>3</v>
      </c>
      <c r="D3" s="4">
        <f>32*64*64*64/表1_5915[[#This Row],[线程数]]</f>
        <v>4194304</v>
      </c>
      <c r="E3" s="1">
        <v>146</v>
      </c>
      <c r="F3" s="2">
        <v>3.0361500000000001E-21</v>
      </c>
      <c r="G3" s="1">
        <v>5.6593208910000001</v>
      </c>
      <c r="H3" s="1">
        <f>表1_5915[[#This Row],[WilsonBistabCg耗时/s]]/表1_5915[[#This Row],[WilsonBistabCg迭代数]]*1000</f>
        <v>38.762471856164382</v>
      </c>
      <c r="I3" s="5">
        <f>38.76247186/表1_5915[[#This Row],[WilsonBistabCg单次迭代耗时/ms]]</f>
        <v>1.0000000000989517</v>
      </c>
      <c r="J3" s="1">
        <v>154</v>
      </c>
      <c r="K3" s="2">
        <v>1.5560499999999999E-21</v>
      </c>
      <c r="L3" s="1">
        <v>21.331120071000001</v>
      </c>
      <c r="M3" s="1">
        <f>表1_5915[[#This Row],[CloverBistabCg耗时/s]]/表1_5915[[#This Row],[CloverBistabCg迭代数]]*1000</f>
        <v>138.51376669480518</v>
      </c>
      <c r="N3" s="5">
        <f>138.5137667/表1_5915[[#This Row],[CloverBistabCg单次迭代耗时/ms]]</f>
        <v>1.000000000037504</v>
      </c>
    </row>
    <row r="4" spans="1:16" ht="14.5">
      <c r="A4" s="4">
        <v>2</v>
      </c>
      <c r="B4" s="4">
        <v>4</v>
      </c>
      <c r="C4" s="4" t="s">
        <v>5</v>
      </c>
      <c r="D4" s="4">
        <f>32*64*64*64/表1_5915[[#This Row],[线程数]]</f>
        <v>2097152</v>
      </c>
      <c r="E4" s="1">
        <v>144</v>
      </c>
      <c r="F4" s="2">
        <v>2.7371900000000001E-21</v>
      </c>
      <c r="G4" s="1">
        <v>2.8438026789999999</v>
      </c>
      <c r="H4" s="1">
        <f>表1_5915[[#This Row],[WilsonBistabCg耗时/s]]/表1_5915[[#This Row],[WilsonBistabCg迭代数]]*1000</f>
        <v>19.748629715277779</v>
      </c>
      <c r="I4" s="5">
        <f>38.76247186/表1_5915[[#This Row],[WilsonBistabCg单次迭代耗时/ms]]</f>
        <v>1.9627929845690955</v>
      </c>
      <c r="J4" s="1">
        <v>146</v>
      </c>
      <c r="K4" s="2">
        <v>1.27958E-20</v>
      </c>
      <c r="L4" s="1">
        <v>10.569814682000001</v>
      </c>
      <c r="M4" s="1">
        <f>表1_5915[[#This Row],[CloverBistabCg耗时/s]]/表1_5915[[#This Row],[CloverBistabCg迭代数]]*1000</f>
        <v>72.395990972602746</v>
      </c>
      <c r="N4" s="5">
        <f>138.5137667/表1_5915[[#This Row],[CloverBistabCg单次迭代耗时/ms]]</f>
        <v>1.913279517817756</v>
      </c>
    </row>
    <row r="5" spans="1:16" ht="14.5">
      <c r="A5" s="4">
        <v>3</v>
      </c>
      <c r="B5" s="4">
        <v>8</v>
      </c>
      <c r="C5" s="4" t="s">
        <v>4</v>
      </c>
      <c r="D5" s="4">
        <f>32*64*64*64/表1_5915[[#This Row],[线程数]]</f>
        <v>1048576</v>
      </c>
      <c r="E5" s="1">
        <v>143</v>
      </c>
      <c r="F5" s="2">
        <v>2.7918699999999999E-21</v>
      </c>
      <c r="G5" s="1">
        <v>1.9098127519999999</v>
      </c>
      <c r="H5" s="1">
        <f>表1_5915[[#This Row],[WilsonBistabCg耗时/s]]/表1_5915[[#This Row],[WilsonBistabCg迭代数]]*1000</f>
        <v>13.35533393006993</v>
      </c>
      <c r="I5" s="5">
        <f>38.76247186/表1_5915[[#This Row],[WilsonBistabCg单次迭代耗时/ms]]</f>
        <v>2.902396305698141</v>
      </c>
      <c r="J5" s="1">
        <v>145</v>
      </c>
      <c r="K5" s="2">
        <v>3.03932E-21</v>
      </c>
      <c r="L5" s="1">
        <v>5.6472700170000003</v>
      </c>
      <c r="M5" s="1">
        <f>表1_5915[[#This Row],[CloverBistabCg耗时/s]]/表1_5915[[#This Row],[CloverBistabCg迭代数]]*1000</f>
        <v>38.946689772413791</v>
      </c>
      <c r="N5" s="5">
        <f>138.5137667/表1_5915[[#This Row],[CloverBistabCg单次迭代耗时/ms]]</f>
        <v>3.5564965215120861</v>
      </c>
    </row>
    <row r="6" spans="1:16" ht="14.5">
      <c r="A6" s="4">
        <v>4</v>
      </c>
      <c r="B6" s="4">
        <v>16</v>
      </c>
      <c r="C6" s="4" t="s">
        <v>12</v>
      </c>
      <c r="D6" s="4">
        <f>32*64*64*64/表1_5915[[#This Row],[线程数]]</f>
        <v>524288</v>
      </c>
      <c r="E6" s="1">
        <v>136</v>
      </c>
      <c r="F6" s="2">
        <v>2.9970300000000001E-21</v>
      </c>
      <c r="G6" s="1">
        <v>1.206956023</v>
      </c>
      <c r="H6" s="1">
        <f>表1_5915[[#This Row],[WilsonBistabCg耗时/s]]/表1_5915[[#This Row],[WilsonBistabCg迭代数]]*1000</f>
        <v>8.8746766397058838</v>
      </c>
      <c r="I6" s="5">
        <f>38.76247186/表1_5915[[#This Row],[WilsonBistabCg单次迭代耗时/ms]]</f>
        <v>4.3677616023297308</v>
      </c>
      <c r="J6" s="1">
        <v>143</v>
      </c>
      <c r="K6" s="2">
        <v>3.2109099999999998E-21</v>
      </c>
      <c r="L6" s="1">
        <v>3.4235934260000001</v>
      </c>
      <c r="M6" s="1">
        <f>表1_5915[[#This Row],[CloverBistabCg耗时/s]]/表1_5915[[#This Row],[CloverBistabCg迭代数]]*1000</f>
        <v>23.94121276923077</v>
      </c>
      <c r="N6" s="5">
        <f>138.5137667/表1_5915[[#This Row],[CloverBistabCg单次迭代耗时/ms]]</f>
        <v>5.7855785350196536</v>
      </c>
    </row>
    <row r="7" spans="1:16" ht="14.5">
      <c r="A7" s="4">
        <v>5</v>
      </c>
      <c r="B7" s="4">
        <v>32</v>
      </c>
      <c r="C7" s="4" t="s">
        <v>13</v>
      </c>
      <c r="D7" s="4">
        <f>32*64*64*64/表1_5915[[#This Row],[线程数]]</f>
        <v>262144</v>
      </c>
      <c r="E7" s="1">
        <v>131</v>
      </c>
      <c r="F7" s="2">
        <v>3.7009699999999999E-21</v>
      </c>
      <c r="G7" s="1">
        <v>0.83924523299999998</v>
      </c>
      <c r="H7" s="1">
        <f>表1_5915[[#This Row],[WilsonBistabCg耗时/s]]/表1_5915[[#This Row],[WilsonBistabCg迭代数]]*1000</f>
        <v>6.4064521603053439</v>
      </c>
      <c r="I7" s="5">
        <f>38.76247186/表1_5915[[#This Row],[WilsonBistabCg单次迭代耗时/ms]]</f>
        <v>6.0505363795852496</v>
      </c>
      <c r="J7" s="1">
        <v>144</v>
      </c>
      <c r="K7" s="2">
        <v>2.4505799999999999E-21</v>
      </c>
      <c r="L7" s="1">
        <v>2.1502490490000001</v>
      </c>
      <c r="M7" s="1">
        <f>表1_5915[[#This Row],[CloverBistabCg耗时/s]]/表1_5915[[#This Row],[CloverBistabCg迭代数]]*1000</f>
        <v>14.932285062500002</v>
      </c>
      <c r="N7" s="5">
        <f>138.5137667/表1_5915[[#This Row],[CloverBistabCg单次迭代耗时/ms]]</f>
        <v>9.2761266022073681</v>
      </c>
    </row>
    <row r="8" spans="1:16" ht="14.5">
      <c r="A8" s="4">
        <v>6</v>
      </c>
      <c r="B8" s="4">
        <v>64</v>
      </c>
      <c r="C8" s="4" t="s">
        <v>14</v>
      </c>
      <c r="D8" s="4">
        <f>32*64*64*64/表1_5915[[#This Row],[线程数]]</f>
        <v>131072</v>
      </c>
      <c r="E8" s="1">
        <v>136</v>
      </c>
      <c r="F8" s="2">
        <v>1.2870899999999999E-21</v>
      </c>
      <c r="G8" s="1">
        <v>0.72265100800000004</v>
      </c>
      <c r="H8" s="1">
        <f>表1_5915[[#This Row],[WilsonBistabCg耗时/s]]/表1_5915[[#This Row],[WilsonBistabCg迭代数]]*1000</f>
        <v>5.3136103529411773</v>
      </c>
      <c r="I8" s="5">
        <f>38.76247186/表1_5915[[#This Row],[WilsonBistabCg单次迭代耗时/ms]]</f>
        <v>7.2949405931777225</v>
      </c>
      <c r="J8" s="1">
        <v>142</v>
      </c>
      <c r="K8" s="2">
        <v>4.3663400000000003E-21</v>
      </c>
      <c r="L8" s="1">
        <v>1.3069130470000001</v>
      </c>
      <c r="M8" s="1">
        <f>表1_5915[[#This Row],[CloverBistabCg耗时/s]]/表1_5915[[#This Row],[CloverBistabCg迭代数]]*1000</f>
        <v>9.2036130070422555</v>
      </c>
      <c r="N8" s="5">
        <f>138.5137667/表1_5915[[#This Row],[CloverBistabCg单次迭代耗时/ms]]</f>
        <v>15.049933824250814</v>
      </c>
      <c r="O8" s="12" t="s">
        <v>20</v>
      </c>
      <c r="P8" s="11"/>
    </row>
    <row r="9" spans="1:16">
      <c r="A9" s="30" t="s">
        <v>18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6" ht="64" customHeight="1">
      <c r="A10" s="29" t="s">
        <v>33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6" ht="70">
      <c r="A11" s="3" t="s">
        <v>0</v>
      </c>
      <c r="B11" s="3" t="s">
        <v>1</v>
      </c>
      <c r="C11" s="3" t="s">
        <v>31</v>
      </c>
      <c r="D11" s="3" t="s">
        <v>30</v>
      </c>
      <c r="E11" s="3" t="s">
        <v>6</v>
      </c>
      <c r="F11" s="3" t="s">
        <v>16</v>
      </c>
      <c r="G11" s="3" t="s">
        <v>7</v>
      </c>
      <c r="H11" s="3" t="s">
        <v>21</v>
      </c>
      <c r="I11" s="3" t="s">
        <v>10</v>
      </c>
      <c r="J11" s="3" t="s">
        <v>9</v>
      </c>
      <c r="K11" s="3" t="s">
        <v>17</v>
      </c>
      <c r="L11" s="3" t="s">
        <v>8</v>
      </c>
      <c r="M11" s="3" t="s">
        <v>22</v>
      </c>
      <c r="N11" s="3" t="s">
        <v>11</v>
      </c>
    </row>
    <row r="12" spans="1:16" ht="14.5">
      <c r="A12" s="4">
        <v>1</v>
      </c>
      <c r="B12" s="4">
        <v>128</v>
      </c>
      <c r="C12" s="4" t="s">
        <v>26</v>
      </c>
      <c r="D12" s="4">
        <f>128*128*128*256/表1_59101116[[#This Row],[线程数]]</f>
        <v>4194304</v>
      </c>
      <c r="E12" s="1">
        <v>162</v>
      </c>
      <c r="F12" s="1">
        <v>4.3646599999999998E-23</v>
      </c>
      <c r="G12" s="1">
        <v>9.0781546130000006</v>
      </c>
      <c r="H12" s="1">
        <f>表1_59101116[[#This Row],[WilsonBistabCg耗时/s]]/表1_59101116[[#This Row],[WilsonBistabCg迭代数]]*1000</f>
        <v>56.037991438271611</v>
      </c>
      <c r="I12" s="5">
        <f>56.03799144/表1_59101116[[#This Row],[WilsonBistabCg单次迭代耗时/ms]]</f>
        <v>1.0000000000308431</v>
      </c>
      <c r="J12" s="1">
        <v>170</v>
      </c>
      <c r="K12" s="2">
        <v>6.1360899999999997E-23</v>
      </c>
      <c r="L12" s="1">
        <v>28.598492101000001</v>
      </c>
      <c r="M12" s="1">
        <f>表1_59101116[[#This Row],[CloverBistabCg耗时/s]]/表1_59101116[[#This Row],[CloverBistabCg迭代数]]*1000</f>
        <v>168.22642412352943</v>
      </c>
      <c r="N12" s="5">
        <f>168.2264241/表1_59101116[[#This Row],[CloverBistabCg单次迭代耗时/ms]]</f>
        <v>0.99999999986013244</v>
      </c>
    </row>
    <row r="13" spans="1:16" ht="14.5">
      <c r="A13" s="4">
        <v>2</v>
      </c>
      <c r="B13" s="4">
        <v>256</v>
      </c>
      <c r="C13" s="4" t="s">
        <v>27</v>
      </c>
      <c r="D13" s="4">
        <f>128*128*128*256/表1_59101116[[#This Row],[线程数]]</f>
        <v>2097152</v>
      </c>
      <c r="E13" s="1">
        <v>156</v>
      </c>
      <c r="F13" s="1">
        <v>9.40601E-23</v>
      </c>
      <c r="G13" s="1">
        <v>6.9532580050000004</v>
      </c>
      <c r="H13" s="1">
        <f>表1_59101116[[#This Row],[WilsonBistabCg耗时/s]]/表1_59101116[[#This Row],[WilsonBistabCg迭代数]]*1000</f>
        <v>44.57216669871795</v>
      </c>
      <c r="I13" s="5">
        <f>56.03799144/表1_59101116[[#This Row],[WilsonBistabCg单次迭代耗时/ms]]</f>
        <v>1.2572418078480319</v>
      </c>
      <c r="J13" s="1">
        <v>159</v>
      </c>
      <c r="K13" s="2">
        <v>6.3571600000000001E-23</v>
      </c>
      <c r="L13" s="1">
        <v>16.316046467</v>
      </c>
      <c r="M13" s="1">
        <f>表1_59101116[[#This Row],[CloverBistabCg耗时/s]]/表1_59101116[[#This Row],[CloverBistabCg迭代数]]*1000</f>
        <v>102.61664444654087</v>
      </c>
      <c r="N13" s="5">
        <f>168.2264241/表1_59101116[[#This Row],[CloverBistabCg单次迭代耗时/ms]]</f>
        <v>1.6393678141331076</v>
      </c>
    </row>
    <row r="14" spans="1:16" ht="14.5">
      <c r="A14" s="4">
        <v>3</v>
      </c>
      <c r="B14" s="4">
        <v>512</v>
      </c>
      <c r="C14" s="4" t="s">
        <v>28</v>
      </c>
      <c r="D14" s="4">
        <f>128*128*128*256/表1_59101116[[#This Row],[线程数]]</f>
        <v>1048576</v>
      </c>
      <c r="E14" s="1">
        <v>157</v>
      </c>
      <c r="F14" s="1">
        <v>2.17205E-23</v>
      </c>
      <c r="G14" s="1">
        <v>5.4621169360000001</v>
      </c>
      <c r="H14" s="1">
        <f>表1_59101116[[#This Row],[WilsonBistabCg耗时/s]]/表1_59101116[[#This Row],[WilsonBistabCg迭代数]]*1000</f>
        <v>34.790553732484078</v>
      </c>
      <c r="I14" s="5">
        <f>56.03799144/表1_59101116[[#This Row],[WilsonBistabCg单次迭代耗时/ms]]</f>
        <v>1.6107243325557392</v>
      </c>
      <c r="J14" s="1">
        <v>157</v>
      </c>
      <c r="K14" s="1">
        <v>5.33213E-23</v>
      </c>
      <c r="L14" s="1">
        <v>9.5829665479999999</v>
      </c>
      <c r="M14" s="1">
        <f>表1_59101116[[#This Row],[CloverBistabCg耗时/s]]/表1_59101116[[#This Row],[CloverBistabCg迭代数]]*1000</f>
        <v>61.03800349044586</v>
      </c>
      <c r="N14" s="5">
        <f>168.2264241/表1_59101116[[#This Row],[CloverBistabCg单次迭代耗时/ms]]</f>
        <v>2.7560931629477707</v>
      </c>
    </row>
    <row r="15" spans="1:16" ht="14.5">
      <c r="A15" s="4">
        <v>4</v>
      </c>
      <c r="B15" s="4">
        <v>1024</v>
      </c>
      <c r="C15" s="4" t="s">
        <v>29</v>
      </c>
      <c r="D15" s="4">
        <f>128*128*128*256/表1_59101116[[#This Row],[线程数]]</f>
        <v>524288</v>
      </c>
      <c r="E15" s="1">
        <v>157</v>
      </c>
      <c r="F15" s="1">
        <v>1.14308E-23</v>
      </c>
      <c r="G15" s="1">
        <v>3.979191492</v>
      </c>
      <c r="H15" s="1">
        <f>表1_59101116[[#This Row],[WilsonBistabCg耗时/s]]/表1_59101116[[#This Row],[WilsonBistabCg迭代数]]*1000</f>
        <v>25.345168738853506</v>
      </c>
      <c r="I15" s="5">
        <f>56.03799144/表1_59101116[[#This Row],[WilsonBistabCg单次迭代耗时/ms]]</f>
        <v>2.2109930305610934</v>
      </c>
      <c r="J15" s="1">
        <v>149</v>
      </c>
      <c r="K15" s="1">
        <v>3.7953899999999999E-23</v>
      </c>
      <c r="L15" s="1">
        <v>5.8871093300000004</v>
      </c>
      <c r="M15" s="1">
        <f>表1_59101116[[#This Row],[CloverBistabCg耗时/s]]/表1_59101116[[#This Row],[CloverBistabCg迭代数]]*1000</f>
        <v>39.510800872483223</v>
      </c>
      <c r="N15" s="5">
        <f>168.2264241/表1_59101116[[#This Row],[CloverBistabCg单次迭代耗时/ms]]</f>
        <v>4.2577325790720453</v>
      </c>
      <c r="O15" s="31" t="s">
        <v>20</v>
      </c>
      <c r="P15" s="32"/>
    </row>
    <row r="16" spans="1:16">
      <c r="A16" s="30" t="s">
        <v>25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</sheetData>
  <mergeCells count="5">
    <mergeCell ref="A1:N1"/>
    <mergeCell ref="A9:N9"/>
    <mergeCell ref="A10:N10"/>
    <mergeCell ref="O15:P15"/>
    <mergeCell ref="A16:N16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0144-7B85-4FBC-8665-846956B6876D}">
  <dimension ref="A1:M19"/>
  <sheetViews>
    <sheetView workbookViewId="0">
      <selection activeCell="K14" sqref="K14:M19"/>
    </sheetView>
  </sheetViews>
  <sheetFormatPr defaultRowHeight="14"/>
  <cols>
    <col min="2" max="2" width="11.83203125" customWidth="1"/>
    <col min="13" max="13" width="24.33203125" customWidth="1"/>
  </cols>
  <sheetData>
    <row r="1" spans="1:13" ht="62.5" customHeight="1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70">
      <c r="A2" s="3" t="s">
        <v>0</v>
      </c>
      <c r="B2" s="3" t="s">
        <v>38</v>
      </c>
      <c r="C2" s="3" t="s">
        <v>1</v>
      </c>
      <c r="D2" s="3" t="s">
        <v>30</v>
      </c>
      <c r="E2" s="3" t="s">
        <v>6</v>
      </c>
      <c r="F2" s="3" t="s">
        <v>16</v>
      </c>
      <c r="G2" s="3" t="s">
        <v>7</v>
      </c>
      <c r="H2" s="3" t="s">
        <v>21</v>
      </c>
      <c r="I2" s="3" t="s">
        <v>9</v>
      </c>
      <c r="J2" s="3" t="s">
        <v>17</v>
      </c>
      <c r="K2" s="3" t="s">
        <v>8</v>
      </c>
      <c r="L2" s="3" t="s">
        <v>22</v>
      </c>
      <c r="M2" s="3" t="s">
        <v>40</v>
      </c>
    </row>
    <row r="3" spans="1:13" ht="14.5">
      <c r="A3" s="4">
        <v>1</v>
      </c>
      <c r="B3" s="4">
        <f>32*64*64*64</f>
        <v>8388608</v>
      </c>
      <c r="C3" s="4">
        <v>1</v>
      </c>
      <c r="D3" s="4">
        <f>表1_5133[[#This Row],[总格点数量]]/表1_5133[[#This Row],[线程数]]</f>
        <v>8388608</v>
      </c>
      <c r="E3" s="1">
        <v>152</v>
      </c>
      <c r="F3" s="2">
        <v>1.39699E-11</v>
      </c>
      <c r="G3" s="1">
        <v>6.7095567359999997</v>
      </c>
      <c r="H3" s="1">
        <f>表1_5133[[#This Row],[WilsonBistabCg耗时/s]]/表1_5133[[#This Row],[WilsonBistabCg迭代数]]*1000</f>
        <v>44.141820631578945</v>
      </c>
      <c r="I3" s="1">
        <v>157</v>
      </c>
      <c r="J3" s="2">
        <v>1.7607599999999999E-11</v>
      </c>
      <c r="K3" s="1">
        <v>24.664055808000001</v>
      </c>
      <c r="L3" s="1">
        <f>表1_5133[[#This Row],[CloverBistabCg耗时/s]]/表1_5133[[#This Row],[CloverBistabCg迭代数]]*1000</f>
        <v>157.09589686624204</v>
      </c>
      <c r="M3" s="1">
        <f>表1_5133[[#This Row],[CloverBistabCg单次迭代耗时/ms]]-表1_5133[[#This Row],[WilsonBistabCg单次迭代耗时/ms]]</f>
        <v>112.95407623466309</v>
      </c>
    </row>
    <row r="4" spans="1:13" ht="14.5">
      <c r="A4" s="4">
        <v>2</v>
      </c>
      <c r="B4" s="4">
        <f>128*128*128*256</f>
        <v>536870912</v>
      </c>
      <c r="C4" s="4">
        <v>64</v>
      </c>
      <c r="D4" s="4">
        <f>表1_5133[[#This Row],[总格点数量]]/表1_5133[[#This Row],[线程数]]</f>
        <v>8388608</v>
      </c>
      <c r="E4" s="1">
        <v>163</v>
      </c>
      <c r="F4" s="2">
        <v>1.4793900000000001E-11</v>
      </c>
      <c r="G4" s="1">
        <v>7.9127029760000003</v>
      </c>
      <c r="H4" s="1">
        <f>表1_5133[[#This Row],[WilsonBistabCg耗时/s]]/表1_5133[[#This Row],[WilsonBistabCg迭代数]]*1000</f>
        <v>48.544190036809823</v>
      </c>
      <c r="I4" s="1">
        <v>168</v>
      </c>
      <c r="J4" s="1">
        <v>1.6306499999999999E-11</v>
      </c>
      <c r="K4" s="1">
        <v>30.141904896</v>
      </c>
      <c r="L4" s="1">
        <f>表1_5133[[#This Row],[CloverBistabCg耗时/s]]/表1_5133[[#This Row],[CloverBistabCg迭代数]]*1000</f>
        <v>179.41610057142856</v>
      </c>
      <c r="M4" s="1">
        <f>表1_5133[[#This Row],[CloverBistabCg单次迭代耗时/ms]]-表1_5133[[#This Row],[WilsonBistabCg单次迭代耗时/ms]]</f>
        <v>130.87191053461873</v>
      </c>
    </row>
    <row r="5" spans="1:13" ht="14.5">
      <c r="A5" s="4">
        <v>3</v>
      </c>
      <c r="B5" s="4">
        <f>32*64*64*64</f>
        <v>8388608</v>
      </c>
      <c r="C5" s="4">
        <v>2</v>
      </c>
      <c r="D5" s="4">
        <f>表1_5133[[#This Row],[总格点数量]]/表1_5133[[#This Row],[线程数]]</f>
        <v>4194304</v>
      </c>
      <c r="E5" s="1">
        <v>152</v>
      </c>
      <c r="F5" s="2">
        <v>1.42135E-11</v>
      </c>
      <c r="G5" s="1">
        <v>3.4771038719999998</v>
      </c>
      <c r="H5" s="1">
        <f>表1_5133[[#This Row],[WilsonBistabCg耗时/s]]/表1_5133[[#This Row],[WilsonBistabCg迭代数]]*1000</f>
        <v>22.875683368421051</v>
      </c>
      <c r="I5" s="1">
        <v>154</v>
      </c>
      <c r="J5" s="2">
        <v>1.62898E-11</v>
      </c>
      <c r="K5" s="1">
        <v>12.987048959999999</v>
      </c>
      <c r="L5" s="1">
        <f>表1_5133[[#This Row],[CloverBistabCg耗时/s]]/表1_5133[[#This Row],[CloverBistabCg迭代数]]*1000</f>
        <v>84.33148675324675</v>
      </c>
      <c r="M5" s="1">
        <f>表1_5133[[#This Row],[CloverBistabCg单次迭代耗时/ms]]-表1_5133[[#This Row],[WilsonBistabCg单次迭代耗时/ms]]</f>
        <v>61.4558033848257</v>
      </c>
    </row>
    <row r="6" spans="1:13" ht="14.5">
      <c r="A6" s="4">
        <v>4</v>
      </c>
      <c r="B6" s="4">
        <f>128*128*128*256</f>
        <v>536870912</v>
      </c>
      <c r="C6" s="4">
        <v>128</v>
      </c>
      <c r="D6" s="4">
        <f>表1_5133[[#This Row],[总格点数量]]/表1_5133[[#This Row],[线程数]]</f>
        <v>4194304</v>
      </c>
      <c r="E6" s="1">
        <v>163</v>
      </c>
      <c r="F6" s="2">
        <v>1.42276E-11</v>
      </c>
      <c r="G6" s="1">
        <v>5.4545003520000002</v>
      </c>
      <c r="H6" s="1">
        <f>表1_5133[[#This Row],[WilsonBistabCg耗时/s]]/表1_5133[[#This Row],[WilsonBistabCg迭代数]]*1000</f>
        <v>33.463192343558283</v>
      </c>
      <c r="I6" s="1">
        <v>170</v>
      </c>
      <c r="J6" s="1">
        <v>2.0705100000000001E-11</v>
      </c>
      <c r="K6" s="1">
        <v>18.407903231999999</v>
      </c>
      <c r="L6" s="1">
        <f>表1_5133[[#This Row],[CloverBistabCg耗时/s]]/表1_5133[[#This Row],[CloverBistabCg迭代数]]*1000</f>
        <v>108.28178371764704</v>
      </c>
      <c r="M6" s="1">
        <f>表1_5133[[#This Row],[CloverBistabCg单次迭代耗时/ms]]-表1_5133[[#This Row],[WilsonBistabCg单次迭代耗时/ms]]</f>
        <v>74.818591374088754</v>
      </c>
    </row>
    <row r="7" spans="1:13" ht="14.5">
      <c r="A7" s="4">
        <v>5</v>
      </c>
      <c r="B7" s="4">
        <f>32*64*64*64</f>
        <v>8388608</v>
      </c>
      <c r="C7" s="4">
        <v>4</v>
      </c>
      <c r="D7" s="4">
        <f>表1_5133[[#This Row],[总格点数量]]/表1_5133[[#This Row],[线程数]]</f>
        <v>2097152</v>
      </c>
      <c r="E7" s="1">
        <v>144</v>
      </c>
      <c r="F7" s="2">
        <v>1.41869E-11</v>
      </c>
      <c r="G7" s="1">
        <v>1.703268864</v>
      </c>
      <c r="H7" s="1">
        <f>表1_5133[[#This Row],[WilsonBistabCg耗时/s]]/表1_5133[[#This Row],[WilsonBistabCg迭代数]]*1000</f>
        <v>11.828256</v>
      </c>
      <c r="I7" s="1">
        <v>151</v>
      </c>
      <c r="J7" s="2">
        <v>1.7062000000000001E-11</v>
      </c>
      <c r="K7" s="1">
        <v>7.138976768</v>
      </c>
      <c r="L7" s="1">
        <f>表1_5133[[#This Row],[CloverBistabCg耗时/s]]/表1_5133[[#This Row],[CloverBistabCg迭代数]]*1000</f>
        <v>47.277991841059603</v>
      </c>
      <c r="M7" s="1">
        <f>表1_5133[[#This Row],[CloverBistabCg单次迭代耗时/ms]]-表1_5133[[#This Row],[WilsonBistabCg单次迭代耗时/ms]]</f>
        <v>35.449735841059606</v>
      </c>
    </row>
    <row r="8" spans="1:13" ht="14.5">
      <c r="A8" s="4">
        <v>6</v>
      </c>
      <c r="B8" s="4">
        <f>128*128*128*256</f>
        <v>536870912</v>
      </c>
      <c r="C8" s="4">
        <v>256</v>
      </c>
      <c r="D8" s="4">
        <f>表1_5133[[#This Row],[总格点数量]]/表1_5133[[#This Row],[线程数]]</f>
        <v>2097152</v>
      </c>
      <c r="E8" s="1">
        <v>161</v>
      </c>
      <c r="F8" s="2">
        <v>1.39157E-11</v>
      </c>
      <c r="G8" s="1">
        <v>3.9064614400000002</v>
      </c>
      <c r="H8" s="1">
        <f>表1_5133[[#This Row],[WilsonBistabCg耗时/s]]/表1_5133[[#This Row],[WilsonBistabCg迭代数]]*1000</f>
        <v>24.263735652173914</v>
      </c>
      <c r="I8" s="1">
        <v>160</v>
      </c>
      <c r="J8" s="1">
        <v>1.6299200000000001E-11</v>
      </c>
      <c r="K8" s="1">
        <v>10.684230656</v>
      </c>
      <c r="L8" s="1">
        <f>表1_5133[[#This Row],[CloverBistabCg耗时/s]]/表1_5133[[#This Row],[CloverBistabCg迭代数]]*1000</f>
        <v>66.776441599999998</v>
      </c>
      <c r="M8" s="1">
        <f>表1_5133[[#This Row],[CloverBistabCg单次迭代耗时/ms]]-表1_5133[[#This Row],[WilsonBistabCg单次迭代耗时/ms]]</f>
        <v>42.512705947826085</v>
      </c>
    </row>
    <row r="9" spans="1:13" ht="14.5">
      <c r="A9" s="4">
        <v>7</v>
      </c>
      <c r="B9" s="4">
        <f>32*64*64*64</f>
        <v>8388608</v>
      </c>
      <c r="C9" s="4">
        <v>8</v>
      </c>
      <c r="D9" s="4">
        <f>表1_5133[[#This Row],[总格点数量]]/表1_5133[[#This Row],[线程数]]</f>
        <v>1048576</v>
      </c>
      <c r="E9" s="1">
        <v>145</v>
      </c>
      <c r="F9" s="2">
        <v>1.34168E-11</v>
      </c>
      <c r="G9" s="1">
        <v>1.244662784</v>
      </c>
      <c r="H9" s="1">
        <f>表1_5133[[#This Row],[WilsonBistabCg耗时/s]]/表1_5133[[#This Row],[WilsonBistabCg迭代数]]*1000</f>
        <v>8.5838812689655164</v>
      </c>
      <c r="I9" s="1">
        <v>146</v>
      </c>
      <c r="J9" s="2">
        <v>1.5431700000000001E-11</v>
      </c>
      <c r="K9" s="1">
        <v>3.86076928</v>
      </c>
      <c r="L9" s="1">
        <f>表1_5133[[#This Row],[CloverBistabCg耗时/s]]/表1_5133[[#This Row],[CloverBistabCg迭代数]]*1000</f>
        <v>26.443625205479453</v>
      </c>
      <c r="M9" s="1">
        <f>表1_5133[[#This Row],[CloverBistabCg单次迭代耗时/ms]]-表1_5133[[#This Row],[WilsonBistabCg单次迭代耗时/ms]]</f>
        <v>17.859743936513937</v>
      </c>
    </row>
    <row r="10" spans="1:13" ht="14.5">
      <c r="A10" s="4">
        <v>8</v>
      </c>
      <c r="B10" s="4">
        <f>128*128*128*256</f>
        <v>536870912</v>
      </c>
      <c r="C10" s="4">
        <v>512</v>
      </c>
      <c r="D10" s="4">
        <f>表1_5133[[#This Row],[总格点数量]]/表1_5133[[#This Row],[线程数]]</f>
        <v>1048576</v>
      </c>
      <c r="E10" s="1">
        <v>157</v>
      </c>
      <c r="F10" s="2">
        <v>1.32518E-11</v>
      </c>
      <c r="G10" s="1">
        <v>1.608097152</v>
      </c>
      <c r="H10" s="1">
        <f>表1_5133[[#This Row],[WilsonBistabCg耗时/s]]/表1_5133[[#This Row],[WilsonBistabCg迭代数]]*1000</f>
        <v>10.242657019108279</v>
      </c>
      <c r="I10" s="1">
        <v>156</v>
      </c>
      <c r="J10" s="1">
        <v>1.52817E-11</v>
      </c>
      <c r="K10" s="1">
        <v>5.9933875199999997</v>
      </c>
      <c r="L10" s="1">
        <f>表1_5133[[#This Row],[CloverBistabCg耗时/s]]/表1_5133[[#This Row],[CloverBistabCg迭代数]]*1000</f>
        <v>38.419150769230768</v>
      </c>
      <c r="M10" s="1">
        <f>表1_5133[[#This Row],[CloverBistabCg单次迭代耗时/ms]]-表1_5133[[#This Row],[WilsonBistabCg单次迭代耗时/ms]]</f>
        <v>28.176493750122489</v>
      </c>
    </row>
    <row r="11" spans="1:13" ht="14.5">
      <c r="A11" s="4">
        <v>9</v>
      </c>
      <c r="B11" s="4">
        <f>32*64*64*64</f>
        <v>8388608</v>
      </c>
      <c r="C11" s="4">
        <v>16</v>
      </c>
      <c r="D11" s="4">
        <f>表1_5133[[#This Row],[总格点数量]]/表1_5133[[#This Row],[线程数]]</f>
        <v>524288</v>
      </c>
      <c r="E11" s="1">
        <v>140</v>
      </c>
      <c r="F11" s="2">
        <v>1.27268E-11</v>
      </c>
      <c r="G11" s="1">
        <v>0.81510035199999997</v>
      </c>
      <c r="H11" s="1">
        <f>表1_5133[[#This Row],[WilsonBistabCg耗时/s]]/表1_5133[[#This Row],[WilsonBistabCg迭代数]]*1000</f>
        <v>5.8221453714285714</v>
      </c>
      <c r="I11" s="1">
        <v>143</v>
      </c>
      <c r="J11" s="2">
        <v>1.48684E-11</v>
      </c>
      <c r="K11" s="1">
        <v>2.4852538879999999</v>
      </c>
      <c r="L11" s="1">
        <f>表1_5133[[#This Row],[CloverBistabCg耗时/s]]/表1_5133[[#This Row],[CloverBistabCg迭代数]]*1000</f>
        <v>17.379397818181818</v>
      </c>
      <c r="M11" s="1">
        <f>表1_5133[[#This Row],[CloverBistabCg单次迭代耗时/ms]]-表1_5133[[#This Row],[WilsonBistabCg单次迭代耗时/ms]]</f>
        <v>11.557252446753246</v>
      </c>
    </row>
    <row r="12" spans="1:13" ht="14.5">
      <c r="A12" s="4">
        <v>10</v>
      </c>
      <c r="B12" s="4">
        <f>128*128*128*256</f>
        <v>536870912</v>
      </c>
      <c r="C12" s="4">
        <v>1024</v>
      </c>
      <c r="D12" s="4">
        <f>表1_5133[[#This Row],[总格点数量]]/表1_5133[[#This Row],[线程数]]</f>
        <v>524288</v>
      </c>
      <c r="E12" s="1">
        <v>153</v>
      </c>
      <c r="F12" s="2">
        <v>1.23759E-11</v>
      </c>
      <c r="G12" s="1">
        <v>2.381117696</v>
      </c>
      <c r="H12" s="1">
        <f>表1_5133[[#This Row],[WilsonBistabCg耗时/s]]/表1_5133[[#This Row],[WilsonBistabCg迭代数]]*1000</f>
        <v>15.562860758169935</v>
      </c>
      <c r="I12" s="1">
        <v>147</v>
      </c>
      <c r="J12" s="1">
        <v>1.4788700000000001E-11</v>
      </c>
      <c r="K12" s="1">
        <v>3.6667248639999999</v>
      </c>
      <c r="L12" s="1">
        <f>表1_5133[[#This Row],[CloverBistabCg耗时/s]]/表1_5133[[#This Row],[CloverBistabCg迭代数]]*1000</f>
        <v>24.943706557823127</v>
      </c>
      <c r="M12" s="1">
        <f>表1_5133[[#This Row],[CloverBistabCg单次迭代耗时/ms]]-表1_5133[[#This Row],[WilsonBistabCg单次迭代耗时/ms]]</f>
        <v>9.3808457996531924</v>
      </c>
    </row>
    <row r="13" spans="1:13">
      <c r="A13" s="30" t="s">
        <v>39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ht="42">
      <c r="K14" s="14" t="s">
        <v>0</v>
      </c>
      <c r="L14" s="15" t="s">
        <v>30</v>
      </c>
      <c r="M14" s="16" t="s">
        <v>41</v>
      </c>
    </row>
    <row r="15" spans="1:13" ht="14.5">
      <c r="K15" s="17">
        <v>1</v>
      </c>
      <c r="L15" s="4">
        <v>8388608</v>
      </c>
      <c r="M15" s="18">
        <f>(M3+M4)/2</f>
        <v>121.91299338464091</v>
      </c>
    </row>
    <row r="16" spans="1:13" ht="14.5">
      <c r="K16" s="17">
        <v>2</v>
      </c>
      <c r="L16" s="4">
        <v>4194304</v>
      </c>
      <c r="M16" s="18">
        <f>(M5+M6)/2</f>
        <v>68.137197379457234</v>
      </c>
    </row>
    <row r="17" spans="11:13" ht="14.5">
      <c r="K17" s="17">
        <v>3</v>
      </c>
      <c r="L17" s="4">
        <v>2097152</v>
      </c>
      <c r="M17" s="18">
        <f>(M7+M8)/2</f>
        <v>38.981220894442842</v>
      </c>
    </row>
    <row r="18" spans="11:13" ht="14.5">
      <c r="K18" s="17">
        <v>4</v>
      </c>
      <c r="L18" s="4">
        <v>1048576</v>
      </c>
      <c r="M18" s="18">
        <f>(M9+M10)/2</f>
        <v>23.018118843318213</v>
      </c>
    </row>
    <row r="19" spans="11:13" ht="14.5">
      <c r="K19" s="19">
        <v>5</v>
      </c>
      <c r="L19" s="6">
        <v>524288</v>
      </c>
      <c r="M19" s="20">
        <f>(M11+M12)/2</f>
        <v>10.46904912320322</v>
      </c>
    </row>
  </sheetData>
  <mergeCells count="2">
    <mergeCell ref="A1:M1"/>
    <mergeCell ref="A13:M13"/>
  </mergeCells>
  <phoneticPr fontId="1" type="noConversion"/>
  <pageMargins left="0.7" right="0.7" top="0.75" bottom="0.75" header="0.3" footer="0.3"/>
  <ignoredErrors>
    <ignoredError sqref="M16:M19 B4 B6 B8 B10 B12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环境脚本</vt:lpstr>
      <vt:lpstr>TEST6_0</vt:lpstr>
      <vt:lpstr>TEST6</vt:lpstr>
      <vt:lpstr>TEST7</vt:lpstr>
      <vt:lpstr>TEST8</vt:lpstr>
      <vt:lpstr>TEST9</vt:lpstr>
      <vt:lpstr>TEST6-8</vt:lpstr>
      <vt:lpstr>TEST7-9</vt:lpstr>
      <vt:lpstr>单精度总表</vt:lpstr>
      <vt:lpstr>双精度总表</vt:lpstr>
      <vt:lpstr>性能估算</vt:lpstr>
      <vt:lpstr>内存与CPU参数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鑫 张</dc:creator>
  <cp:lastModifiedBy>鑫 张</cp:lastModifiedBy>
  <dcterms:created xsi:type="dcterms:W3CDTF">2025-08-27T09:38:28Z</dcterms:created>
  <dcterms:modified xsi:type="dcterms:W3CDTF">2025-08-30T14:32:20Z</dcterms:modified>
</cp:coreProperties>
</file>