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077F848-4830-4119-AFF9-A36ADE2976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项目管理" sheetId="2" r:id="rId1"/>
    <sheet name="项目甘特图" sheetId="3" r:id="rId2"/>
    <sheet name="项目进展分析" sheetId="4" r:id="rId3"/>
    <sheet name="💡 【必读】使用指南" sheetId="5" r:id="rId4"/>
    <sheet name="2023节假日一览表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" l="1"/>
  <c r="H63" i="2" s="1"/>
  <c r="E62" i="2"/>
  <c r="H62" i="2" s="1"/>
  <c r="E61" i="2"/>
  <c r="H61" i="2" s="1"/>
  <c r="G60" i="2" s="1"/>
  <c r="F60" i="2"/>
  <c r="D60" i="2"/>
  <c r="E59" i="2"/>
  <c r="H59" i="2" s="1"/>
  <c r="G57" i="2" s="1"/>
  <c r="E58" i="2"/>
  <c r="E57" i="2" s="1"/>
  <c r="H57" i="2" s="1"/>
  <c r="F57" i="2"/>
  <c r="D57" i="2"/>
  <c r="E56" i="2"/>
  <c r="E55" i="2"/>
  <c r="E54" i="2" s="1"/>
  <c r="H54" i="2" s="1"/>
  <c r="G54" i="2"/>
  <c r="F54" i="2"/>
  <c r="D54" i="2"/>
  <c r="E53" i="2"/>
  <c r="H53" i="2" s="1"/>
  <c r="E52" i="2"/>
  <c r="H52" i="2" s="1"/>
  <c r="E51" i="2"/>
  <c r="H51" i="2" s="1"/>
  <c r="E50" i="2"/>
  <c r="H50" i="2" s="1"/>
  <c r="E49" i="2"/>
  <c r="H49" i="2" s="1"/>
  <c r="E48" i="2"/>
  <c r="H48" i="2" s="1"/>
  <c r="F47" i="2"/>
  <c r="D47" i="2"/>
  <c r="E46" i="2"/>
  <c r="H46" i="2" s="1"/>
  <c r="E45" i="2"/>
  <c r="H45" i="2" s="1"/>
  <c r="H44" i="2"/>
  <c r="E44" i="2"/>
  <c r="H43" i="2"/>
  <c r="E43" i="2"/>
  <c r="E42" i="2"/>
  <c r="H42" i="2" s="1"/>
  <c r="H41" i="2"/>
  <c r="E41" i="2"/>
  <c r="H40" i="2"/>
  <c r="E40" i="2"/>
  <c r="E39" i="2"/>
  <c r="H39" i="2" s="1"/>
  <c r="E38" i="2"/>
  <c r="H38" i="2" s="1"/>
  <c r="E37" i="2"/>
  <c r="H37" i="2" s="1"/>
  <c r="H36" i="2"/>
  <c r="E36" i="2"/>
  <c r="H35" i="2"/>
  <c r="E35" i="2"/>
  <c r="E34" i="2"/>
  <c r="H34" i="2" s="1"/>
  <c r="H33" i="2"/>
  <c r="E33" i="2"/>
  <c r="H32" i="2"/>
  <c r="E32" i="2"/>
  <c r="E31" i="2"/>
  <c r="H31" i="2" s="1"/>
  <c r="E30" i="2"/>
  <c r="H30" i="2" s="1"/>
  <c r="E29" i="2"/>
  <c r="F28" i="2"/>
  <c r="E28" i="2"/>
  <c r="H28" i="2" s="1"/>
  <c r="D28" i="2"/>
  <c r="E27" i="2"/>
  <c r="H27" i="2" s="1"/>
  <c r="H26" i="2"/>
  <c r="E26" i="2"/>
  <c r="H25" i="2"/>
  <c r="E25" i="2"/>
  <c r="E24" i="2"/>
  <c r="H24" i="2" s="1"/>
  <c r="E23" i="2"/>
  <c r="H23" i="2" s="1"/>
  <c r="E22" i="2"/>
  <c r="H22" i="2" s="1"/>
  <c r="H21" i="2"/>
  <c r="E21" i="2"/>
  <c r="H20" i="2"/>
  <c r="E20" i="2"/>
  <c r="E19" i="2"/>
  <c r="H19" i="2" s="1"/>
  <c r="H18" i="2"/>
  <c r="E18" i="2"/>
  <c r="H17" i="2"/>
  <c r="E17" i="2"/>
  <c r="E16" i="2"/>
  <c r="H16" i="2" s="1"/>
  <c r="E15" i="2"/>
  <c r="H15" i="2" s="1"/>
  <c r="E14" i="2"/>
  <c r="E12" i="2" s="1"/>
  <c r="H13" i="2"/>
  <c r="E13" i="2"/>
  <c r="F12" i="2"/>
  <c r="D12" i="2"/>
  <c r="E11" i="2"/>
  <c r="H11" i="2" s="1"/>
  <c r="G10" i="2" s="1"/>
  <c r="F10" i="2"/>
  <c r="D10" i="2"/>
  <c r="E9" i="2"/>
  <c r="E6" i="2" s="1"/>
  <c r="H8" i="2"/>
  <c r="E8" i="2"/>
  <c r="H7" i="2"/>
  <c r="E7" i="2"/>
  <c r="F6" i="2"/>
  <c r="D6" i="2"/>
  <c r="J4" i="2"/>
  <c r="K4" i="2" s="1"/>
  <c r="H10" i="2" l="1"/>
  <c r="G28" i="2"/>
  <c r="H12" i="2"/>
  <c r="K5" i="2"/>
  <c r="L4" i="2"/>
  <c r="H6" i="2"/>
  <c r="H60" i="2"/>
  <c r="G47" i="2"/>
  <c r="E3" i="2"/>
  <c r="J3" i="2"/>
  <c r="J5" i="2"/>
  <c r="H9" i="2"/>
  <c r="G6" i="2" s="1"/>
  <c r="H14" i="2"/>
  <c r="G12" i="2" s="1"/>
  <c r="E10" i="2"/>
  <c r="E47" i="2"/>
  <c r="H47" i="2" s="1"/>
  <c r="E60" i="2"/>
  <c r="J2" i="2"/>
  <c r="M4" i="2" l="1"/>
  <c r="L5" i="2"/>
  <c r="N4" i="2" l="1"/>
  <c r="M5" i="2"/>
  <c r="O4" i="2" l="1"/>
  <c r="N5" i="2"/>
  <c r="O5" i="2" l="1"/>
  <c r="P4" i="2"/>
  <c r="Q4" i="2" l="1"/>
  <c r="P5" i="2"/>
  <c r="Q5" i="2" l="1"/>
  <c r="Q3" i="2"/>
  <c r="Q2" i="2"/>
  <c r="R4" i="2"/>
  <c r="R5" i="2" l="1"/>
  <c r="S4" i="2"/>
  <c r="S5" i="2" l="1"/>
  <c r="T4" i="2"/>
  <c r="U4" i="2" l="1"/>
  <c r="T5" i="2"/>
  <c r="U5" i="2" l="1"/>
  <c r="V4" i="2"/>
  <c r="V5" i="2" l="1"/>
  <c r="W4" i="2"/>
  <c r="W5" i="2" l="1"/>
  <c r="X4" i="2"/>
  <c r="X5" i="2" l="1"/>
  <c r="X2" i="2"/>
  <c r="Y4" i="2"/>
  <c r="X3" i="2"/>
  <c r="Y5" i="2" l="1"/>
  <c r="Z4" i="2"/>
  <c r="AA4" i="2" l="1"/>
  <c r="Z5" i="2"/>
  <c r="AA5" i="2" l="1"/>
  <c r="AB4" i="2"/>
  <c r="AC4" i="2" l="1"/>
  <c r="AB5" i="2"/>
  <c r="AD4" i="2" l="1"/>
  <c r="AC5" i="2"/>
  <c r="AE4" i="2" l="1"/>
  <c r="AD5" i="2"/>
  <c r="AE2" i="2" l="1"/>
  <c r="AE5" i="2"/>
  <c r="AE3" i="2"/>
  <c r="AF4" i="2"/>
  <c r="AG4" i="2" l="1"/>
  <c r="AF5" i="2"/>
  <c r="AG5" i="2" l="1"/>
  <c r="AH4" i="2"/>
  <c r="AH5" i="2" l="1"/>
  <c r="AI4" i="2"/>
  <c r="AI5" i="2" l="1"/>
  <c r="AJ4" i="2"/>
  <c r="AJ5" i="2" l="1"/>
  <c r="AK4" i="2"/>
  <c r="AK5" i="2" l="1"/>
  <c r="AL4" i="2"/>
  <c r="AL5" i="2" l="1"/>
  <c r="AL2" i="2"/>
  <c r="AM4" i="2"/>
  <c r="AL3" i="2"/>
  <c r="AM5" i="2" l="1"/>
  <c r="AN4" i="2"/>
  <c r="AO4" i="2" l="1"/>
  <c r="AN5" i="2"/>
  <c r="AO5" i="2" l="1"/>
  <c r="AP4" i="2"/>
  <c r="AQ4" i="2" l="1"/>
  <c r="AP5" i="2"/>
  <c r="AR4" i="2" l="1"/>
  <c r="AQ5" i="2"/>
  <c r="AS4" i="2" l="1"/>
  <c r="AR5" i="2"/>
  <c r="AT4" i="2" l="1"/>
  <c r="AS2" i="2"/>
  <c r="AS3" i="2"/>
  <c r="AS5" i="2"/>
  <c r="AU4" i="2" l="1"/>
  <c r="AT5" i="2"/>
  <c r="AU5" i="2" l="1"/>
  <c r="AV4" i="2"/>
  <c r="AW4" i="2" l="1"/>
  <c r="AV5" i="2"/>
  <c r="AW5" i="2" l="1"/>
  <c r="AX4" i="2"/>
  <c r="AY4" i="2" l="1"/>
  <c r="AX5" i="2"/>
  <c r="AY5" i="2" l="1"/>
  <c r="AZ4" i="2"/>
  <c r="AZ2" i="2" l="1"/>
  <c r="AZ3" i="2"/>
  <c r="BA4" i="2"/>
  <c r="AZ5" i="2"/>
  <c r="BA5" i="2" l="1"/>
  <c r="BB4" i="2"/>
  <c r="BB5" i="2" l="1"/>
  <c r="BC4" i="2"/>
  <c r="BC5" i="2" l="1"/>
  <c r="BD4" i="2"/>
  <c r="BE4" i="2" l="1"/>
  <c r="BD5" i="2"/>
  <c r="BE5" i="2" l="1"/>
  <c r="BF4" i="2"/>
  <c r="BG4" i="2" l="1"/>
  <c r="BF5" i="2"/>
  <c r="BG3" i="2" l="1"/>
  <c r="BG5" i="2"/>
  <c r="BH4" i="2"/>
  <c r="BG2" i="2"/>
  <c r="BI4" i="2" l="1"/>
  <c r="BH5" i="2"/>
  <c r="BJ4" i="2" l="1"/>
  <c r="BI5" i="2"/>
  <c r="BK4" i="2" l="1"/>
  <c r="BJ5" i="2"/>
  <c r="BK5" i="2" l="1"/>
  <c r="BL4" i="2"/>
  <c r="BM4" i="2" l="1"/>
  <c r="BM5" i="2" s="1"/>
  <c r="BL5" i="2"/>
</calcChain>
</file>

<file path=xl/sharedStrings.xml><?xml version="1.0" encoding="utf-8"?>
<sst xmlns="http://schemas.openxmlformats.org/spreadsheetml/2006/main" count="253" uniqueCount="149">
  <si>
    <r>
      <rPr>
        <sz val="9.75"/>
        <color theme="10"/>
        <rFont val="Calibri"/>
        <family val="2"/>
      </rPr>
      <t>@张雲赫</t>
    </r>
  </si>
  <si>
    <r>
      <rPr>
        <sz val="9.75"/>
        <color theme="10"/>
        <rFont val="Calibri"/>
        <family val="2"/>
      </rPr>
      <t>@刘骜</t>
    </r>
    <r>
      <rPr>
        <sz val="10"/>
        <color theme="1"/>
        <rFont val="等线"/>
        <family val="2"/>
        <scheme val="minor"/>
      </rPr>
      <t xml:space="preserve"> </t>
    </r>
  </si>
  <si>
    <r>
      <rPr>
        <sz val="9.75"/>
        <color theme="10"/>
        <rFont val="Calibri"/>
        <family val="2"/>
      </rPr>
      <t>@文彦哲</t>
    </r>
  </si>
  <si>
    <r>
      <rPr>
        <sz val="9.75"/>
        <color theme="10"/>
        <rFont val="Calibri"/>
        <family val="2"/>
      </rPr>
      <t>@杨致远</t>
    </r>
  </si>
  <si>
    <r>
      <t>借助数据透视表，可以快速对项目数据进行分类汇总，交叉分析，实时掌控项目进度，效率，成员工作分布等信息，方便了解项目进展。通过简单拖拽字段，用户可轻松改变分析维度，提炼有价值内容，操作介绍请参考</t>
    </r>
    <r>
      <rPr>
        <u/>
        <sz val="9.75"/>
        <color theme="10"/>
        <rFont val="Calibri"/>
        <family val="2"/>
      </rPr>
      <t>创建及使用数据透视表</t>
    </r>
  </si>
  <si>
    <r>
      <rPr>
        <u/>
        <sz val="9.75"/>
        <color theme="10"/>
        <rFont val="Calibri"/>
        <family val="2"/>
      </rPr>
      <t>点击可跳转设置并查看效果</t>
    </r>
  </si>
  <si>
    <r>
      <rPr>
        <sz val="10.5"/>
        <color rgb="FF000000"/>
        <rFont val="Calibri"/>
        <family val="2"/>
      </rPr>
      <t>• 创建模版后，可以手动修改项目启动日期（</t>
    </r>
    <r>
      <rPr>
        <i/>
        <sz val="9"/>
        <color rgb="FF000000"/>
        <rFont val="Calibri"/>
        <family val="2"/>
      </rPr>
      <t>默认基于打开表格时间自动生成项目启动日期</t>
    </r>
    <r>
      <rPr>
        <sz val="9"/>
        <color rgb="FF000000"/>
        <rFont val="Calibri"/>
        <family val="2"/>
      </rPr>
      <t>）</t>
    </r>
    <r>
      <rPr>
        <sz val="10.5"/>
        <color rgb="FF000000"/>
        <rFont val="Calibri"/>
        <family val="2"/>
      </rPr>
      <t>，右侧时间表会自动生成</t>
    </r>
  </si>
  <si>
    <r>
      <rPr>
        <u/>
        <sz val="9.75"/>
        <color theme="10"/>
        <rFont val="Calibri"/>
        <family val="2"/>
      </rPr>
      <t>点击修改项目启动日期</t>
    </r>
  </si>
  <si>
    <r>
      <rPr>
        <sz val="10.5"/>
        <color rgb="FF000000"/>
        <rFont val="Calibri"/>
        <family val="2"/>
      </rPr>
      <t xml:space="preserve">• </t>
    </r>
    <r>
      <rPr>
        <sz val="10.5"/>
        <color rgb="FFF54A45"/>
        <rFont val="Calibri"/>
        <family val="2"/>
      </rPr>
      <t>仅需要更新有绿色背景色的区域</t>
    </r>
  </si>
  <si>
    <t>面向领域知识调研的搜索和分析平台项目</t>
  </si>
  <si>
    <t>支持自动高亮“今天”为红色⬇️
休假日期自动标识为淡黄色</t>
  </si>
  <si>
    <t>待启动</t>
  </si>
  <si>
    <t>已完成</t>
  </si>
  <si>
    <t>启动日期</t>
  </si>
  <si>
    <t>➡️切换人名</t>
  </si>
  <si>
    <t>@张雲赫</t>
  </si>
  <si>
    <t>显示第</t>
  </si>
  <si>
    <t>周</t>
  </si>
  <si>
    <t>项目负责人</t>
  </si>
  <si>
    <t>查看工作量</t>
  </si>
  <si>
    <t>修改⬆️可自动调整右侧时间轴长度</t>
  </si>
  <si>
    <t>项目</t>
  </si>
  <si>
    <t>项目描述</t>
  </si>
  <si>
    <t>跟进人</t>
  </si>
  <si>
    <t>完成日期</t>
  </si>
  <si>
    <t>工时
自然日</t>
  </si>
  <si>
    <t>完成度 %</t>
  </si>
  <si>
    <t>工时
工作日</t>
  </si>
  <si>
    <t>灰色底色为任务项，白色底色为子任务项</t>
  </si>
  <si>
    <t>填写绿色区域，灰色底色部分由公式自动计算</t>
  </si>
  <si>
    <t>分析</t>
  </si>
  <si>
    <t>【问题陈述】</t>
  </si>
  <si>
    <t>【制定项目计划】</t>
  </si>
  <si>
    <t>【任务分工】</t>
  </si>
  <si>
    <t>产品设计</t>
  </si>
  <si>
    <t>【初步需求分析成果】</t>
  </si>
  <si>
    <t>前端开发</t>
  </si>
  <si>
    <t>【设计用户界面和用户体验】</t>
  </si>
  <si>
    <t>【用户注册】</t>
  </si>
  <si>
    <t>【用户登录】</t>
  </si>
  <si>
    <t>【用户搜索关键词】</t>
  </si>
  <si>
    <t>【展示收藏结果】</t>
  </si>
  <si>
    <t>【展示搜索结果】</t>
  </si>
  <si>
    <t>【展示学者主页】</t>
  </si>
  <si>
    <t>【展示文献主页】</t>
  </si>
  <si>
    <t>【可视化搜索结果】</t>
  </si>
  <si>
    <t>3.10</t>
  </si>
  <si>
    <t>【可视化学者信息】</t>
  </si>
  <si>
    <t>【可视化文献信息】</t>
  </si>
  <si>
    <t>3.12</t>
  </si>
  <si>
    <t>【管理员登陆】</t>
  </si>
  <si>
    <t>【管理员管理用户】</t>
  </si>
  <si>
    <t>【管理员管理爬虫】</t>
  </si>
  <si>
    <t>3.15</t>
  </si>
  <si>
    <t>【管理员管理数据】</t>
  </si>
  <si>
    <t>后端开发</t>
  </si>
  <si>
    <t>【配置和初始化Flask应用程序】</t>
  </si>
  <si>
    <t>【数据库模型设计和MongoDB集成】</t>
  </si>
  <si>
    <t>4.10</t>
  </si>
  <si>
    <t>4.12</t>
  </si>
  <si>
    <t>【收藏学者】</t>
  </si>
  <si>
    <t>【收藏文献】</t>
  </si>
  <si>
    <t>4.15</t>
  </si>
  <si>
    <t>爬虫开发</t>
  </si>
  <si>
    <t>【定义爬取目标和规则】</t>
  </si>
  <si>
    <t>【开发acl爬虫】</t>
  </si>
  <si>
    <t>【开发arxiv爬虫】</t>
  </si>
  <si>
    <t>【开发sci-hub爬虫】</t>
  </si>
  <si>
    <t>【数据清洗】</t>
  </si>
  <si>
    <t>【数据存储到MongoDB数据库】</t>
  </si>
  <si>
    <t>集成搜索引擎</t>
  </si>
  <si>
    <t>【集成搜索引擎】</t>
  </si>
  <si>
    <t>【设计和开发搜索功能】</t>
  </si>
  <si>
    <t>数据分析和可视化</t>
  </si>
  <si>
    <t>【开发数据分析功能】</t>
  </si>
  <si>
    <t>【集成数据可视化工具】</t>
  </si>
  <si>
    <t>部署和运维</t>
  </si>
  <si>
    <t>【部署平台到生产环境】</t>
  </si>
  <si>
    <t>【设置自动化部署和监控】</t>
  </si>
  <si>
    <t>【进行持续维护和更新】</t>
  </si>
  <si>
    <t>任务</t>
  </si>
  <si>
    <t>所属项目</t>
  </si>
  <si>
    <t>状态</t>
  </si>
  <si>
    <t>任务执行人</t>
  </si>
  <si>
    <t>开始时间</t>
  </si>
  <si>
    <t>截止时间</t>
  </si>
  <si>
    <t>优先级</t>
  </si>
  <si>
    <t>新功能阶段推广运营</t>
  </si>
  <si>
    <t>创新功能探索</t>
  </si>
  <si>
    <t>未开始</t>
  </si>
  <si>
    <t>邹小杉</t>
  </si>
  <si>
    <t>P2</t>
  </si>
  <si>
    <t>根据用户反馈迭代功能</t>
  </si>
  <si>
    <t>提升用户体验</t>
  </si>
  <si>
    <t>沈小茜</t>
  </si>
  <si>
    <t>P1</t>
  </si>
  <si>
    <t>连通线上线下用户体验</t>
  </si>
  <si>
    <t>完成用户拉新</t>
  </si>
  <si>
    <t>万小奇</t>
  </si>
  <si>
    <t>引导用户加入社群</t>
  </si>
  <si>
    <t>P0</t>
  </si>
  <si>
    <t>修补已知功能漏洞</t>
  </si>
  <si>
    <t>优化产品功能</t>
  </si>
  <si>
    <t>于小宁</t>
  </si>
  <si>
    <t>完成创新功能开发上线</t>
  </si>
  <si>
    <t>进行中</t>
  </si>
  <si>
    <t>雷小达</t>
  </si>
  <si>
    <t>收集、整合用户反馈</t>
  </si>
  <si>
    <t>周北北</t>
  </si>
  <si>
    <t>多渠道开展拉新活动</t>
  </si>
  <si>
    <t>王小铭</t>
  </si>
  <si>
    <t>评估需求并细分任务</t>
  </si>
  <si>
    <t>黄泡泡</t>
  </si>
  <si>
    <t>推进功能优化研发</t>
  </si>
  <si>
    <t>已停滞</t>
  </si>
  <si>
    <t>看板分析</t>
  </si>
  <si>
    <t>项目概览分析</t>
  </si>
  <si>
    <t>项目数量趋势分析</t>
  </si>
  <si>
    <t>统计项目成员任务分布情况</t>
  </si>
  <si>
    <t>使用指南</t>
  </si>
  <si>
    <t>模板亮点介绍</t>
  </si>
  <si>
    <t>本甘特图模板，通过公式、下拉列表、条件格式等能力的组合配置，提供了更“智能”的方式实现甘特图项目管理。
⭐️ “智能”生成项目时间条：你只需要输入项目的启动时间、工作量，模板就会自动计算出对应的时间条
⭐️ “智能”计算每个项目成员的工作总量：通过顶部的「切换人名」，可选择任务Owner并查看对应的工作量
⭐️ “智能”根据子任务的完成度计算出父级任务的完成进度</t>
  </si>
  <si>
    <t>如何正确使用</t>
  </si>
  <si>
    <t>• 点击切换显示周数，可“智能”延长右侧时间条进度，无需手动生成更长的时间轴</t>
  </si>
  <si>
    <t>• 「切换人名」的下拉列表选项，会根据C列的跟进人信息自动生成</t>
  </si>
  <si>
    <t>• 填写每个任务的工时（自然日），可自动计算出按工作日计算的工时；同时在顶部「下拉列表」切换人名时，可自动在下方生成每个人的工作量信息</t>
  </si>
  <si>
    <t>可填写区域</t>
  </si>
  <si>
    <t>• 灰色底色区域代表父级任务，父级任务的启动时间，会根据子任务自动时间中的最小值自动生成</t>
  </si>
  <si>
    <t>父级任务信息可自动生成</t>
  </si>
  <si>
    <t>• 如果单元格中有显示"#####"，可以将列宽调整到可完整显示内容</t>
  </si>
  <si>
    <t>• 如需增加父任务，请先在任务列表区插入一行，并将父任务行复制后粘贴到新插入的行中</t>
  </si>
  <si>
    <t>• 如需增加子任务，请在子任务范围（除第一行和最末行外的范围）内插入一行，并将上一行信息复制后粘贴到新插入的行中</t>
  </si>
  <si>
    <t>注意事项</t>
  </si>
  <si>
    <t>❗️ 请不要轻易在A1:I5 范围内增删行列，否则会影响配置好的公式及条件格式
❗️ 如果出现表格错乱问题，请通过历史记录恢复到操作前的版本</t>
  </si>
  <si>
    <t>节日</t>
  </si>
  <si>
    <t>放假时间</t>
  </si>
  <si>
    <t>上班时间</t>
  </si>
  <si>
    <t>❗️此页Sheet用于计算2023年度中国大陆地区的假期和调休情况，与甘特图时间轴的调休标识关联，请勿删除❗️</t>
  </si>
  <si>
    <t>元旦</t>
  </si>
  <si>
    <t>1. 模板创建者可保护本子表，禁止其他协作者编辑本子表</t>
  </si>
  <si>
    <t>2. 保护子表后，可隐藏本页</t>
  </si>
  <si>
    <t>春节</t>
  </si>
  <si>
    <t>3. 如需自行调整假期和调休情况，可自行更新左侧B列和D列的日期；更新后，在“项目甘特图”表中，选择“条件格式”——“管理规则”——“整张工作表”，找到“自定义公式=NETWORKS.INTL……”的规则</t>
  </si>
  <si>
    <t>4. 将公式【 =NETWORKDAYS.INTL(J$4,J$4,1,'2023节假日一览表'!$B$2:$B$32)+COUNTIFS('2023节假日一览表'!$D$2:$D$8,"&gt;="&amp;J$4,'2023节假日一览表'!$D$2:$D$8,"&lt;="&amp;J$4)=0 】中的'2023节假日一览表'!$B$2:$B$32及'2023节假日一览表'!$D$2:$D$8范围扩充到与新增范围一致即可</t>
  </si>
  <si>
    <t>清明节</t>
  </si>
  <si>
    <t>劳动节</t>
  </si>
  <si>
    <t>端午节</t>
  </si>
  <si>
    <t>中秋节</t>
  </si>
  <si>
    <t>国庆节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</si>
</sst>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yy\ \(dddd\)"/>
    <numFmt numFmtId="177" formatCode="yyyy/m/d\ dddd"/>
    <numFmt numFmtId="178" formatCode="d"/>
    <numFmt numFmtId="179" formatCode="yyyy/mm/dd"/>
  </numFmts>
  <fonts count="8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8F959E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5.75"/>
      <color rgb="FF3B608D"/>
      <name val="等线"/>
      <family val="2"/>
      <scheme val="minor"/>
    </font>
    <font>
      <b/>
      <sz val="10.5"/>
      <color rgb="FF373C43"/>
      <name val="等线"/>
      <family val="2"/>
      <scheme val="minor"/>
    </font>
    <font>
      <sz val="15.75"/>
      <color rgb="FF3B608D"/>
      <name val="等线"/>
      <family val="2"/>
      <scheme val="minor"/>
    </font>
    <font>
      <sz val="9"/>
      <color rgb="FF8F959E"/>
      <name val="等线"/>
      <family val="2"/>
      <scheme val="minor"/>
    </font>
    <font>
      <sz val="15.75"/>
      <color rgb="FF3B608D"/>
      <name val="等线"/>
      <family val="2"/>
      <scheme val="minor"/>
    </font>
    <font>
      <sz val="7.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7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8F959E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8F959E"/>
      <name val="等线"/>
      <family val="2"/>
      <scheme val="minor"/>
    </font>
    <font>
      <sz val="9.75"/>
      <color rgb="FF124B0C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13.5"/>
      <color rgb="FF124B0C"/>
      <name val="等线"/>
      <family val="2"/>
      <scheme val="minor"/>
    </font>
    <font>
      <b/>
      <sz val="24"/>
      <color rgb="FF245BDB"/>
      <name val="等线"/>
      <family val="2"/>
      <scheme val="minor"/>
    </font>
    <font>
      <b/>
      <sz val="24"/>
      <color rgb="FF186010"/>
      <name val="等线"/>
      <family val="2"/>
      <scheme val="minor"/>
    </font>
    <font>
      <sz val="9.75"/>
      <color rgb="FFFFFFFF"/>
      <name val="等线"/>
      <family val="2"/>
      <scheme val="minor"/>
    </font>
    <font>
      <sz val="13.5"/>
      <color rgb="FF3B608D"/>
      <name val="等线"/>
      <family val="2"/>
      <scheme val="minor"/>
    </font>
    <font>
      <b/>
      <sz val="12"/>
      <color rgb="FF3B608D"/>
      <name val="等线"/>
      <family val="2"/>
      <scheme val="minor"/>
    </font>
    <font>
      <sz val="10.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3.5"/>
      <color rgb="FF3B608D"/>
      <name val="等线"/>
      <family val="2"/>
      <scheme val="minor"/>
    </font>
    <font>
      <sz val="18"/>
      <color rgb="FF3B608D"/>
      <name val="等线"/>
      <family val="2"/>
      <scheme val="minor"/>
    </font>
    <font>
      <sz val="18"/>
      <color rgb="FF3B874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54A45"/>
      <name val="等线"/>
      <family val="2"/>
      <scheme val="minor"/>
    </font>
    <font>
      <b/>
      <sz val="10.5"/>
      <color rgb="FFF54A45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theme="10"/>
      <name val="Calibri"/>
      <family val="2"/>
    </font>
    <font>
      <u/>
      <sz val="9.75"/>
      <color theme="10"/>
      <name val="Calibri"/>
      <family val="2"/>
    </font>
    <font>
      <sz val="10.5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10.5"/>
      <color rgb="FFF54A45"/>
      <name val="Calibri"/>
      <family val="2"/>
    </font>
    <font>
      <sz val="9"/>
      <name val="等线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D7E6D8"/>
      </patternFill>
    </fill>
    <fill>
      <patternFill patternType="solid">
        <fgColor rgb="FFD7E6D8"/>
      </patternFill>
    </fill>
    <fill>
      <patternFill patternType="solid">
        <fgColor rgb="FFD7E6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9D9D9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245BDB"/>
      </patternFill>
    </fill>
    <fill>
      <patternFill patternType="solid">
        <fgColor rgb="FF8F959E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8EE085"/>
      </patternFill>
    </fill>
    <fill>
      <patternFill patternType="solid">
        <fgColor rgb="FF8F959E"/>
      </patternFill>
    </fill>
    <fill>
      <patternFill patternType="solid">
        <fgColor rgb="FFD7E6D8"/>
      </patternFill>
    </fill>
    <fill>
      <patternFill patternType="solid">
        <fgColor rgb="FFE1EAFF"/>
      </patternFill>
    </fill>
    <fill>
      <patternFill patternType="solid">
        <fgColor rgb="FFE1EAFF"/>
      </patternFill>
    </fill>
  </fills>
  <borders count="82">
    <border>
      <left/>
      <right/>
      <top/>
      <bottom/>
      <diagonal/>
    </border>
    <border>
      <left/>
      <right/>
      <top/>
      <bottom style="thin">
        <color rgb="FFBEBFB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BEBFBF"/>
      </bottom>
      <diagonal/>
    </border>
    <border>
      <left/>
      <right/>
      <top/>
      <bottom style="thin">
        <color rgb="FFBE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EBFBF"/>
      </right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 style="thin">
        <color rgb="FFBEBFBF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F5D6"/>
      </left>
      <right style="thin">
        <color rgb="FFD9F5D6"/>
      </right>
      <top style="thin">
        <color rgb="FFD9F5D6"/>
      </top>
      <bottom style="thin">
        <color rgb="FFD9F5D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87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9" fontId="5" fillId="3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177" fontId="7" fillId="0" borderId="7" xfId="0" applyNumberFormat="1" applyFont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177" fontId="11" fillId="0" borderId="11" xfId="0" applyNumberFormat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left" vertical="center"/>
    </xf>
    <xf numFmtId="49" fontId="13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0" fontId="15" fillId="5" borderId="15" xfId="0" applyFont="1" applyFill="1" applyBorder="1" applyAlignment="1">
      <alignment vertical="center"/>
    </xf>
    <xf numFmtId="1" fontId="16" fillId="6" borderId="16" xfId="0" applyNumberFormat="1" applyFont="1" applyFill="1" applyBorder="1" applyAlignment="1">
      <alignment horizontal="center" vertical="center"/>
    </xf>
    <xf numFmtId="1" fontId="17" fillId="7" borderId="17" xfId="0" applyNumberFormat="1" applyFont="1" applyFill="1" applyBorder="1" applyAlignment="1">
      <alignment horizontal="center" vertical="center"/>
    </xf>
    <xf numFmtId="177" fontId="18" fillId="8" borderId="18" xfId="0" applyNumberFormat="1" applyFont="1" applyFill="1" applyBorder="1" applyAlignment="1">
      <alignment horizontal="center" vertical="center"/>
    </xf>
    <xf numFmtId="1" fontId="19" fillId="9" borderId="19" xfId="0" applyNumberFormat="1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left" vertical="center"/>
    </xf>
    <xf numFmtId="0" fontId="21" fillId="11" borderId="21" xfId="0" applyFont="1" applyFill="1" applyBorder="1" applyAlignment="1">
      <alignment vertical="center"/>
    </xf>
    <xf numFmtId="9" fontId="22" fillId="12" borderId="22" xfId="0" applyNumberFormat="1" applyFont="1" applyFill="1" applyBorder="1" applyAlignment="1">
      <alignment horizontal="center" vertical="center"/>
    </xf>
    <xf numFmtId="0" fontId="23" fillId="0" borderId="23" xfId="0" applyFont="1" applyBorder="1" applyAlignment="1">
      <alignment horizontal="left" vertical="center"/>
    </xf>
    <xf numFmtId="1" fontId="24" fillId="13" borderId="24" xfId="0" applyNumberFormat="1" applyFont="1" applyFill="1" applyBorder="1" applyAlignment="1">
      <alignment horizontal="center" vertical="center"/>
    </xf>
    <xf numFmtId="0" fontId="25" fillId="14" borderId="25" xfId="0" applyFont="1" applyFill="1" applyBorder="1" applyAlignment="1">
      <alignment vertical="center"/>
    </xf>
    <xf numFmtId="177" fontId="26" fillId="15" borderId="26" xfId="0" applyNumberFormat="1" applyFont="1" applyFill="1" applyBorder="1" applyAlignment="1">
      <alignment horizontal="center" vertical="center"/>
    </xf>
    <xf numFmtId="9" fontId="27" fillId="16" borderId="27" xfId="0" applyNumberFormat="1" applyFont="1" applyFill="1" applyBorder="1" applyAlignment="1">
      <alignment horizontal="center" vertical="center"/>
    </xf>
    <xf numFmtId="177" fontId="28" fillId="17" borderId="28" xfId="0" applyNumberFormat="1" applyFont="1" applyFill="1" applyBorder="1" applyAlignment="1">
      <alignment horizontal="right" vertical="center"/>
    </xf>
    <xf numFmtId="1" fontId="29" fillId="18" borderId="29" xfId="0" applyNumberFormat="1" applyFont="1" applyFill="1" applyBorder="1" applyAlignment="1">
      <alignment horizontal="center" vertical="center"/>
    </xf>
    <xf numFmtId="0" fontId="30" fillId="19" borderId="30" xfId="0" applyFont="1" applyFill="1" applyBorder="1" applyAlignment="1">
      <alignment vertical="center"/>
    </xf>
    <xf numFmtId="176" fontId="33" fillId="0" borderId="33" xfId="0" applyNumberFormat="1" applyFont="1" applyBorder="1" applyAlignment="1">
      <alignment horizontal="center" vertical="center"/>
    </xf>
    <xf numFmtId="1" fontId="34" fillId="0" borderId="34" xfId="0" applyNumberFormat="1" applyFont="1" applyBorder="1" applyAlignment="1">
      <alignment horizontal="center" vertical="center"/>
    </xf>
    <xf numFmtId="0" fontId="35" fillId="0" borderId="35" xfId="0" applyFont="1" applyBorder="1" applyAlignment="1">
      <alignment horizontal="right" vertical="center"/>
    </xf>
    <xf numFmtId="0" fontId="36" fillId="0" borderId="36" xfId="0" applyFont="1" applyBorder="1" applyAlignment="1">
      <alignment horizontal="left" vertical="center"/>
    </xf>
    <xf numFmtId="0" fontId="38" fillId="20" borderId="38" xfId="0" applyFont="1" applyFill="1" applyBorder="1" applyAlignment="1">
      <alignment horizontal="left" vertical="center"/>
    </xf>
    <xf numFmtId="0" fontId="40" fillId="21" borderId="40" xfId="0" applyFont="1" applyFill="1" applyBorder="1" applyAlignment="1">
      <alignment horizontal="left" vertical="center"/>
    </xf>
    <xf numFmtId="178" fontId="41" fillId="0" borderId="41" xfId="0" applyNumberFormat="1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 wrapText="1"/>
    </xf>
    <xf numFmtId="178" fontId="43" fillId="0" borderId="43" xfId="0" applyNumberFormat="1" applyFont="1" applyBorder="1" applyAlignment="1">
      <alignment horizontal="center" vertical="center"/>
    </xf>
    <xf numFmtId="0" fontId="44" fillId="0" borderId="44" xfId="0" applyFont="1" applyBorder="1" applyAlignment="1">
      <alignment vertical="center"/>
    </xf>
    <xf numFmtId="0" fontId="45" fillId="0" borderId="45" xfId="0" applyFont="1" applyBorder="1" applyAlignment="1">
      <alignment horizontal="left" vertical="center" wrapText="1"/>
    </xf>
    <xf numFmtId="179" fontId="47" fillId="0" borderId="47" xfId="0" applyNumberFormat="1" applyFont="1" applyBorder="1" applyAlignment="1">
      <alignment horizontal="center" vertical="center"/>
    </xf>
    <xf numFmtId="0" fontId="48" fillId="0" borderId="48" xfId="0" applyFont="1" applyBorder="1" applyAlignment="1">
      <alignment vertical="center"/>
    </xf>
    <xf numFmtId="0" fontId="49" fillId="0" borderId="49" xfId="0" applyFont="1" applyBorder="1" applyAlignment="1">
      <alignment horizontal="center" vertical="center"/>
    </xf>
    <xf numFmtId="0" fontId="50" fillId="0" borderId="50" xfId="0" applyFont="1" applyBorder="1" applyAlignment="1">
      <alignment vertical="center"/>
    </xf>
    <xf numFmtId="0" fontId="51" fillId="0" borderId="51" xfId="0" applyFont="1" applyBorder="1" applyAlignment="1">
      <alignment horizontal="center" vertical="center"/>
    </xf>
    <xf numFmtId="0" fontId="0" fillId="0" borderId="53" xfId="0" applyBorder="1"/>
    <xf numFmtId="179" fontId="0" fillId="0" borderId="54" xfId="0" applyNumberFormat="1" applyBorder="1"/>
    <xf numFmtId="0" fontId="56" fillId="0" borderId="58" xfId="0" applyFont="1" applyBorder="1" applyAlignment="1">
      <alignment horizontal="left" vertical="center"/>
    </xf>
    <xf numFmtId="0" fontId="57" fillId="0" borderId="59" xfId="0" applyFont="1" applyBorder="1" applyAlignment="1">
      <alignment horizontal="center" vertical="center"/>
    </xf>
    <xf numFmtId="0" fontId="58" fillId="0" borderId="60" xfId="0" applyFont="1" applyBorder="1" applyAlignment="1">
      <alignment vertical="center"/>
    </xf>
    <xf numFmtId="0" fontId="59" fillId="0" borderId="61" xfId="0" applyFont="1" applyBorder="1" applyAlignment="1">
      <alignment vertical="center"/>
    </xf>
    <xf numFmtId="0" fontId="60" fillId="0" borderId="62" xfId="0" applyFont="1" applyBorder="1" applyAlignment="1">
      <alignment vertical="center"/>
    </xf>
    <xf numFmtId="0" fontId="61" fillId="0" borderId="63" xfId="0" applyFont="1" applyBorder="1" applyAlignment="1">
      <alignment horizontal="left" vertical="center" wrapText="1"/>
    </xf>
    <xf numFmtId="0" fontId="62" fillId="0" borderId="64" xfId="0" applyFont="1" applyBorder="1" applyAlignment="1">
      <alignment vertical="center"/>
    </xf>
    <xf numFmtId="0" fontId="63" fillId="0" borderId="65" xfId="0" applyFont="1" applyBorder="1" applyAlignment="1">
      <alignment vertical="center" wrapText="1"/>
    </xf>
    <xf numFmtId="0" fontId="64" fillId="0" borderId="66" xfId="0" applyFont="1" applyBorder="1" applyAlignment="1">
      <alignment vertical="center"/>
    </xf>
    <xf numFmtId="0" fontId="66" fillId="0" borderId="68" xfId="0" applyFont="1" applyBorder="1" applyAlignment="1">
      <alignment horizontal="left" vertical="center"/>
    </xf>
    <xf numFmtId="0" fontId="67" fillId="0" borderId="69" xfId="0" applyFont="1" applyBorder="1" applyAlignment="1">
      <alignment horizontal="left" vertical="center"/>
    </xf>
    <xf numFmtId="3" fontId="68" fillId="0" borderId="70" xfId="0" applyNumberFormat="1" applyFont="1" applyBorder="1" applyAlignment="1">
      <alignment vertical="center"/>
    </xf>
    <xf numFmtId="0" fontId="69" fillId="25" borderId="71" xfId="0" applyFont="1" applyFill="1" applyBorder="1" applyAlignment="1">
      <alignment vertical="center"/>
    </xf>
    <xf numFmtId="0" fontId="70" fillId="26" borderId="72" xfId="0" applyFont="1" applyFill="1" applyBorder="1" applyAlignment="1">
      <alignment horizontal="center" vertical="center"/>
    </xf>
    <xf numFmtId="0" fontId="71" fillId="0" borderId="73" xfId="0" applyFont="1" applyBorder="1" applyAlignment="1">
      <alignment vertical="center"/>
    </xf>
    <xf numFmtId="14" fontId="72" fillId="0" borderId="74" xfId="0" applyNumberFormat="1" applyFont="1" applyBorder="1" applyAlignment="1">
      <alignment horizontal="center" vertical="center"/>
    </xf>
    <xf numFmtId="0" fontId="73" fillId="0" borderId="75" xfId="0" applyFont="1" applyBorder="1" applyAlignment="1">
      <alignment horizontal="center" vertical="center"/>
    </xf>
    <xf numFmtId="0" fontId="77" fillId="27" borderId="79" xfId="0" applyFont="1" applyFill="1" applyBorder="1" applyAlignment="1">
      <alignment horizontal="center" vertical="center"/>
    </xf>
    <xf numFmtId="0" fontId="78" fillId="28" borderId="80" xfId="0" applyFont="1" applyFill="1" applyBorder="1" applyAlignment="1">
      <alignment horizontal="center" vertical="center"/>
    </xf>
    <xf numFmtId="14" fontId="79" fillId="0" borderId="81" xfId="0" applyNumberFormat="1" applyFont="1" applyBorder="1" applyAlignment="1">
      <alignment vertical="center"/>
    </xf>
    <xf numFmtId="0" fontId="36" fillId="0" borderId="36" xfId="0" applyFont="1" applyBorder="1" applyAlignment="1">
      <alignment horizontal="left" vertical="center"/>
    </xf>
    <xf numFmtId="0" fontId="39" fillId="0" borderId="39" xfId="0" applyFont="1" applyBorder="1" applyAlignment="1">
      <alignment horizontal="left"/>
    </xf>
    <xf numFmtId="0" fontId="37" fillId="0" borderId="37" xfId="0" applyFont="1" applyBorder="1" applyAlignment="1">
      <alignment horizontal="left" vertical="center"/>
    </xf>
    <xf numFmtId="0" fontId="35" fillId="0" borderId="35" xfId="0" applyFont="1" applyBorder="1" applyAlignment="1">
      <alignment horizontal="right" vertical="center"/>
    </xf>
    <xf numFmtId="0" fontId="46" fillId="0" borderId="46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57" fontId="31" fillId="0" borderId="31" xfId="0" applyNumberFormat="1" applyFont="1" applyBorder="1" applyAlignment="1">
      <alignment horizontal="center" vertical="center"/>
    </xf>
    <xf numFmtId="0" fontId="52" fillId="0" borderId="52" xfId="0" applyFont="1" applyBorder="1" applyAlignment="1">
      <alignment horizontal="left" vertical="center"/>
    </xf>
    <xf numFmtId="0" fontId="54" fillId="23" borderId="56" xfId="0" applyFont="1" applyFill="1" applyBorder="1" applyAlignment="1">
      <alignment horizontal="center" vertical="center"/>
    </xf>
    <xf numFmtId="0" fontId="55" fillId="24" borderId="57" xfId="0" applyFont="1" applyFill="1" applyBorder="1" applyAlignment="1">
      <alignment horizontal="center" vertical="center"/>
    </xf>
    <xf numFmtId="0" fontId="53" fillId="22" borderId="55" xfId="0" applyFont="1" applyFill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/>
    </xf>
    <xf numFmtId="0" fontId="65" fillId="0" borderId="67" xfId="0" applyFont="1" applyBorder="1" applyAlignment="1">
      <alignment horizontal="left" vertical="center"/>
    </xf>
    <xf numFmtId="0" fontId="76" fillId="0" borderId="78" xfId="0" applyFont="1" applyBorder="1" applyAlignment="1">
      <alignment horizontal="center" vertical="center"/>
    </xf>
    <xf numFmtId="0" fontId="48" fillId="0" borderId="48" xfId="0" applyFont="1" applyBorder="1" applyAlignment="1">
      <alignment vertical="center"/>
    </xf>
    <xf numFmtId="0" fontId="0" fillId="0" borderId="0" xfId="0" applyAlignment="1">
      <alignment vertical="center"/>
    </xf>
    <xf numFmtId="0" fontId="74" fillId="0" borderId="76" xfId="0" applyFont="1" applyBorder="1" applyAlignment="1">
      <alignment horizontal="left" vertical="center"/>
    </xf>
    <xf numFmtId="0" fontId="75" fillId="0" borderId="77" xfId="0" applyFont="1" applyBorder="1" applyAlignment="1">
      <alignment horizontal="left" vertical="center" wrapText="1"/>
    </xf>
  </cellXfs>
  <cellStyles count="1">
    <cellStyle name="常规" xfId="0" builtinId="0"/>
  </cellStyles>
  <dxfs count="4">
    <dxf>
      <fill>
        <patternFill patternType="solid">
          <fgColor indexed="64"/>
          <bgColor rgb="FF245BDB"/>
        </patternFill>
      </fill>
    </dxf>
    <dxf>
      <fill>
        <patternFill patternType="solid">
          <fgColor indexed="64"/>
          <bgColor rgb="FF8F959E"/>
        </patternFill>
      </fill>
    </dxf>
    <dxf>
      <font>
        <sz val="11"/>
        <color rgb="FFFFFFFF"/>
        <name val="Calibri"/>
        <family val="2"/>
        <scheme val="minor"/>
      </font>
      <fill>
        <patternFill patternType="solid">
          <fgColor indexed="64"/>
          <bgColor rgb="FFC0504D"/>
        </patternFill>
      </fill>
    </dxf>
    <dxf>
      <fill>
        <patternFill patternType="solid">
          <fgColor indexed="64"/>
          <bgColor rgb="FFFAF1D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Date="0" createdVersion="3" refreshedVersion="3" minRefreshableVersion="3" recordCount="0" xr:uid="{00000000-000A-0000-FFFF-FFFF01000000}">
  <cacheSource type="worksheet">
    <worksheetSource ref="A4:I49" sheet="项目管理"/>
  </cacheSource>
  <cacheFields count="9">
    <cacheField name="项目" numFmtId="0">
      <sharedItems containsMixedTypes="1" containsNumber="1" minValue="1" maxValue="5.2" count="45">
        <s v="灰色底色为任务项，白色底色为子任务项"/>
        <n v="1"/>
        <n v="1.1000000000000001"/>
        <n v="1.2"/>
        <n v="1.3"/>
        <n v="2"/>
        <n v="2.1"/>
        <n v="3"/>
        <n v="3.1"/>
        <n v="3.2"/>
        <n v="3.3"/>
        <n v="3.4"/>
        <n v="3.5"/>
        <n v="3.6"/>
        <n v="3.7"/>
        <n v="3.8"/>
        <n v="3.9"/>
        <s v="3.10"/>
        <n v="3.11"/>
        <s v="3.12"/>
        <n v="3.13"/>
        <n v="3.14"/>
        <s v="3.15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s v="4.10"/>
        <n v="4.1100000000000003"/>
        <s v="4.12"/>
        <n v="4.13"/>
        <n v="4.1399999999999997"/>
        <s v="4.15"/>
        <n v="4.16"/>
        <n v="4.17"/>
        <n v="4.18"/>
        <n v="5"/>
        <n v="5.0999999999999996"/>
        <n v="5.2"/>
      </sharedItems>
    </cacheField>
    <cacheField name="项目描述" numFmtId="0">
      <sharedItems containsBlank="1"/>
    </cacheField>
    <cacheField name="跟进人" numFmtId="0">
      <sharedItems containsBlank="1" count="5">
        <m/>
        <s v="@张雲赫"/>
        <s v="@刘骜 "/>
        <s v="@杨致远"/>
        <s v="@文彦哲"/>
      </sharedItems>
    </cacheField>
    <cacheField name="启动日期" numFmtId="0">
      <sharedItems containsDate="1" containsMixedTypes="1" minDate="2023-09-15T00:00:00" maxDate="2023-10-30T00:00:00"/>
    </cacheField>
    <cacheField name="完成日期" numFmtId="0">
      <sharedItems containsNonDate="0" containsDate="1" containsString="0" containsBlank="1" minDate="2023-09-26T00:00:00" maxDate="2023-11-08T00:00:00"/>
    </cacheField>
    <cacheField name="工时_x000a_自然日" numFmtId="0">
      <sharedItems containsString="0" containsBlank="1" containsNumber="1" containsInteger="1" minValue="1" maxValue="114" count="13">
        <m/>
        <n v="40"/>
        <n v="12"/>
        <n v="14"/>
        <n v="114"/>
        <n v="7"/>
        <n v="10"/>
        <n v="64"/>
        <n v="2"/>
        <n v="3"/>
        <n v="5"/>
        <n v="18"/>
        <n v="1"/>
      </sharedItems>
    </cacheField>
    <cacheField name="完成度 %" numFmtId="0">
      <sharedItems containsString="0" containsBlank="1" containsNumber="1" minValue="0" maxValue="1"/>
    </cacheField>
    <cacheField name="工时_x000a_工作日" numFmtId="0">
      <sharedItems containsString="0" containsBlank="1" containsNumber="1" containsInteger="1" minValue="0" maxValue="22"/>
    </cacheField>
    <cacheField name="I列" numFmtId="0">
      <sharedItems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Date="0" createdVersion="3" refreshedVersion="3" minRefreshableVersion="3" recordCount="0" xr:uid="{00000000-000A-0000-FFFF-FFFF02000000}">
  <cacheSource type="worksheet">
    <worksheetSource ref="A4:I49" sheet="项目管理"/>
  </cacheSource>
  <cacheFields count="9">
    <cacheField name="项目" numFmtId="0">
      <sharedItems containsMixedTypes="1" containsNumber="1" minValue="1" maxValue="5.2" count="45">
        <s v="灰色底色为任务项，白色底色为子任务项"/>
        <n v="1"/>
        <n v="1.1000000000000001"/>
        <n v="1.2"/>
        <n v="1.3"/>
        <n v="2"/>
        <n v="2.1"/>
        <n v="3"/>
        <n v="3.1"/>
        <n v="3.2"/>
        <n v="3.3"/>
        <n v="3.4"/>
        <n v="3.5"/>
        <n v="3.6"/>
        <n v="3.7"/>
        <n v="3.8"/>
        <n v="3.9"/>
        <s v="3.10"/>
        <n v="3.11"/>
        <s v="3.12"/>
        <n v="3.13"/>
        <n v="3.14"/>
        <s v="3.15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s v="4.10"/>
        <n v="4.1100000000000003"/>
        <s v="4.12"/>
        <n v="4.13"/>
        <n v="4.1399999999999997"/>
        <s v="4.15"/>
        <n v="4.16"/>
        <n v="4.17"/>
        <n v="4.18"/>
        <n v="5"/>
        <n v="5.0999999999999996"/>
        <n v="5.2"/>
      </sharedItems>
    </cacheField>
    <cacheField name="项目描述" numFmtId="0">
      <sharedItems containsBlank="1"/>
    </cacheField>
    <cacheField name="跟进人" numFmtId="0">
      <sharedItems containsBlank="1"/>
    </cacheField>
    <cacheField name="启动日期" numFmtId="0">
      <sharedItems containsDate="1" containsMixedTypes="1" minDate="2023-09-15T00:00:00" maxDate="2023-10-30T00:00:00"/>
    </cacheField>
    <cacheField name="完成日期" numFmtId="0">
      <sharedItems containsNonDate="0" containsDate="1" containsString="0" containsBlank="1" minDate="2023-09-26T00:00:00" maxDate="2023-11-08T00:00:00"/>
    </cacheField>
    <cacheField name="工时_x000a_自然日" numFmtId="0">
      <sharedItems containsString="0" containsBlank="1" containsNumber="1" containsInteger="1" minValue="1" maxValue="114"/>
    </cacheField>
    <cacheField name="完成度 %" numFmtId="0">
      <sharedItems containsString="0" containsBlank="1" containsNumber="1" minValue="0" maxValue="1"/>
    </cacheField>
    <cacheField name="工时_x000a_工作日" numFmtId="0">
      <sharedItems containsString="0" containsBlank="1" containsNumber="1" containsInteger="1" minValue="0" maxValue="22"/>
    </cacheField>
    <cacheField name="I列" numFmtId="0">
      <sharedItems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2" cacheId="1" applyNumberFormats="0" applyBorderFormats="0" applyFontFormats="0" applyPatternFormats="0" applyAlignmentFormats="0" applyWidthHeightFormats="0" dataCaption="值" updatedVersion="3" minRefreshableVersion="3" useAutoFormatting="1" createdVersion="3" compact="0" compactData="0">
  <location ref="B12:C13" firstHeaderRow="1" firstDataRow="1" firstDataCol="1"/>
  <pivotFields count="9">
    <pivotField dataField="1" compact="0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计数项:项目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1" cacheId="0" applyNumberFormats="0" applyBorderFormats="0" applyFontFormats="0" applyPatternFormats="0" applyAlignmentFormats="0" applyWidthHeightFormats="0" dataCaption="值" updatedVersion="3" minRefreshableVersion="3" useAutoFormatting="1" createdVersion="3" compact="0" compactData="0">
  <location ref="E12:G13" firstHeaderRow="1" firstDataRow="2" firstDataCol="1"/>
  <pivotFields count="9">
    <pivotField dataField="1" compact="0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outline="0" showAll="0"/>
    <pivotField axis="axisRow" compact="0" outline="0" showAll="0">
      <items count="6">
        <item h="1" x="0"/>
        <item h="1" x="1"/>
        <item h="1" x="2"/>
        <item h="1" x="3"/>
        <item h="1" x="4"/>
        <item t="default"/>
      </items>
    </pivotField>
    <pivotField compact="0" outline="0" showAll="0"/>
    <pivotField compact="0" outline="0" showAll="0"/>
    <pivotField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1">
    <i>
      <x/>
    </i>
  </rowItems>
  <colFields count="1">
    <field x="-2"/>
  </colFields>
  <colItems count="1">
    <i/>
  </colItems>
  <dataFields count="2">
    <dataField name="任务数量统计" fld="0" subtotal="count" baseField="0" baseItem="0"/>
    <dataField name="总工时预估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ishu.cn/hc/zh-CN/articles/762129829042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A324-E2A7-4AFA-A900-C3B1519508CE}">
  <sheetPr>
    <outlinePr summaryBelow="0" summaryRight="0"/>
  </sheetPr>
  <dimension ref="A1:BM63"/>
  <sheetViews>
    <sheetView showGridLines="0" tabSelected="1" workbookViewId="0">
      <pane ySplit="5" topLeftCell="A6" activePane="bottomLeft" state="frozen"/>
      <selection pane="bottomLeft" activeCell="L12" sqref="L12"/>
    </sheetView>
  </sheetViews>
  <sheetFormatPr defaultColWidth="14" defaultRowHeight="13.2" x14ac:dyDescent="0.25"/>
  <cols>
    <col min="1" max="1" width="5" customWidth="1"/>
    <col min="2" max="2" width="26" customWidth="1"/>
    <col min="3" max="3" width="11" customWidth="1"/>
    <col min="4" max="4" width="20.77734375" customWidth="1"/>
    <col min="5" max="5" width="21.33203125" customWidth="1"/>
    <col min="6" max="6" width="7" customWidth="1"/>
    <col min="7" max="8" width="9" customWidth="1"/>
    <col min="9" max="9" width="4" customWidth="1"/>
    <col min="10" max="65" width="3" customWidth="1"/>
  </cols>
  <sheetData>
    <row r="1" spans="1:65" ht="19.8" x14ac:dyDescent="0.2">
      <c r="A1" s="69" t="s">
        <v>9</v>
      </c>
      <c r="B1" s="69"/>
      <c r="C1" s="69"/>
      <c r="D1" s="69"/>
      <c r="E1" s="69"/>
      <c r="F1" s="69"/>
      <c r="G1" s="69"/>
      <c r="H1" s="69"/>
      <c r="I1" s="69"/>
      <c r="J1" s="70" t="s">
        <v>10</v>
      </c>
      <c r="K1" s="70"/>
      <c r="L1" s="70"/>
      <c r="M1" s="70"/>
      <c r="N1" s="70"/>
      <c r="O1" s="70"/>
      <c r="P1" s="70"/>
      <c r="Q1" s="34"/>
      <c r="R1" s="35"/>
      <c r="S1" s="71" t="s">
        <v>11</v>
      </c>
      <c r="T1" s="71"/>
      <c r="U1" s="71"/>
      <c r="V1" s="34"/>
      <c r="W1" s="36"/>
      <c r="X1" s="71" t="s">
        <v>12</v>
      </c>
      <c r="Y1" s="71"/>
      <c r="Z1" s="71"/>
      <c r="AA1" s="34"/>
      <c r="AB1" s="34"/>
      <c r="AC1" s="34"/>
      <c r="AD1" s="34"/>
    </row>
    <row r="2" spans="1:65" ht="13.8" x14ac:dyDescent="0.25">
      <c r="B2" s="33" t="s">
        <v>13</v>
      </c>
      <c r="C2" s="42">
        <v>45181</v>
      </c>
      <c r="D2" s="33" t="s">
        <v>14</v>
      </c>
      <c r="E2" s="31" t="s">
        <v>15</v>
      </c>
      <c r="F2" s="72" t="s">
        <v>16</v>
      </c>
      <c r="G2" s="72"/>
      <c r="H2" s="44">
        <v>1</v>
      </c>
      <c r="I2" s="43" t="s">
        <v>17</v>
      </c>
      <c r="J2" s="73" t="str">
        <f>"第 "&amp;(J4-($C$2-WEEKDAY($C$2,1)+2))/7+1&amp;" 周"</f>
        <v>第 1 周</v>
      </c>
      <c r="K2" s="73"/>
      <c r="L2" s="73"/>
      <c r="M2" s="73"/>
      <c r="N2" s="73"/>
      <c r="O2" s="73"/>
      <c r="P2" s="73"/>
      <c r="Q2" s="73" t="str">
        <f>"第 "&amp;(Q4-($C$2-WEEKDAY($C$2,1)+2))/7+1&amp;" 周"</f>
        <v>第 2 周</v>
      </c>
      <c r="R2" s="73"/>
      <c r="S2" s="73"/>
      <c r="T2" s="73"/>
      <c r="U2" s="73"/>
      <c r="V2" s="73"/>
      <c r="W2" s="73"/>
      <c r="X2" s="73" t="str">
        <f>"第 "&amp;(X4-($C$2-WEEKDAY($C$2,1)+2))/7+1&amp;" 周"</f>
        <v>第 3 周</v>
      </c>
      <c r="Y2" s="73"/>
      <c r="Z2" s="73"/>
      <c r="AA2" s="73"/>
      <c r="AB2" s="73"/>
      <c r="AC2" s="73"/>
      <c r="AD2" s="73"/>
      <c r="AE2" s="73" t="str">
        <f>"第 "&amp;(AE4-($C$2-WEEKDAY($C$2,1)+2))/7+1&amp;" 周"</f>
        <v>第 4 周</v>
      </c>
      <c r="AF2" s="73"/>
      <c r="AG2" s="73"/>
      <c r="AH2" s="73"/>
      <c r="AI2" s="73"/>
      <c r="AJ2" s="73"/>
      <c r="AK2" s="73"/>
      <c r="AL2" s="73" t="str">
        <f>"第 "&amp;(AL4-($C$2-WEEKDAY($C$2,1)+2))/7+1&amp;" 周"</f>
        <v>第 5 周</v>
      </c>
      <c r="AM2" s="73"/>
      <c r="AN2" s="73"/>
      <c r="AO2" s="73"/>
      <c r="AP2" s="73"/>
      <c r="AQ2" s="73"/>
      <c r="AR2" s="73"/>
      <c r="AS2" s="73" t="str">
        <f>"第"&amp;(AS4-($C$2-WEEKDAY($C$2,1)+2))/7+1&amp;" 周"</f>
        <v>第6 周</v>
      </c>
      <c r="AT2" s="73"/>
      <c r="AU2" s="73"/>
      <c r="AV2" s="73"/>
      <c r="AW2" s="73"/>
      <c r="AX2" s="73"/>
      <c r="AY2" s="73"/>
      <c r="AZ2" s="73" t="str">
        <f>"第 "&amp;(AZ4-($C$2-WEEKDAY($C$2,1)+2))/7+1&amp;" 周"</f>
        <v>第 7 周</v>
      </c>
      <c r="BA2" s="73"/>
      <c r="BB2" s="73"/>
      <c r="BC2" s="73"/>
      <c r="BD2" s="73"/>
      <c r="BE2" s="73"/>
      <c r="BF2" s="73"/>
      <c r="BG2" s="73" t="str">
        <f>"第 "&amp;(BG4-($C$2-WEEKDAY($C$2,1)+2))/7+1&amp;" 周"</f>
        <v>第 8 周</v>
      </c>
      <c r="BH2" s="73"/>
      <c r="BI2" s="73"/>
      <c r="BJ2" s="73"/>
      <c r="BK2" s="73"/>
      <c r="BL2" s="73"/>
      <c r="BM2" s="73"/>
    </row>
    <row r="3" spans="1:65" ht="16.95" customHeight="1" x14ac:dyDescent="0.25">
      <c r="B3" s="33" t="s">
        <v>18</v>
      </c>
      <c r="C3" s="31" t="s">
        <v>15</v>
      </c>
      <c r="D3" s="33" t="s">
        <v>19</v>
      </c>
      <c r="E3" s="32">
        <f>SUMIF(C6:C129,$E$2,H6:H129)</f>
        <v>83</v>
      </c>
      <c r="F3" s="74" t="s">
        <v>20</v>
      </c>
      <c r="G3" s="74"/>
      <c r="H3" s="74"/>
      <c r="I3" s="74"/>
      <c r="J3" s="75">
        <f>J4</f>
        <v>45180</v>
      </c>
      <c r="K3" s="75"/>
      <c r="L3" s="75"/>
      <c r="M3" s="75"/>
      <c r="N3" s="75"/>
      <c r="O3" s="75"/>
      <c r="P3" s="75"/>
      <c r="Q3" s="75">
        <f>Q4</f>
        <v>45187</v>
      </c>
      <c r="R3" s="75"/>
      <c r="S3" s="75"/>
      <c r="T3" s="75"/>
      <c r="U3" s="75"/>
      <c r="V3" s="75"/>
      <c r="W3" s="75"/>
      <c r="X3" s="75">
        <f>X4</f>
        <v>45194</v>
      </c>
      <c r="Y3" s="75"/>
      <c r="Z3" s="75"/>
      <c r="AA3" s="75"/>
      <c r="AB3" s="75"/>
      <c r="AC3" s="75"/>
      <c r="AD3" s="75"/>
      <c r="AE3" s="75">
        <f>AE4</f>
        <v>45201</v>
      </c>
      <c r="AF3" s="75"/>
      <c r="AG3" s="75"/>
      <c r="AH3" s="75"/>
      <c r="AI3" s="75"/>
      <c r="AJ3" s="75"/>
      <c r="AK3" s="75"/>
      <c r="AL3" s="75">
        <f>AL4</f>
        <v>45208</v>
      </c>
      <c r="AM3" s="75"/>
      <c r="AN3" s="75"/>
      <c r="AO3" s="75"/>
      <c r="AP3" s="75"/>
      <c r="AQ3" s="75"/>
      <c r="AR3" s="75"/>
      <c r="AS3" s="75">
        <f>AS4</f>
        <v>45215</v>
      </c>
      <c r="AT3" s="75"/>
      <c r="AU3" s="75"/>
      <c r="AV3" s="75"/>
      <c r="AW3" s="75"/>
      <c r="AX3" s="75"/>
      <c r="AY3" s="75"/>
      <c r="AZ3" s="75">
        <f>AZ4</f>
        <v>45222</v>
      </c>
      <c r="BA3" s="75"/>
      <c r="BB3" s="75"/>
      <c r="BC3" s="75"/>
      <c r="BD3" s="75"/>
      <c r="BE3" s="75"/>
      <c r="BF3" s="75"/>
      <c r="BG3" s="75">
        <f>BG4</f>
        <v>45229</v>
      </c>
      <c r="BH3" s="75"/>
      <c r="BI3" s="75"/>
      <c r="BJ3" s="75"/>
      <c r="BK3" s="75"/>
      <c r="BL3" s="75"/>
      <c r="BM3" s="75"/>
    </row>
    <row r="4" spans="1:65" ht="28.95" customHeight="1" x14ac:dyDescent="0.25">
      <c r="A4" s="41" t="s">
        <v>21</v>
      </c>
      <c r="B4" s="41" t="s">
        <v>22</v>
      </c>
      <c r="C4" s="38" t="s">
        <v>23</v>
      </c>
      <c r="D4" s="38" t="s">
        <v>13</v>
      </c>
      <c r="E4" s="38" t="s">
        <v>24</v>
      </c>
      <c r="F4" s="38" t="s">
        <v>25</v>
      </c>
      <c r="G4" s="38" t="s">
        <v>26</v>
      </c>
      <c r="H4" s="38" t="s">
        <v>27</v>
      </c>
      <c r="I4" s="40"/>
      <c r="J4" s="39">
        <f>C2-WEEKDAY(C2,1)+2+7*(H2-1)</f>
        <v>45180</v>
      </c>
      <c r="K4" s="37">
        <f t="shared" ref="K4:AP4" si="0">J4+1</f>
        <v>45181</v>
      </c>
      <c r="L4" s="37">
        <f t="shared" si="0"/>
        <v>45182</v>
      </c>
      <c r="M4" s="37">
        <f t="shared" si="0"/>
        <v>45183</v>
      </c>
      <c r="N4" s="37">
        <f t="shared" si="0"/>
        <v>45184</v>
      </c>
      <c r="O4" s="37">
        <f t="shared" si="0"/>
        <v>45185</v>
      </c>
      <c r="P4" s="37">
        <f t="shared" si="0"/>
        <v>45186</v>
      </c>
      <c r="Q4" s="37">
        <f t="shared" si="0"/>
        <v>45187</v>
      </c>
      <c r="R4" s="37">
        <f t="shared" si="0"/>
        <v>45188</v>
      </c>
      <c r="S4" s="37">
        <f t="shared" si="0"/>
        <v>45189</v>
      </c>
      <c r="T4" s="37">
        <f t="shared" si="0"/>
        <v>45190</v>
      </c>
      <c r="U4" s="37">
        <f t="shared" si="0"/>
        <v>45191</v>
      </c>
      <c r="V4" s="37">
        <f t="shared" si="0"/>
        <v>45192</v>
      </c>
      <c r="W4" s="37">
        <f t="shared" si="0"/>
        <v>45193</v>
      </c>
      <c r="X4" s="37">
        <f t="shared" si="0"/>
        <v>45194</v>
      </c>
      <c r="Y4" s="37">
        <f t="shared" si="0"/>
        <v>45195</v>
      </c>
      <c r="Z4" s="37">
        <f t="shared" si="0"/>
        <v>45196</v>
      </c>
      <c r="AA4" s="37">
        <f t="shared" si="0"/>
        <v>45197</v>
      </c>
      <c r="AB4" s="37">
        <f t="shared" si="0"/>
        <v>45198</v>
      </c>
      <c r="AC4" s="37">
        <f t="shared" si="0"/>
        <v>45199</v>
      </c>
      <c r="AD4" s="37">
        <f t="shared" si="0"/>
        <v>45200</v>
      </c>
      <c r="AE4" s="37">
        <f t="shared" si="0"/>
        <v>45201</v>
      </c>
      <c r="AF4" s="37">
        <f t="shared" si="0"/>
        <v>45202</v>
      </c>
      <c r="AG4" s="37">
        <f t="shared" si="0"/>
        <v>45203</v>
      </c>
      <c r="AH4" s="37">
        <f t="shared" si="0"/>
        <v>45204</v>
      </c>
      <c r="AI4" s="37">
        <f t="shared" si="0"/>
        <v>45205</v>
      </c>
      <c r="AJ4" s="37">
        <f t="shared" si="0"/>
        <v>45206</v>
      </c>
      <c r="AK4" s="37">
        <f t="shared" si="0"/>
        <v>45207</v>
      </c>
      <c r="AL4" s="37">
        <f t="shared" si="0"/>
        <v>45208</v>
      </c>
      <c r="AM4" s="37">
        <f t="shared" si="0"/>
        <v>45209</v>
      </c>
      <c r="AN4" s="37">
        <f t="shared" si="0"/>
        <v>45210</v>
      </c>
      <c r="AO4" s="37">
        <f t="shared" si="0"/>
        <v>45211</v>
      </c>
      <c r="AP4" s="37">
        <f t="shared" si="0"/>
        <v>45212</v>
      </c>
      <c r="AQ4" s="37">
        <f t="shared" ref="AQ4:BM4" si="1">AP4+1</f>
        <v>45213</v>
      </c>
      <c r="AR4" s="37">
        <f t="shared" si="1"/>
        <v>45214</v>
      </c>
      <c r="AS4" s="37">
        <f t="shared" si="1"/>
        <v>45215</v>
      </c>
      <c r="AT4" s="37">
        <f t="shared" si="1"/>
        <v>45216</v>
      </c>
      <c r="AU4" s="37">
        <f t="shared" si="1"/>
        <v>45217</v>
      </c>
      <c r="AV4" s="37">
        <f t="shared" si="1"/>
        <v>45218</v>
      </c>
      <c r="AW4" s="37">
        <f t="shared" si="1"/>
        <v>45219</v>
      </c>
      <c r="AX4" s="37">
        <f t="shared" si="1"/>
        <v>45220</v>
      </c>
      <c r="AY4" s="37">
        <f t="shared" si="1"/>
        <v>45221</v>
      </c>
      <c r="AZ4" s="37">
        <f t="shared" si="1"/>
        <v>45222</v>
      </c>
      <c r="BA4" s="37">
        <f t="shared" si="1"/>
        <v>45223</v>
      </c>
      <c r="BB4" s="37">
        <f t="shared" si="1"/>
        <v>45224</v>
      </c>
      <c r="BC4" s="37">
        <f t="shared" si="1"/>
        <v>45225</v>
      </c>
      <c r="BD4" s="37">
        <f t="shared" si="1"/>
        <v>45226</v>
      </c>
      <c r="BE4" s="37">
        <f t="shared" si="1"/>
        <v>45227</v>
      </c>
      <c r="BF4" s="37">
        <f t="shared" si="1"/>
        <v>45228</v>
      </c>
      <c r="BG4" s="37">
        <f t="shared" si="1"/>
        <v>45229</v>
      </c>
      <c r="BH4" s="37">
        <f t="shared" si="1"/>
        <v>45230</v>
      </c>
      <c r="BI4" s="37">
        <f t="shared" si="1"/>
        <v>45231</v>
      </c>
      <c r="BJ4" s="37">
        <f t="shared" si="1"/>
        <v>45232</v>
      </c>
      <c r="BK4" s="37">
        <f t="shared" si="1"/>
        <v>45233</v>
      </c>
      <c r="BL4" s="37">
        <f t="shared" si="1"/>
        <v>45234</v>
      </c>
      <c r="BM4" s="37">
        <f t="shared" si="1"/>
        <v>45235</v>
      </c>
    </row>
    <row r="5" spans="1:65" ht="19.05" customHeight="1" x14ac:dyDescent="0.25">
      <c r="A5" s="76" t="s">
        <v>28</v>
      </c>
      <c r="B5" s="76"/>
      <c r="C5" s="45"/>
      <c r="D5" s="76" t="s">
        <v>29</v>
      </c>
      <c r="E5" s="76"/>
      <c r="F5" s="76"/>
      <c r="G5" s="76"/>
      <c r="H5" s="76"/>
      <c r="J5" s="46" t="str">
        <f t="shared" ref="J5:AO5" si="2">CHOOSE(WEEKDAY(J4,1),"日","一","二","三","四","五","六")</f>
        <v>一</v>
      </c>
      <c r="K5" s="46" t="str">
        <f t="shared" si="2"/>
        <v>二</v>
      </c>
      <c r="L5" s="46" t="str">
        <f t="shared" si="2"/>
        <v>三</v>
      </c>
      <c r="M5" s="46" t="str">
        <f t="shared" si="2"/>
        <v>四</v>
      </c>
      <c r="N5" s="46" t="str">
        <f t="shared" si="2"/>
        <v>五</v>
      </c>
      <c r="O5" s="46" t="str">
        <f t="shared" si="2"/>
        <v>六</v>
      </c>
      <c r="P5" s="46" t="str">
        <f t="shared" si="2"/>
        <v>日</v>
      </c>
      <c r="Q5" s="46" t="str">
        <f t="shared" si="2"/>
        <v>一</v>
      </c>
      <c r="R5" s="46" t="str">
        <f t="shared" si="2"/>
        <v>二</v>
      </c>
      <c r="S5" s="46" t="str">
        <f t="shared" si="2"/>
        <v>三</v>
      </c>
      <c r="T5" s="46" t="str">
        <f t="shared" si="2"/>
        <v>四</v>
      </c>
      <c r="U5" s="46" t="str">
        <f t="shared" si="2"/>
        <v>五</v>
      </c>
      <c r="V5" s="46" t="str">
        <f t="shared" si="2"/>
        <v>六</v>
      </c>
      <c r="W5" s="46" t="str">
        <f t="shared" si="2"/>
        <v>日</v>
      </c>
      <c r="X5" s="46" t="str">
        <f t="shared" si="2"/>
        <v>一</v>
      </c>
      <c r="Y5" s="46" t="str">
        <f t="shared" si="2"/>
        <v>二</v>
      </c>
      <c r="Z5" s="46" t="str">
        <f t="shared" si="2"/>
        <v>三</v>
      </c>
      <c r="AA5" s="46" t="str">
        <f t="shared" si="2"/>
        <v>四</v>
      </c>
      <c r="AB5" s="46" t="str">
        <f t="shared" si="2"/>
        <v>五</v>
      </c>
      <c r="AC5" s="46" t="str">
        <f t="shared" si="2"/>
        <v>六</v>
      </c>
      <c r="AD5" s="46" t="str">
        <f t="shared" si="2"/>
        <v>日</v>
      </c>
      <c r="AE5" s="46" t="str">
        <f t="shared" si="2"/>
        <v>一</v>
      </c>
      <c r="AF5" s="46" t="str">
        <f t="shared" si="2"/>
        <v>二</v>
      </c>
      <c r="AG5" s="46" t="str">
        <f t="shared" si="2"/>
        <v>三</v>
      </c>
      <c r="AH5" s="46" t="str">
        <f t="shared" si="2"/>
        <v>四</v>
      </c>
      <c r="AI5" s="46" t="str">
        <f t="shared" si="2"/>
        <v>五</v>
      </c>
      <c r="AJ5" s="46" t="str">
        <f t="shared" si="2"/>
        <v>六</v>
      </c>
      <c r="AK5" s="46" t="str">
        <f t="shared" si="2"/>
        <v>日</v>
      </c>
      <c r="AL5" s="46" t="str">
        <f t="shared" si="2"/>
        <v>一</v>
      </c>
      <c r="AM5" s="46" t="str">
        <f t="shared" si="2"/>
        <v>二</v>
      </c>
      <c r="AN5" s="46" t="str">
        <f t="shared" si="2"/>
        <v>三</v>
      </c>
      <c r="AO5" s="46" t="str">
        <f t="shared" si="2"/>
        <v>四</v>
      </c>
      <c r="AP5" s="46" t="str">
        <f t="shared" ref="AP5:BU5" si="3">CHOOSE(WEEKDAY(AP4,1),"日","一","二","三","四","五","六")</f>
        <v>五</v>
      </c>
      <c r="AQ5" s="46" t="str">
        <f t="shared" si="3"/>
        <v>六</v>
      </c>
      <c r="AR5" s="46" t="str">
        <f t="shared" si="3"/>
        <v>日</v>
      </c>
      <c r="AS5" s="46" t="str">
        <f t="shared" si="3"/>
        <v>一</v>
      </c>
      <c r="AT5" s="46" t="str">
        <f t="shared" si="3"/>
        <v>二</v>
      </c>
      <c r="AU5" s="46" t="str">
        <f t="shared" si="3"/>
        <v>三</v>
      </c>
      <c r="AV5" s="46" t="str">
        <f t="shared" si="3"/>
        <v>四</v>
      </c>
      <c r="AW5" s="46" t="str">
        <f t="shared" si="3"/>
        <v>五</v>
      </c>
      <c r="AX5" s="46" t="str">
        <f t="shared" si="3"/>
        <v>六</v>
      </c>
      <c r="AY5" s="46" t="str">
        <f t="shared" si="3"/>
        <v>日</v>
      </c>
      <c r="AZ5" s="46" t="str">
        <f t="shared" si="3"/>
        <v>一</v>
      </c>
      <c r="BA5" s="46" t="str">
        <f t="shared" si="3"/>
        <v>二</v>
      </c>
      <c r="BB5" s="46" t="str">
        <f t="shared" si="3"/>
        <v>三</v>
      </c>
      <c r="BC5" s="46" t="str">
        <f t="shared" si="3"/>
        <v>四</v>
      </c>
      <c r="BD5" s="46" t="str">
        <f t="shared" si="3"/>
        <v>五</v>
      </c>
      <c r="BE5" s="46" t="str">
        <f t="shared" si="3"/>
        <v>六</v>
      </c>
      <c r="BF5" s="46" t="str">
        <f t="shared" si="3"/>
        <v>日</v>
      </c>
      <c r="BG5" s="46" t="str">
        <f t="shared" si="3"/>
        <v>一</v>
      </c>
      <c r="BH5" s="46" t="str">
        <f t="shared" si="3"/>
        <v>二</v>
      </c>
      <c r="BI5" s="46" t="str">
        <f t="shared" si="3"/>
        <v>三</v>
      </c>
      <c r="BJ5" s="46" t="str">
        <f t="shared" si="3"/>
        <v>四</v>
      </c>
      <c r="BK5" s="46" t="str">
        <f t="shared" si="3"/>
        <v>五</v>
      </c>
      <c r="BL5" s="46" t="str">
        <f t="shared" si="3"/>
        <v>六</v>
      </c>
      <c r="BM5" s="46" t="str">
        <f t="shared" si="3"/>
        <v>日</v>
      </c>
    </row>
    <row r="6" spans="1:65" ht="22.05" customHeight="1" x14ac:dyDescent="0.25">
      <c r="A6" s="20">
        <v>1</v>
      </c>
      <c r="B6" s="30" t="s">
        <v>30</v>
      </c>
      <c r="C6" s="25"/>
      <c r="D6" s="28">
        <f>MIN(D7:D9)</f>
        <v>45184</v>
      </c>
      <c r="E6" s="26">
        <f>MAX(E7:E9)</f>
        <v>45208</v>
      </c>
      <c r="F6" s="24">
        <f>SUM(F7:F9)</f>
        <v>40</v>
      </c>
      <c r="G6" s="27">
        <f>SUMPRODUCT(H7:H9,G7:G9)/SUM(H7:H9)</f>
        <v>1</v>
      </c>
      <c r="H6" s="16">
        <f>NETWORKDAYS.INTL($D6,$E6,1,'2023节假日一览表'!$B$2:$B$32)+COUNTIFS('2023节假日一览表'!$D$2:$D$8,"&gt;="&amp;$D6,'2023节假日一览表'!$D$2:$D$8,"&lt;="&amp;$E6)</f>
        <v>13</v>
      </c>
      <c r="I6" s="29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1:65" ht="22.05" customHeight="1" x14ac:dyDescent="0.25">
      <c r="A7" s="6">
        <v>1.1000000000000001</v>
      </c>
      <c r="B7" s="10" t="s">
        <v>31</v>
      </c>
      <c r="C7" s="1" t="s">
        <v>0</v>
      </c>
      <c r="D7" s="4">
        <v>45184</v>
      </c>
      <c r="E7" s="11">
        <f>IF(ISBLANK(D7)," - ",IF(F7=0,D7,D7+F7-1))</f>
        <v>45195</v>
      </c>
      <c r="F7" s="8">
        <v>12</v>
      </c>
      <c r="G7" s="5">
        <v>1</v>
      </c>
      <c r="H7" s="3">
        <f>NETWORKDAYS.INTL($D7,$E7,1,'2023节假日一览表'!$B$2:$B$32)+COUNTIFS('2023节假日一览表'!$D$2:$D$8,"&gt;="&amp;$D7,'2023节假日一览表'!$D$2:$D$8,"&lt;="&amp;$E7)</f>
        <v>8</v>
      </c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22.05" customHeight="1" x14ac:dyDescent="0.25">
      <c r="A8" s="6">
        <v>1.2</v>
      </c>
      <c r="B8" s="10" t="s">
        <v>32</v>
      </c>
      <c r="C8" s="1" t="s">
        <v>0</v>
      </c>
      <c r="D8" s="4">
        <v>45195</v>
      </c>
      <c r="E8" s="11">
        <f>IF(ISBLANK(D8)," - ",IF(F8=0,D8,D8+F8-1))</f>
        <v>45208</v>
      </c>
      <c r="F8" s="8">
        <v>14</v>
      </c>
      <c r="G8" s="5">
        <v>1</v>
      </c>
      <c r="H8" s="3">
        <f>NETWORKDAYS.INTL($D8,$E8,1,'2023节假日一览表'!$B$2:$B$32)+COUNTIFS('2023节假日一览表'!$D$2:$D$8,"&gt;="&amp;$D8,'2023节假日一览表'!$D$2:$D$8,"&lt;="&amp;$E8)</f>
        <v>6</v>
      </c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22.05" customHeight="1" x14ac:dyDescent="0.25">
      <c r="A9" s="6">
        <v>1.3</v>
      </c>
      <c r="B9" s="10" t="s">
        <v>33</v>
      </c>
      <c r="C9" s="1" t="s">
        <v>0</v>
      </c>
      <c r="D9" s="4">
        <v>45195</v>
      </c>
      <c r="E9" s="11">
        <f>IF(ISBLANK(D9)," - ",IF(F9=0,D9,D9+F9-1))</f>
        <v>45208</v>
      </c>
      <c r="F9" s="8">
        <v>14</v>
      </c>
      <c r="G9" s="5">
        <v>1</v>
      </c>
      <c r="H9" s="3">
        <f>NETWORKDAYS.INTL($D9,$E9,1,'2023节假日一览表'!$B$2:$B$32)+COUNTIFS('2023节假日一览表'!$D$2:$D$8,"&gt;="&amp;$D9,'2023节假日一览表'!$D$2:$D$8,"&lt;="&amp;$E9)</f>
        <v>6</v>
      </c>
      <c r="I9" s="9"/>
      <c r="J9" s="2"/>
      <c r="K9" s="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22.05" customHeight="1" x14ac:dyDescent="0.25">
      <c r="A10" s="20">
        <v>2</v>
      </c>
      <c r="B10" s="21" t="s">
        <v>34</v>
      </c>
      <c r="C10" s="15"/>
      <c r="D10" s="18">
        <f>MIN(D11:D11)</f>
        <v>45195</v>
      </c>
      <c r="E10" s="18">
        <f>MAX(E11:E11)</f>
        <v>45208</v>
      </c>
      <c r="F10" s="17">
        <f>SUM(F11:F11)</f>
        <v>14</v>
      </c>
      <c r="G10" s="22">
        <f>SUMPRODUCT(H11:H11,G11:G11)/SUM(H11:H11)</f>
        <v>1</v>
      </c>
      <c r="H10" s="16">
        <f>NETWORKDAYS.INTL($D10,$E10,1,'2023节假日一览表'!$B$2:$B$32)+COUNTIFS('2023节假日一览表'!$D$2:$D$8,"&gt;="&amp;$D10,'2023节假日一览表'!$D$2:$D$8,"&lt;="&amp;$E10)</f>
        <v>6</v>
      </c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22.05" customHeight="1" x14ac:dyDescent="0.25">
      <c r="A11" s="6">
        <v>2.1</v>
      </c>
      <c r="B11" s="10" t="s">
        <v>35</v>
      </c>
      <c r="C11" s="1" t="s">
        <v>0</v>
      </c>
      <c r="D11" s="4">
        <v>45195</v>
      </c>
      <c r="E11" s="11">
        <f>IF(ISBLANK(D11)," - ",IF(F11=0,D11,D11+F11-1))</f>
        <v>45208</v>
      </c>
      <c r="F11" s="8">
        <v>14</v>
      </c>
      <c r="G11" s="5">
        <v>1</v>
      </c>
      <c r="H11" s="3">
        <f>NETWORKDAYS.INTL($D11,$E11,1,'2023节假日一览表'!$B$2:$B$32)+COUNTIFS('2023节假日一览表'!$D$2:$D$8,"&gt;="&amp;$D11,'2023节假日一览表'!$D$2:$D$8,"&lt;="&amp;$E11)</f>
        <v>6</v>
      </c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22.05" customHeight="1" x14ac:dyDescent="0.25">
      <c r="A12" s="20">
        <v>3</v>
      </c>
      <c r="B12" s="21" t="s">
        <v>36</v>
      </c>
      <c r="C12" s="15"/>
      <c r="D12" s="18">
        <f>MIN(D13:D27)</f>
        <v>45202</v>
      </c>
      <c r="E12" s="18">
        <f>MAX(E13:E27)</f>
        <v>45235</v>
      </c>
      <c r="F12" s="17">
        <f>SUM(F13:F27)</f>
        <v>114</v>
      </c>
      <c r="G12" s="22">
        <f>SUMPRODUCT(H13:H27,G13:G27)/SUM(H13:H27)</f>
        <v>3.9473684210526314E-2</v>
      </c>
      <c r="H12" s="16">
        <f>NETWORKDAYS.INTL($D12,$E12,1,'2023节假日一览表'!$B$2:$B$32)+COUNTIFS('2023节假日一览表'!$D$2:$D$8,"&gt;="&amp;$D12,'2023节假日一览表'!$D$2:$D$8,"&lt;="&amp;$E12)</f>
        <v>22</v>
      </c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22.05" customHeight="1" x14ac:dyDescent="0.25">
      <c r="A13" s="6">
        <v>3.1</v>
      </c>
      <c r="B13" s="10" t="s">
        <v>37</v>
      </c>
      <c r="C13" s="1" t="s">
        <v>0</v>
      </c>
      <c r="D13" s="4">
        <v>45202</v>
      </c>
      <c r="E13" s="11">
        <f t="shared" ref="E13:E27" si="4">IF(ISBLANK(D13)," - ",IF(F13=0,D13,D13+F13-1))</f>
        <v>45208</v>
      </c>
      <c r="F13" s="8">
        <v>7</v>
      </c>
      <c r="G13" s="5">
        <v>1</v>
      </c>
      <c r="H13" s="3">
        <f>NETWORKDAYS.INTL($D13,$E13,1,'2023节假日一览表'!$B$2:$B$32)+COUNTIFS('2023节假日一览表'!$D$2:$D$8,"&gt;="&amp;$D13,'2023节假日一览表'!$D$2:$D$8,"&lt;="&amp;$E13)</f>
        <v>3</v>
      </c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22.05" customHeight="1" x14ac:dyDescent="0.25">
      <c r="A14" s="6">
        <v>3.2</v>
      </c>
      <c r="B14" s="10" t="s">
        <v>38</v>
      </c>
      <c r="C14" s="14" t="s">
        <v>1</v>
      </c>
      <c r="D14" s="4">
        <v>45212</v>
      </c>
      <c r="E14" s="11">
        <f t="shared" si="4"/>
        <v>45221</v>
      </c>
      <c r="F14" s="8">
        <v>10</v>
      </c>
      <c r="G14" s="5">
        <v>0</v>
      </c>
      <c r="H14" s="3">
        <f>NETWORKDAYS.INTL($D14,$E14,1,'2023节假日一览表'!$B$2:$B$32)+COUNTIFS('2023节假日一览表'!$D$2:$D$8,"&gt;="&amp;$D14,'2023节假日一览表'!$D$2:$D$8,"&lt;="&amp;$E14)</f>
        <v>6</v>
      </c>
      <c r="I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22.05" customHeight="1" x14ac:dyDescent="0.25">
      <c r="A15" s="6">
        <v>3.3</v>
      </c>
      <c r="B15" s="10" t="s">
        <v>39</v>
      </c>
      <c r="C15" s="14" t="s">
        <v>1</v>
      </c>
      <c r="D15" s="4">
        <v>45212</v>
      </c>
      <c r="E15" s="11">
        <f t="shared" si="4"/>
        <v>45221</v>
      </c>
      <c r="F15" s="8">
        <v>10</v>
      </c>
      <c r="G15" s="5">
        <v>0</v>
      </c>
      <c r="H15" s="3">
        <f>NETWORKDAYS.INTL($D15,$E15,1,'2023节假日一览表'!$B$2:$B$32)+COUNTIFS('2023节假日一览表'!$D$2:$D$8,"&gt;="&amp;$D15,'2023节假日一览表'!$D$2:$D$8,"&lt;="&amp;$E15)</f>
        <v>6</v>
      </c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22.05" customHeight="1" x14ac:dyDescent="0.25">
      <c r="A16" s="6">
        <v>3.4</v>
      </c>
      <c r="B16" s="10" t="s">
        <v>40</v>
      </c>
      <c r="C16" s="14" t="s">
        <v>3</v>
      </c>
      <c r="D16" s="4">
        <v>45212</v>
      </c>
      <c r="E16" s="11">
        <f t="shared" si="4"/>
        <v>45221</v>
      </c>
      <c r="F16" s="8">
        <v>10</v>
      </c>
      <c r="G16" s="5">
        <v>0</v>
      </c>
      <c r="H16" s="3">
        <f>NETWORKDAYS.INTL($D16,$E16,1,'2023节假日一览表'!$B$2:$B$32)+COUNTIFS('2023节假日一览表'!$D$2:$D$8,"&gt;="&amp;$D16,'2023节假日一览表'!$D$2:$D$8,"&lt;="&amp;$E16)</f>
        <v>6</v>
      </c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22.05" customHeight="1" x14ac:dyDescent="0.25">
      <c r="A17" s="6">
        <v>3.5</v>
      </c>
      <c r="B17" s="10" t="s">
        <v>41</v>
      </c>
      <c r="C17" s="14" t="s">
        <v>3</v>
      </c>
      <c r="D17" s="4">
        <v>45222</v>
      </c>
      <c r="E17" s="11">
        <f t="shared" si="4"/>
        <v>45228</v>
      </c>
      <c r="F17" s="8">
        <v>7</v>
      </c>
      <c r="G17" s="5">
        <v>0</v>
      </c>
      <c r="H17" s="3">
        <f>NETWORKDAYS.INTL($D17,$E17,1,'2023节假日一览表'!$B$2:$B$32)+COUNTIFS('2023节假日一览表'!$D$2:$D$8,"&gt;="&amp;$D17,'2023节假日一览表'!$D$2:$D$8,"&lt;="&amp;$E17)</f>
        <v>5</v>
      </c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22.05" customHeight="1" x14ac:dyDescent="0.25">
      <c r="A18" s="6">
        <v>3.6</v>
      </c>
      <c r="B18" s="10" t="s">
        <v>42</v>
      </c>
      <c r="C18" s="14" t="s">
        <v>3</v>
      </c>
      <c r="D18" s="4">
        <v>45222</v>
      </c>
      <c r="E18" s="11">
        <f t="shared" si="4"/>
        <v>45228</v>
      </c>
      <c r="F18" s="8">
        <v>7</v>
      </c>
      <c r="G18" s="5">
        <v>0</v>
      </c>
      <c r="H18" s="3">
        <f>NETWORKDAYS.INTL($D18,$E18,1,'2023节假日一览表'!$B$2:$B$32)+COUNTIFS('2023节假日一览表'!$D$2:$D$8,"&gt;="&amp;$D18,'2023节假日一览表'!$D$2:$D$8,"&lt;="&amp;$E18)</f>
        <v>5</v>
      </c>
      <c r="I18" s="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22.05" customHeight="1" x14ac:dyDescent="0.25">
      <c r="A19" s="6">
        <v>3.7</v>
      </c>
      <c r="B19" s="10" t="s">
        <v>43</v>
      </c>
      <c r="C19" s="14" t="s">
        <v>1</v>
      </c>
      <c r="D19" s="4">
        <v>45222</v>
      </c>
      <c r="E19" s="11">
        <f t="shared" si="4"/>
        <v>45228</v>
      </c>
      <c r="F19" s="8">
        <v>7</v>
      </c>
      <c r="G19" s="5">
        <v>0</v>
      </c>
      <c r="H19" s="3">
        <f>NETWORKDAYS.INTL($D19,$E19,1,'2023节假日一览表'!$B$2:$B$32)+COUNTIFS('2023节假日一览表'!$D$2:$D$8,"&gt;="&amp;$D19,'2023节假日一览表'!$D$2:$D$8,"&lt;="&amp;$E19)</f>
        <v>5</v>
      </c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22.05" customHeight="1" x14ac:dyDescent="0.25">
      <c r="A20" s="6">
        <v>3.8</v>
      </c>
      <c r="B20" s="10" t="s">
        <v>44</v>
      </c>
      <c r="C20" s="14" t="s">
        <v>1</v>
      </c>
      <c r="D20" s="4">
        <v>45222</v>
      </c>
      <c r="E20" s="11">
        <f t="shared" si="4"/>
        <v>45228</v>
      </c>
      <c r="F20" s="8">
        <v>7</v>
      </c>
      <c r="G20" s="5">
        <v>0</v>
      </c>
      <c r="H20" s="3">
        <f>NETWORKDAYS.INTL($D20,$E20,1,'2023节假日一览表'!$B$2:$B$32)+COUNTIFS('2023节假日一览表'!$D$2:$D$8,"&gt;="&amp;$D20,'2023节假日一览表'!$D$2:$D$8,"&lt;="&amp;$E20)</f>
        <v>5</v>
      </c>
      <c r="I20" s="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22.05" customHeight="1" x14ac:dyDescent="0.25">
      <c r="A21" s="6">
        <v>3.9</v>
      </c>
      <c r="B21" s="10" t="s">
        <v>45</v>
      </c>
      <c r="C21" s="1" t="s">
        <v>2</v>
      </c>
      <c r="D21" s="4">
        <v>45223</v>
      </c>
      <c r="E21" s="11">
        <f t="shared" si="4"/>
        <v>45229</v>
      </c>
      <c r="F21" s="8">
        <v>7</v>
      </c>
      <c r="G21" s="5">
        <v>0</v>
      </c>
      <c r="H21" s="3">
        <f>NETWORKDAYS.INTL($D21,$E21,1,'2023节假日一览表'!$B$2:$B$32)+COUNTIFS('2023节假日一览表'!$D$2:$D$8,"&gt;="&amp;$D21,'2023节假日一览表'!$D$2:$D$8,"&lt;="&amp;$E21)</f>
        <v>5</v>
      </c>
      <c r="I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22.05" customHeight="1" x14ac:dyDescent="0.25">
      <c r="A22" s="13" t="s">
        <v>46</v>
      </c>
      <c r="B22" s="10" t="s">
        <v>47</v>
      </c>
      <c r="C22" s="1" t="s">
        <v>0</v>
      </c>
      <c r="D22" s="4">
        <v>45223</v>
      </c>
      <c r="E22" s="11">
        <f t="shared" si="4"/>
        <v>45229</v>
      </c>
      <c r="F22" s="8">
        <v>7</v>
      </c>
      <c r="G22" s="5">
        <v>0</v>
      </c>
      <c r="H22" s="3">
        <f>NETWORKDAYS.INTL($D22,$E22,1,'2023节假日一览表'!$B$2:$B$32)+COUNTIFS('2023节假日一览表'!$D$2:$D$8,"&gt;="&amp;$D22,'2023节假日一览表'!$D$2:$D$8,"&lt;="&amp;$E22)</f>
        <v>5</v>
      </c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22.05" customHeight="1" x14ac:dyDescent="0.25">
      <c r="A23" s="6">
        <v>3.11</v>
      </c>
      <c r="B23" s="10" t="s">
        <v>48</v>
      </c>
      <c r="C23" s="1" t="s">
        <v>0</v>
      </c>
      <c r="D23" s="4">
        <v>45223</v>
      </c>
      <c r="E23" s="11">
        <f t="shared" si="4"/>
        <v>45229</v>
      </c>
      <c r="F23" s="8">
        <v>7</v>
      </c>
      <c r="G23" s="5">
        <v>0</v>
      </c>
      <c r="H23" s="3">
        <f>NETWORKDAYS.INTL($D23,$E23,1,'2023节假日一览表'!$B$2:$B$32)+COUNTIFS('2023节假日一览表'!$D$2:$D$8,"&gt;="&amp;$D23,'2023节假日一览表'!$D$2:$D$8,"&lt;="&amp;$E23)</f>
        <v>5</v>
      </c>
      <c r="I23" s="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22.05" customHeight="1" x14ac:dyDescent="0.25">
      <c r="A24" s="13" t="s">
        <v>49</v>
      </c>
      <c r="B24" s="10" t="s">
        <v>50</v>
      </c>
      <c r="C24" s="14" t="s">
        <v>1</v>
      </c>
      <c r="D24" s="4">
        <v>45229</v>
      </c>
      <c r="E24" s="11">
        <f t="shared" si="4"/>
        <v>45235</v>
      </c>
      <c r="F24" s="8">
        <v>7</v>
      </c>
      <c r="G24" s="5">
        <v>0</v>
      </c>
      <c r="H24" s="3">
        <f>NETWORKDAYS.INTL($D24,$E24,1,'2023节假日一览表'!$B$2:$B$32)+COUNTIFS('2023节假日一览表'!$D$2:$D$8,"&gt;="&amp;$D24,'2023节假日一览表'!$D$2:$D$8,"&lt;="&amp;$E24)</f>
        <v>5</v>
      </c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22.05" customHeight="1" x14ac:dyDescent="0.25">
      <c r="A25" s="6">
        <v>3.13</v>
      </c>
      <c r="B25" s="10" t="s">
        <v>51</v>
      </c>
      <c r="C25" s="14" t="s">
        <v>1</v>
      </c>
      <c r="D25" s="4">
        <v>45229</v>
      </c>
      <c r="E25" s="11">
        <f t="shared" si="4"/>
        <v>45235</v>
      </c>
      <c r="F25" s="8">
        <v>7</v>
      </c>
      <c r="G25" s="5">
        <v>0</v>
      </c>
      <c r="H25" s="3">
        <f>NETWORKDAYS.INTL($D25,$E25,1,'2023节假日一览表'!$B$2:$B$32)+COUNTIFS('2023节假日一览表'!$D$2:$D$8,"&gt;="&amp;$D25,'2023节假日一览表'!$D$2:$D$8,"&lt;="&amp;$E25)</f>
        <v>5</v>
      </c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22.05" customHeight="1" x14ac:dyDescent="0.25">
      <c r="A26" s="6">
        <v>3.14</v>
      </c>
      <c r="B26" s="10" t="s">
        <v>52</v>
      </c>
      <c r="C26" s="14" t="s">
        <v>1</v>
      </c>
      <c r="D26" s="4">
        <v>45229</v>
      </c>
      <c r="E26" s="11">
        <f t="shared" si="4"/>
        <v>45235</v>
      </c>
      <c r="F26" s="8">
        <v>7</v>
      </c>
      <c r="G26" s="5">
        <v>0</v>
      </c>
      <c r="H26" s="3">
        <f>NETWORKDAYS.INTL($D26,$E26,1,'2023节假日一览表'!$B$2:$B$32)+COUNTIFS('2023节假日一览表'!$D$2:$D$8,"&gt;="&amp;$D26,'2023节假日一览表'!$D$2:$D$8,"&lt;="&amp;$E26)</f>
        <v>5</v>
      </c>
      <c r="I26" s="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ht="22.05" customHeight="1" x14ac:dyDescent="0.25">
      <c r="A27" s="13" t="s">
        <v>53</v>
      </c>
      <c r="B27" s="10" t="s">
        <v>54</v>
      </c>
      <c r="C27" s="14" t="s">
        <v>1</v>
      </c>
      <c r="D27" s="4">
        <v>45229</v>
      </c>
      <c r="E27" s="11">
        <f t="shared" si="4"/>
        <v>45235</v>
      </c>
      <c r="F27" s="8">
        <v>7</v>
      </c>
      <c r="G27" s="5">
        <v>0</v>
      </c>
      <c r="H27" s="3">
        <f>NETWORKDAYS.INTL($D27,$E27,1,'2023节假日一览表'!$B$2:$B$32)+COUNTIFS('2023节假日一览表'!$D$2:$D$8,"&gt;="&amp;$D27,'2023节假日一览表'!$D$2:$D$8,"&lt;="&amp;$E27)</f>
        <v>5</v>
      </c>
      <c r="I27" s="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ht="22.05" customHeight="1" x14ac:dyDescent="0.25">
      <c r="A28" s="20">
        <v>4</v>
      </c>
      <c r="B28" s="21" t="s">
        <v>55</v>
      </c>
      <c r="C28" s="15"/>
      <c r="D28" s="18">
        <f>MIN(D29:D46)</f>
        <v>45209</v>
      </c>
      <c r="E28" s="18">
        <f>MAX(E29:E46)</f>
        <v>45227</v>
      </c>
      <c r="F28" s="17">
        <f>SUM(F29:F46)</f>
        <v>64</v>
      </c>
      <c r="G28" s="22">
        <f>SUMPRODUCT(H29:H46,G29:G46)/SUM(H29:H46)</f>
        <v>0.60465116279069764</v>
      </c>
      <c r="H28" s="16">
        <f>NETWORKDAYS.INTL($D28,$E28,1,'2023节假日一览表'!$B$2:$B$32)+COUNTIFS('2023节假日一览表'!$D$2:$D$8,"&gt;="&amp;$D28,'2023节假日一览表'!$D$2:$D$8,"&lt;="&amp;$E28)</f>
        <v>14</v>
      </c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ht="22.05" customHeight="1" x14ac:dyDescent="0.25">
      <c r="A29" s="6">
        <v>4.0999999999999996</v>
      </c>
      <c r="B29" s="10" t="s">
        <v>56</v>
      </c>
      <c r="C29" s="1" t="s">
        <v>0</v>
      </c>
      <c r="D29" s="4">
        <v>45209</v>
      </c>
      <c r="E29" s="11">
        <f t="shared" ref="E29:E46" si="5">IF(ISBLANK(D29)," - ",IF(F29=0,D29,D29+F29-1))</f>
        <v>45210</v>
      </c>
      <c r="F29" s="8">
        <v>2</v>
      </c>
      <c r="G29" s="5">
        <v>1</v>
      </c>
      <c r="H29" s="3">
        <v>1</v>
      </c>
      <c r="I29" s="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ht="22.05" customHeight="1" x14ac:dyDescent="0.25">
      <c r="A30" s="6">
        <v>4.2</v>
      </c>
      <c r="B30" s="10" t="s">
        <v>57</v>
      </c>
      <c r="C30" s="1" t="s">
        <v>0</v>
      </c>
      <c r="D30" s="4">
        <v>45209</v>
      </c>
      <c r="E30" s="11">
        <f t="shared" si="5"/>
        <v>45210</v>
      </c>
      <c r="F30" s="8">
        <v>2</v>
      </c>
      <c r="G30" s="5">
        <v>1</v>
      </c>
      <c r="H30" s="3">
        <f>NETWORKDAYS.INTL($D30,$E30,1,'2023节假日一览表'!$B$2:$B$32)+COUNTIFS('2023节假日一览表'!$D$2:$D$8,"&gt;="&amp;$D30,'2023节假日一览表'!$D$2:$D$8,"&lt;="&amp;$E30)</f>
        <v>2</v>
      </c>
      <c r="I30" s="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ht="22.05" customHeight="1" x14ac:dyDescent="0.25">
      <c r="A31" s="6">
        <v>4.3</v>
      </c>
      <c r="B31" s="10" t="s">
        <v>38</v>
      </c>
      <c r="C31" s="1" t="s">
        <v>0</v>
      </c>
      <c r="D31" s="4">
        <v>45210</v>
      </c>
      <c r="E31" s="11">
        <f t="shared" si="5"/>
        <v>45211</v>
      </c>
      <c r="F31" s="8">
        <v>2</v>
      </c>
      <c r="G31" s="5">
        <v>1</v>
      </c>
      <c r="H31" s="3">
        <f>NETWORKDAYS.INTL($D31,$E31,1,'2023节假日一览表'!$B$2:$B$32)+COUNTIFS('2023节假日一览表'!$D$2:$D$8,"&gt;="&amp;$D31,'2023节假日一览表'!$D$2:$D$8,"&lt;="&amp;$E31)</f>
        <v>2</v>
      </c>
      <c r="I31" s="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ht="22.05" customHeight="1" x14ac:dyDescent="0.25">
      <c r="A32" s="6">
        <v>4.4000000000000004</v>
      </c>
      <c r="B32" s="10" t="s">
        <v>39</v>
      </c>
      <c r="C32" s="1" t="s">
        <v>0</v>
      </c>
      <c r="D32" s="4">
        <v>45210</v>
      </c>
      <c r="E32" s="7">
        <f t="shared" si="5"/>
        <v>45211</v>
      </c>
      <c r="F32" s="8">
        <v>2</v>
      </c>
      <c r="G32" s="5">
        <v>1</v>
      </c>
      <c r="H32" s="3">
        <f>NETWORKDAYS.INTL($D32,$E32,1,'2023节假日一览表'!$B$2:$B$32)+COUNTIFS('2023节假日一览表'!$D$2:$D$8,"&gt;="&amp;$D32,'2023节假日一览表'!$D$2:$D$8,"&lt;="&amp;$E32)</f>
        <v>2</v>
      </c>
      <c r="I32" s="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ht="22.05" customHeight="1" x14ac:dyDescent="0.25">
      <c r="A33" s="6">
        <v>4.5</v>
      </c>
      <c r="B33" s="10" t="s">
        <v>40</v>
      </c>
      <c r="C33" s="1" t="s">
        <v>2</v>
      </c>
      <c r="D33" s="4">
        <v>45211</v>
      </c>
      <c r="E33" s="7">
        <f t="shared" si="5"/>
        <v>45213</v>
      </c>
      <c r="F33" s="8">
        <v>3</v>
      </c>
      <c r="G33" s="5">
        <v>0</v>
      </c>
      <c r="H33" s="3">
        <f>NETWORKDAYS.INTL($D33,$E33,1,'2023节假日一览表'!$B$2:$B$32)+COUNTIFS('2023节假日一览表'!$D$2:$D$8,"&gt;="&amp;$D33,'2023节假日一览表'!$D$2:$D$8,"&lt;="&amp;$E33)</f>
        <v>2</v>
      </c>
      <c r="I33" s="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ht="22.05" customHeight="1" x14ac:dyDescent="0.25">
      <c r="A34" s="6">
        <v>4.5999999999999996</v>
      </c>
      <c r="B34" s="10" t="s">
        <v>41</v>
      </c>
      <c r="C34" s="1" t="s">
        <v>0</v>
      </c>
      <c r="D34" s="4">
        <v>45213</v>
      </c>
      <c r="E34" s="7">
        <f t="shared" si="5"/>
        <v>45215</v>
      </c>
      <c r="F34" s="8">
        <v>3</v>
      </c>
      <c r="G34" s="5">
        <v>1</v>
      </c>
      <c r="H34" s="3">
        <f>NETWORKDAYS.INTL($D34,$E34,1,'2023节假日一览表'!$B$2:$B$32)+COUNTIFS('2023节假日一览表'!$D$2:$D$8,"&gt;="&amp;$D34,'2023节假日一览表'!$D$2:$D$8,"&lt;="&amp;$E34)</f>
        <v>1</v>
      </c>
      <c r="I34" s="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ht="22.05" customHeight="1" x14ac:dyDescent="0.25">
      <c r="A35" s="6">
        <v>4.7</v>
      </c>
      <c r="B35" s="10" t="s">
        <v>42</v>
      </c>
      <c r="C35" s="1" t="s">
        <v>2</v>
      </c>
      <c r="D35" s="4">
        <v>45219</v>
      </c>
      <c r="E35" s="7">
        <f t="shared" si="5"/>
        <v>45221</v>
      </c>
      <c r="F35" s="8">
        <v>3</v>
      </c>
      <c r="G35" s="5">
        <v>0</v>
      </c>
      <c r="H35" s="3">
        <f>NETWORKDAYS.INTL($D35,$E35,1,'2023节假日一览表'!$B$2:$B$32)+COUNTIFS('2023节假日一览表'!$D$2:$D$8,"&gt;="&amp;$D35,'2023节假日一览表'!$D$2:$D$8,"&lt;="&amp;$E35)</f>
        <v>1</v>
      </c>
      <c r="I35" s="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ht="22.05" customHeight="1" x14ac:dyDescent="0.25">
      <c r="A36" s="6">
        <v>4.8</v>
      </c>
      <c r="B36" s="10" t="s">
        <v>43</v>
      </c>
      <c r="C36" s="1" t="s">
        <v>0</v>
      </c>
      <c r="D36" s="4">
        <v>45220</v>
      </c>
      <c r="E36" s="7">
        <f t="shared" si="5"/>
        <v>45222</v>
      </c>
      <c r="F36" s="8">
        <v>3</v>
      </c>
      <c r="G36" s="5">
        <v>1</v>
      </c>
      <c r="H36" s="3">
        <f>NETWORKDAYS.INTL($D36,$E36,1,'2023节假日一览表'!$B$2:$B$32)+COUNTIFS('2023节假日一览表'!$D$2:$D$8,"&gt;="&amp;$D36,'2023节假日一览表'!$D$2:$D$8,"&lt;="&amp;$E36)</f>
        <v>1</v>
      </c>
      <c r="I36" s="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ht="22.05" customHeight="1" x14ac:dyDescent="0.25">
      <c r="A37" s="6">
        <v>4.9000000000000004</v>
      </c>
      <c r="B37" s="10" t="s">
        <v>44</v>
      </c>
      <c r="C37" s="1" t="s">
        <v>0</v>
      </c>
      <c r="D37" s="4">
        <v>45220</v>
      </c>
      <c r="E37" s="7">
        <f t="shared" si="5"/>
        <v>45222</v>
      </c>
      <c r="F37" s="8">
        <v>3</v>
      </c>
      <c r="G37" s="5">
        <v>1</v>
      </c>
      <c r="H37" s="3">
        <f>NETWORKDAYS.INTL($D37,$E37,1,'2023节假日一览表'!$B$2:$B$32)+COUNTIFS('2023节假日一览表'!$D$2:$D$8,"&gt;="&amp;$D37,'2023节假日一览表'!$D$2:$D$8,"&lt;="&amp;$E37)</f>
        <v>1</v>
      </c>
      <c r="I37" s="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ht="22.05" customHeight="1" x14ac:dyDescent="0.25">
      <c r="A38" s="13" t="s">
        <v>58</v>
      </c>
      <c r="B38" s="10" t="s">
        <v>45</v>
      </c>
      <c r="C38" s="1" t="s">
        <v>2</v>
      </c>
      <c r="D38" s="4">
        <v>45223</v>
      </c>
      <c r="E38" s="7">
        <f t="shared" si="5"/>
        <v>45227</v>
      </c>
      <c r="F38" s="8">
        <v>5</v>
      </c>
      <c r="G38" s="5">
        <v>0</v>
      </c>
      <c r="H38" s="3">
        <f>NETWORKDAYS.INTL($D38,$E38,1,'2023节假日一览表'!$B$2:$B$32)+COUNTIFS('2023节假日一览表'!$D$2:$D$8,"&gt;="&amp;$D38,'2023节假日一览表'!$D$2:$D$8,"&lt;="&amp;$E38)</f>
        <v>4</v>
      </c>
      <c r="I38" s="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ht="22.05" customHeight="1" x14ac:dyDescent="0.25">
      <c r="A39" s="6">
        <v>4.1100000000000003</v>
      </c>
      <c r="B39" s="10" t="s">
        <v>47</v>
      </c>
      <c r="C39" s="1" t="s">
        <v>2</v>
      </c>
      <c r="D39" s="4">
        <v>45223</v>
      </c>
      <c r="E39" s="7">
        <f t="shared" si="5"/>
        <v>45227</v>
      </c>
      <c r="F39" s="8">
        <v>5</v>
      </c>
      <c r="G39" s="5">
        <v>0</v>
      </c>
      <c r="H39" s="3">
        <f>NETWORKDAYS.INTL($D39,$E39,1,'2023节假日一览表'!$B$2:$B$32)+COUNTIFS('2023节假日一览表'!$D$2:$D$8,"&gt;="&amp;$D39,'2023节假日一览表'!$D$2:$D$8,"&lt;="&amp;$E39)</f>
        <v>4</v>
      </c>
      <c r="I39" s="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ht="22.05" customHeight="1" x14ac:dyDescent="0.25">
      <c r="A40" s="13" t="s">
        <v>59</v>
      </c>
      <c r="B40" s="10" t="s">
        <v>48</v>
      </c>
      <c r="C40" s="1" t="s">
        <v>2</v>
      </c>
      <c r="D40" s="4">
        <v>45223</v>
      </c>
      <c r="E40" s="7">
        <f t="shared" si="5"/>
        <v>45227</v>
      </c>
      <c r="F40" s="8">
        <v>5</v>
      </c>
      <c r="G40" s="5">
        <v>0</v>
      </c>
      <c r="H40" s="3">
        <f>NETWORKDAYS.INTL($D40,$E40,1,'2023节假日一览表'!$B$2:$B$32)+COUNTIFS('2023节假日一览表'!$D$2:$D$8,"&gt;="&amp;$D40,'2023节假日一览表'!$D$2:$D$8,"&lt;="&amp;$E40)</f>
        <v>4</v>
      </c>
      <c r="I40" s="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ht="22.05" customHeight="1" x14ac:dyDescent="0.25">
      <c r="A41" s="6">
        <v>4.13</v>
      </c>
      <c r="B41" s="10" t="s">
        <v>60</v>
      </c>
      <c r="C41" s="1" t="s">
        <v>2</v>
      </c>
      <c r="D41" s="4">
        <v>45219</v>
      </c>
      <c r="E41" s="7">
        <f t="shared" si="5"/>
        <v>45221</v>
      </c>
      <c r="F41" s="8">
        <v>3</v>
      </c>
      <c r="G41" s="5">
        <v>0</v>
      </c>
      <c r="H41" s="3">
        <f>NETWORKDAYS.INTL($D41,$E41,1,'2023节假日一览表'!$B$2:$B$32)+COUNTIFS('2023节假日一览表'!$D$2:$D$8,"&gt;="&amp;$D41,'2023节假日一览表'!$D$2:$D$8,"&lt;="&amp;$E41)</f>
        <v>1</v>
      </c>
      <c r="I41" s="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ht="22.05" customHeight="1" x14ac:dyDescent="0.25">
      <c r="A42" s="6">
        <v>4.1399999999999997</v>
      </c>
      <c r="B42" s="10" t="s">
        <v>61</v>
      </c>
      <c r="C42" s="1" t="s">
        <v>2</v>
      </c>
      <c r="D42" s="4">
        <v>45219</v>
      </c>
      <c r="E42" s="7">
        <f t="shared" si="5"/>
        <v>45221</v>
      </c>
      <c r="F42" s="8">
        <v>3</v>
      </c>
      <c r="G42" s="5">
        <v>0</v>
      </c>
      <c r="H42" s="3">
        <f>NETWORKDAYS.INTL($D42,$E42,1,'2023节假日一览表'!$B$2:$B$32)+COUNTIFS('2023节假日一览表'!$D$2:$D$8,"&gt;="&amp;$D42,'2023节假日一览表'!$D$2:$D$8,"&lt;="&amp;$E42)</f>
        <v>1</v>
      </c>
      <c r="I42" s="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ht="22.05" customHeight="1" x14ac:dyDescent="0.25">
      <c r="A43" s="13" t="s">
        <v>62</v>
      </c>
      <c r="B43" s="10" t="s">
        <v>50</v>
      </c>
      <c r="C43" s="1" t="s">
        <v>0</v>
      </c>
      <c r="D43" s="4">
        <v>45216</v>
      </c>
      <c r="E43" s="7">
        <f t="shared" si="5"/>
        <v>45220</v>
      </c>
      <c r="F43" s="8">
        <v>5</v>
      </c>
      <c r="G43" s="5">
        <v>1</v>
      </c>
      <c r="H43" s="3">
        <f>NETWORKDAYS.INTL($D43,$E43,1,'2023节假日一览表'!$B$2:$B$32)+COUNTIFS('2023节假日一览表'!$D$2:$D$8,"&gt;="&amp;$D43,'2023节假日一览表'!$D$2:$D$8,"&lt;="&amp;$E43)</f>
        <v>4</v>
      </c>
      <c r="I43" s="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ht="22.05" customHeight="1" x14ac:dyDescent="0.25">
      <c r="A44" s="6">
        <v>4.16</v>
      </c>
      <c r="B44" s="10" t="s">
        <v>51</v>
      </c>
      <c r="C44" s="1" t="s">
        <v>0</v>
      </c>
      <c r="D44" s="4">
        <v>45216</v>
      </c>
      <c r="E44" s="7">
        <f t="shared" si="5"/>
        <v>45220</v>
      </c>
      <c r="F44" s="8">
        <v>5</v>
      </c>
      <c r="G44" s="5">
        <v>1</v>
      </c>
      <c r="H44" s="3">
        <f>NETWORKDAYS.INTL($D44,$E44,1,'2023节假日一览表'!$B$2:$B$32)+COUNTIFS('2023节假日一览表'!$D$2:$D$8,"&gt;="&amp;$D44,'2023节假日一览表'!$D$2:$D$8,"&lt;="&amp;$E44)</f>
        <v>4</v>
      </c>
      <c r="I44" s="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ht="22.05" customHeight="1" x14ac:dyDescent="0.25">
      <c r="A45" s="6">
        <v>4.17</v>
      </c>
      <c r="B45" s="10" t="s">
        <v>52</v>
      </c>
      <c r="C45" s="1" t="s">
        <v>0</v>
      </c>
      <c r="D45" s="4">
        <v>45216</v>
      </c>
      <c r="E45" s="7">
        <f t="shared" si="5"/>
        <v>45220</v>
      </c>
      <c r="F45" s="8">
        <v>5</v>
      </c>
      <c r="G45" s="5">
        <v>1</v>
      </c>
      <c r="H45" s="3">
        <f>NETWORKDAYS.INTL($D45,$E45,1,'2023节假日一览表'!$B$2:$B$32)+COUNTIFS('2023节假日一览表'!$D$2:$D$8,"&gt;="&amp;$D45,'2023节假日一览表'!$D$2:$D$8,"&lt;="&amp;$E45)</f>
        <v>4</v>
      </c>
      <c r="I45" s="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22.05" customHeight="1" x14ac:dyDescent="0.25">
      <c r="A46" s="6">
        <v>4.18</v>
      </c>
      <c r="B46" s="10" t="s">
        <v>54</v>
      </c>
      <c r="C46" s="1" t="s">
        <v>0</v>
      </c>
      <c r="D46" s="4">
        <v>45216</v>
      </c>
      <c r="E46" s="7">
        <f t="shared" si="5"/>
        <v>45220</v>
      </c>
      <c r="F46" s="8">
        <v>5</v>
      </c>
      <c r="G46" s="5">
        <v>1</v>
      </c>
      <c r="H46" s="3">
        <f>NETWORKDAYS.INTL($D46,$E46,1,'2023节假日一览表'!$B$2:$B$32)+COUNTIFS('2023节假日一览表'!$D$2:$D$8,"&gt;="&amp;$D46,'2023节假日一览表'!$D$2:$D$8,"&lt;="&amp;$E46)</f>
        <v>4</v>
      </c>
      <c r="I46" s="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ht="22.05" customHeight="1" x14ac:dyDescent="0.25">
      <c r="A47" s="20">
        <v>5</v>
      </c>
      <c r="B47" s="21" t="s">
        <v>63</v>
      </c>
      <c r="C47" s="15"/>
      <c r="D47" s="18">
        <f>MIN(D48:D53)</f>
        <v>45220</v>
      </c>
      <c r="E47" s="18">
        <f>MAX(E48:E53)</f>
        <v>45238</v>
      </c>
      <c r="F47" s="17">
        <f>SUM(F48:F53)</f>
        <v>18</v>
      </c>
      <c r="G47" s="22">
        <f>SUMPRODUCT(H48:H53,G48:G53)/SUM(H48:H53)</f>
        <v>0</v>
      </c>
      <c r="H47" s="16">
        <f>NETWORKDAYS.INTL($D47,$E47,1,'2023节假日一览表'!$B$2:$B$32)+COUNTIFS('2023节假日一览表'!$D$2:$D$8,"&gt;="&amp;$D47,'2023节假日一览表'!$D$2:$D$8,"&lt;="&amp;$E47)</f>
        <v>13</v>
      </c>
      <c r="I47" s="1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22.05" customHeight="1" x14ac:dyDescent="0.25">
      <c r="A48" s="6">
        <v>5.0999999999999996</v>
      </c>
      <c r="B48" s="10" t="s">
        <v>64</v>
      </c>
      <c r="C48" s="1" t="s">
        <v>0</v>
      </c>
      <c r="D48" s="4">
        <v>45220</v>
      </c>
      <c r="E48" s="11">
        <f t="shared" ref="E48:E53" si="6">IF(ISBLANK(D48)," - ",IF(F48=0,D48,D48+F48-1))</f>
        <v>45220</v>
      </c>
      <c r="F48" s="8">
        <v>1</v>
      </c>
      <c r="G48" s="5">
        <v>0</v>
      </c>
      <c r="H48" s="3">
        <f>NETWORKDAYS.INTL($D48,$E48,1,'2023节假日一览表'!$B$2:$B$32)+COUNTIFS('2023节假日一览表'!$D$2:$D$8,"&gt;="&amp;$D48,'2023节假日一览表'!$D$2:$D$8,"&lt;="&amp;$E48)</f>
        <v>0</v>
      </c>
      <c r="I48" s="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ht="22.05" customHeight="1" x14ac:dyDescent="0.25">
      <c r="A49" s="6">
        <v>5.2</v>
      </c>
      <c r="B49" s="10" t="s">
        <v>65</v>
      </c>
      <c r="C49" s="1" t="s">
        <v>0</v>
      </c>
      <c r="D49" s="4">
        <v>45224</v>
      </c>
      <c r="E49" s="11">
        <f t="shared" si="6"/>
        <v>45228</v>
      </c>
      <c r="F49" s="8">
        <v>5</v>
      </c>
      <c r="G49" s="5">
        <v>0</v>
      </c>
      <c r="H49" s="3">
        <f>NETWORKDAYS.INTL($D49,$E49,1,'2023节假日一览表'!$B$2:$B$32)+COUNTIFS('2023节假日一览表'!$D$2:$D$8,"&gt;="&amp;$D49,'2023节假日一览表'!$D$2:$D$8,"&lt;="&amp;$E49)</f>
        <v>3</v>
      </c>
      <c r="I49" s="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ht="17.399999999999999" x14ac:dyDescent="0.25">
      <c r="A50" s="6">
        <v>5.3</v>
      </c>
      <c r="B50" s="10" t="s">
        <v>66</v>
      </c>
      <c r="C50" s="1" t="s">
        <v>0</v>
      </c>
      <c r="D50" s="4">
        <v>45229</v>
      </c>
      <c r="E50" s="11">
        <f t="shared" si="6"/>
        <v>45233</v>
      </c>
      <c r="F50" s="8">
        <v>5</v>
      </c>
      <c r="G50" s="5">
        <v>0</v>
      </c>
      <c r="H50" s="3">
        <f>NETWORKDAYS.INTL($D50,$E50,1,'2023节假日一览表'!$B$2:$B$32)+COUNTIFS('2023节假日一览表'!$D$2:$D$8,"&gt;="&amp;$D50,'2023节假日一览表'!$D$2:$D$8,"&lt;="&amp;$E50)</f>
        <v>5</v>
      </c>
      <c r="I50" s="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ht="17.399999999999999" x14ac:dyDescent="0.25">
      <c r="A51" s="6">
        <v>5.4</v>
      </c>
      <c r="B51" s="10" t="s">
        <v>67</v>
      </c>
      <c r="C51" s="1" t="s">
        <v>0</v>
      </c>
      <c r="D51" s="4">
        <v>45234</v>
      </c>
      <c r="E51" s="11">
        <f t="shared" si="6"/>
        <v>45238</v>
      </c>
      <c r="F51" s="8">
        <v>5</v>
      </c>
      <c r="G51" s="5">
        <v>0</v>
      </c>
      <c r="H51" s="3">
        <f>NETWORKDAYS.INTL($D51,$E51,1,'2023节假日一览表'!$B$2:$B$32)+COUNTIFS('2023节假日一览表'!$D$2:$D$8,"&gt;="&amp;$D51,'2023节假日一览表'!$D$2:$D$8,"&lt;="&amp;$E51)</f>
        <v>3</v>
      </c>
      <c r="I51" s="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ht="17.399999999999999" x14ac:dyDescent="0.25">
      <c r="A52" s="6">
        <v>5.5</v>
      </c>
      <c r="B52" s="10" t="s">
        <v>68</v>
      </c>
      <c r="C52" s="1" t="s">
        <v>0</v>
      </c>
      <c r="D52" s="4">
        <v>45229</v>
      </c>
      <c r="E52" s="11">
        <f t="shared" si="6"/>
        <v>45229</v>
      </c>
      <c r="F52" s="8">
        <v>1</v>
      </c>
      <c r="G52" s="5">
        <v>0</v>
      </c>
      <c r="H52" s="3">
        <f>NETWORKDAYS.INTL($D52,$E52,1,'2023节假日一览表'!$B$2:$B$32)+COUNTIFS('2023节假日一览表'!$D$2:$D$8,"&gt;="&amp;$D52,'2023节假日一览表'!$D$2:$D$8,"&lt;="&amp;$E52)</f>
        <v>1</v>
      </c>
      <c r="I52" s="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ht="25.2" x14ac:dyDescent="0.25">
      <c r="A53" s="6">
        <v>5.6</v>
      </c>
      <c r="B53" s="10" t="s">
        <v>69</v>
      </c>
      <c r="C53" s="1" t="s">
        <v>0</v>
      </c>
      <c r="D53" s="4">
        <v>45229</v>
      </c>
      <c r="E53" s="11">
        <f t="shared" si="6"/>
        <v>45229</v>
      </c>
      <c r="F53" s="8">
        <v>1</v>
      </c>
      <c r="G53" s="5">
        <v>0</v>
      </c>
      <c r="H53" s="3">
        <f>NETWORKDAYS.INTL($D53,$E53,1,'2023节假日一览表'!$B$2:$B$32)+COUNTIFS('2023节假日一览表'!$D$2:$D$8,"&gt;="&amp;$D53,'2023节假日一览表'!$D$2:$D$8,"&lt;="&amp;$E53)</f>
        <v>1</v>
      </c>
      <c r="I53" s="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ht="17.399999999999999" x14ac:dyDescent="0.25">
      <c r="A54" s="20">
        <v>6</v>
      </c>
      <c r="B54" s="21" t="s">
        <v>70</v>
      </c>
      <c r="C54" s="15"/>
      <c r="D54" s="18">
        <f>MIN(D55:D56)</f>
        <v>45239</v>
      </c>
      <c r="E54" s="18">
        <f>MAX(E55:E56)</f>
        <v>45245</v>
      </c>
      <c r="F54" s="17">
        <f>SUM(F55:F56)</f>
        <v>8</v>
      </c>
      <c r="G54" s="22">
        <f>SUMPRODUCT(H55:H56,G55:G56)/SUM(H55:H56)</f>
        <v>0</v>
      </c>
      <c r="H54" s="16">
        <f>NETWORKDAYS.INTL($D54,$E54,1,'2023节假日一览表'!$B$2:$B$32)+COUNTIFS('2023节假日一览表'!$D$2:$D$8,"&gt;="&amp;$D54,'2023节假日一览表'!$D$2:$D$8,"&lt;="&amp;$E54)</f>
        <v>5</v>
      </c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ht="17.399999999999999" x14ac:dyDescent="0.25">
      <c r="A55" s="6">
        <v>6.1</v>
      </c>
      <c r="B55" s="10" t="s">
        <v>71</v>
      </c>
      <c r="C55" s="1" t="s">
        <v>0</v>
      </c>
      <c r="D55" s="4">
        <v>45239</v>
      </c>
      <c r="E55" s="11">
        <f>IF(ISBLANK(D55)," - ",IF(F55=0,D55,D55+F55-1))</f>
        <v>45243</v>
      </c>
      <c r="F55" s="8">
        <v>5</v>
      </c>
      <c r="G55" s="5">
        <v>0</v>
      </c>
      <c r="H55" s="3">
        <v>1</v>
      </c>
      <c r="I55" s="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ht="17.399999999999999" x14ac:dyDescent="0.25">
      <c r="A56" s="6">
        <v>6.2</v>
      </c>
      <c r="B56" s="10" t="s">
        <v>72</v>
      </c>
      <c r="C56" s="1" t="s">
        <v>2</v>
      </c>
      <c r="D56" s="4">
        <v>45243</v>
      </c>
      <c r="E56" s="11">
        <f>IF(ISBLANK(D56)," - ",IF(F56=0,D56,D56+F56-1))</f>
        <v>45245</v>
      </c>
      <c r="F56" s="8">
        <v>3</v>
      </c>
      <c r="G56" s="5">
        <v>0</v>
      </c>
      <c r="H56" s="3">
        <v>1</v>
      </c>
      <c r="I56" s="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ht="17.399999999999999" x14ac:dyDescent="0.25">
      <c r="A57" s="20">
        <v>7</v>
      </c>
      <c r="B57" s="21" t="s">
        <v>73</v>
      </c>
      <c r="C57" s="15"/>
      <c r="D57" s="18">
        <f>MIN(D58:D59)</f>
        <v>45244</v>
      </c>
      <c r="E57" s="18">
        <f>MAX(E58:E59)</f>
        <v>45246</v>
      </c>
      <c r="F57" s="17">
        <f>SUM(F58:F59)</f>
        <v>6</v>
      </c>
      <c r="G57" s="22">
        <f>SUMPRODUCT(H58:H59,G58:G59)/SUM(H58:H59)</f>
        <v>0</v>
      </c>
      <c r="H57" s="16">
        <f>NETWORKDAYS.INTL($D57,$E57,1,'2023节假日一览表'!$B$2:$B$32)+COUNTIFS('2023节假日一览表'!$D$2:$D$8,"&gt;="&amp;$D57,'2023节假日一览表'!$D$2:$D$8,"&lt;="&amp;$E57)</f>
        <v>3</v>
      </c>
      <c r="I57" s="1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ht="17.399999999999999" x14ac:dyDescent="0.25">
      <c r="A58" s="6">
        <v>7.1</v>
      </c>
      <c r="B58" s="10" t="s">
        <v>74</v>
      </c>
      <c r="C58" s="1" t="s">
        <v>0</v>
      </c>
      <c r="D58" s="4">
        <v>45244</v>
      </c>
      <c r="E58" s="11">
        <f>IF(ISBLANK(D58)," - ",IF(F58=0,D58,D58+F58-1))</f>
        <v>45246</v>
      </c>
      <c r="F58" s="8">
        <v>3</v>
      </c>
      <c r="G58" s="5">
        <v>0</v>
      </c>
      <c r="H58" s="3">
        <v>1</v>
      </c>
      <c r="I58" s="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ht="17.399999999999999" x14ac:dyDescent="0.25">
      <c r="A59" s="6">
        <v>7.2</v>
      </c>
      <c r="B59" s="10" t="s">
        <v>75</v>
      </c>
      <c r="C59" s="1" t="s">
        <v>2</v>
      </c>
      <c r="D59" s="4">
        <v>45244</v>
      </c>
      <c r="E59" s="11">
        <f>IF(ISBLANK(D59)," - ",IF(F59=0,D59,D59+F59-1))</f>
        <v>45246</v>
      </c>
      <c r="F59" s="8">
        <v>3</v>
      </c>
      <c r="G59" s="5">
        <v>0</v>
      </c>
      <c r="H59" s="3">
        <f>NETWORKDAYS.INTL($D59,$E59,1,'2023节假日一览表'!$B$2:$B$32)+COUNTIFS('2023节假日一览表'!$D$2:$D$8,"&gt;="&amp;$D59,'2023节假日一览表'!$D$2:$D$8,"&lt;="&amp;$E59)</f>
        <v>3</v>
      </c>
      <c r="I59" s="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ht="17.399999999999999" x14ac:dyDescent="0.25">
      <c r="A60" s="20">
        <v>8</v>
      </c>
      <c r="B60" s="21" t="s">
        <v>76</v>
      </c>
      <c r="C60" s="15"/>
      <c r="D60" s="18">
        <f>MIN(D61:D63)</f>
        <v>45251</v>
      </c>
      <c r="E60" s="18">
        <f>MAX(E61:E63)</f>
        <v>45251</v>
      </c>
      <c r="F60" s="17">
        <f>SUM(F61:F63)</f>
        <v>3</v>
      </c>
      <c r="G60" s="22">
        <f>SUMPRODUCT(H61:H63,G61:G63)/SUM(H61:H63)</f>
        <v>0</v>
      </c>
      <c r="H60" s="16">
        <f>NETWORKDAYS.INTL($D60,$E60,1,'2023节假日一览表'!$B$2:$B$32)+COUNTIFS('2023节假日一览表'!$D$2:$D$8,"&gt;="&amp;$D60,'2023节假日一览表'!$D$2:$D$8,"&lt;="&amp;$E60)</f>
        <v>1</v>
      </c>
      <c r="I60" s="1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ht="17.399999999999999" x14ac:dyDescent="0.25">
      <c r="A61" s="6">
        <v>8.1</v>
      </c>
      <c r="B61" s="10" t="s">
        <v>77</v>
      </c>
      <c r="C61" s="1" t="s">
        <v>0</v>
      </c>
      <c r="D61" s="4">
        <v>45251</v>
      </c>
      <c r="E61" s="11">
        <f>IF(ISBLANK(D61)," - ",IF(F61=0,D61,D61+F61-1))</f>
        <v>45251</v>
      </c>
      <c r="F61" s="8">
        <v>1</v>
      </c>
      <c r="G61" s="5">
        <v>0</v>
      </c>
      <c r="H61" s="3">
        <f>NETWORKDAYS.INTL($D61,$E61,1,'2023节假日一览表'!$B$2:$B$32)+COUNTIFS('2023节假日一览表'!$D$2:$D$8,"&gt;="&amp;$D61,'2023节假日一览表'!$D$2:$D$8,"&lt;="&amp;$E61)</f>
        <v>1</v>
      </c>
      <c r="I61" s="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ht="17.399999999999999" x14ac:dyDescent="0.25">
      <c r="A62" s="6">
        <v>8.1999999999999993</v>
      </c>
      <c r="B62" s="10" t="s">
        <v>78</v>
      </c>
      <c r="C62" s="1" t="s">
        <v>0</v>
      </c>
      <c r="D62" s="4">
        <v>45251</v>
      </c>
      <c r="E62" s="11">
        <f>IF(ISBLANK(D62)," - ",IF(F62=0,D62,D62+F62-1))</f>
        <v>45251</v>
      </c>
      <c r="F62" s="8">
        <v>1</v>
      </c>
      <c r="G62" s="5">
        <v>0</v>
      </c>
      <c r="H62" s="3">
        <f>NETWORKDAYS.INTL($D62,$E62,1,'2023节假日一览表'!$B$2:$B$32)+COUNTIFS('2023节假日一览表'!$D$2:$D$8,"&gt;="&amp;$D62,'2023节假日一览表'!$D$2:$D$8,"&lt;="&amp;$E62)</f>
        <v>1</v>
      </c>
      <c r="I62" s="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ht="17.399999999999999" x14ac:dyDescent="0.25">
      <c r="A63" s="6">
        <v>8.3000000000000007</v>
      </c>
      <c r="B63" s="10" t="s">
        <v>79</v>
      </c>
      <c r="C63" s="1" t="s">
        <v>0</v>
      </c>
      <c r="D63" s="4">
        <v>45251</v>
      </c>
      <c r="E63" s="11">
        <f>IF(ISBLANK(D63)," - ",IF(F63=0,D63,D63+F63-1))</f>
        <v>45251</v>
      </c>
      <c r="F63" s="8">
        <v>1</v>
      </c>
      <c r="G63" s="5">
        <v>0</v>
      </c>
      <c r="H63" s="3">
        <f>NETWORKDAYS.INTL($D63,$E63,1,'2023节假日一览表'!$B$2:$B$32)+COUNTIFS('2023节假日一览表'!$D$2:$D$8,"&gt;="&amp;$D63,'2023节假日一览表'!$D$2:$D$8,"&lt;="&amp;$E63)</f>
        <v>1</v>
      </c>
      <c r="I63" s="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</sheetData>
  <mergeCells count="24">
    <mergeCell ref="AL3:AR3"/>
    <mergeCell ref="AS3:AY3"/>
    <mergeCell ref="AZ3:BF3"/>
    <mergeCell ref="BG3:BM3"/>
    <mergeCell ref="A5:B5"/>
    <mergeCell ref="D5:H5"/>
    <mergeCell ref="F3:I3"/>
    <mergeCell ref="J3:P3"/>
    <mergeCell ref="Q3:W3"/>
    <mergeCell ref="X3:AD3"/>
    <mergeCell ref="AE3:AK3"/>
    <mergeCell ref="AE2:AK2"/>
    <mergeCell ref="AL2:AR2"/>
    <mergeCell ref="AS2:AY2"/>
    <mergeCell ref="AZ2:BF2"/>
    <mergeCell ref="BG2:BM2"/>
    <mergeCell ref="A1:I1"/>
    <mergeCell ref="J1:P1"/>
    <mergeCell ref="S1:U1"/>
    <mergeCell ref="X1:Z1"/>
    <mergeCell ref="F2:G2"/>
    <mergeCell ref="J2:P2"/>
    <mergeCell ref="Q2:W2"/>
    <mergeCell ref="X2:AD2"/>
  </mergeCells>
  <phoneticPr fontId="86" type="noConversion"/>
  <conditionalFormatting sqref="G6:G49">
    <cfRule type="dataBar" priority="3">
      <dataBar>
        <cfvo type="num" val="0"/>
        <cfvo type="num" val="1"/>
        <color rgb="FFA5A5A5"/>
      </dataBar>
      <extLst>
        <ext xmlns:x14="http://schemas.microsoft.com/office/spreadsheetml/2009/9/main" uri="{B025F937-C7B1-47D3-B67F-A62EFF666E3E}">
          <x14:id>{3D3402DB-9CDB-488A-BCEF-E64FF6590CF7}</x14:id>
        </ext>
      </extLst>
    </cfRule>
  </conditionalFormatting>
  <conditionalFormatting sqref="J4:BM49">
    <cfRule type="expression" priority="4" stopIfTrue="1">
      <formula>J$4=TODAY()</formula>
    </cfRule>
  </conditionalFormatting>
  <conditionalFormatting sqref="J4:BM5">
    <cfRule type="expression" dxfId="2" priority="5" stopIfTrue="1">
      <formula>J$4=TODAY()</formula>
    </cfRule>
  </conditionalFormatting>
  <conditionalFormatting sqref="J6:BM49">
    <cfRule type="expression" dxfId="1" priority="6" stopIfTrue="1">
      <formula>AND($D6&lt;=J$4,ROUNDDOWN(($E6-$D6+1)*$G6,0)+$D6-1&gt;=J$4)</formula>
    </cfRule>
  </conditionalFormatting>
  <conditionalFormatting sqref="J6:BM49">
    <cfRule type="expression" dxfId="0" priority="7" stopIfTrue="1">
      <formula>AND(NOT(ISBLANK($D6)),$D6&lt;=J$4,$E6&gt;=J$4)</formula>
    </cfRule>
  </conditionalFormatting>
  <dataValidations count="2">
    <dataValidation type="list" allowBlank="1" showErrorMessage="1" sqref="H2" xr:uid="{00000000-0002-0000-0000-000000000000}">
      <formula1>"1,2,3,4,5,6,7,8"</formula1>
    </dataValidation>
    <dataValidation type="list" allowBlank="1" showErrorMessage="1" sqref="E2" xr:uid="{00000000-0002-0000-0000-000001000000}">
      <formula1>$C$6:$C$46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000-000002000000}">
            <xm:f>NETWORKDAYS.INTL(J$4,J$4,1,'2023节假日一览表'!$B$2:$B$32)+COUNTIFS('2023节假日一览表'!$D$2:$D$8,"&gt;="&amp;J$4,'2023节假日一览表'!$D$2:$D$8,"&lt;="&amp;J$4)=0</xm:f>
            <x14:dxf>
              <fill>
                <patternFill patternType="solid">
                  <fgColor indexed="64"/>
                  <bgColor rgb="FFFAF1D1"/>
                </patternFill>
              </fill>
            </x14:dxf>
          </x14:cfRule>
          <xm:sqref>J4:BM5</xm:sqref>
        </x14:conditionalFormatting>
        <x14:conditionalFormatting xmlns:xm="http://schemas.microsoft.com/office/excel/2006/main">
          <x14:cfRule type="dataBar" id="{3D3402DB-9CDB-488A-BCEF-E64FF6590CF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G6:G49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47A8-C7D6-420A-9DBC-2628F9F58AC0}">
  <sheetPr>
    <outlinePr summaryBelow="0" summaryRight="0"/>
  </sheetPr>
  <dimension ref="A1:G11"/>
  <sheetViews>
    <sheetView workbookViewId="0"/>
  </sheetViews>
  <sheetFormatPr defaultColWidth="14" defaultRowHeight="13.2" x14ac:dyDescent="0.25"/>
  <cols>
    <col min="1" max="7" width="32" customWidth="1"/>
  </cols>
  <sheetData>
    <row r="1" spans="1:7" ht="16.95" customHeight="1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ht="16.95" customHeight="1" x14ac:dyDescent="0.25">
      <c r="A2" t="s">
        <v>87</v>
      </c>
      <c r="B2" s="47" t="s">
        <v>88</v>
      </c>
      <c r="C2" s="47" t="s">
        <v>89</v>
      </c>
      <c r="D2" t="s">
        <v>90</v>
      </c>
      <c r="E2" s="48">
        <v>45133</v>
      </c>
      <c r="F2" s="48">
        <v>45156</v>
      </c>
      <c r="G2" s="47" t="s">
        <v>91</v>
      </c>
    </row>
    <row r="3" spans="1:7" ht="16.95" customHeight="1" x14ac:dyDescent="0.25">
      <c r="A3" t="s">
        <v>92</v>
      </c>
      <c r="B3" s="47" t="s">
        <v>93</v>
      </c>
      <c r="C3" s="47" t="s">
        <v>89</v>
      </c>
      <c r="D3" t="s">
        <v>94</v>
      </c>
      <c r="E3" s="48">
        <v>45123</v>
      </c>
      <c r="F3" s="48">
        <v>45150</v>
      </c>
      <c r="G3" s="47" t="s">
        <v>95</v>
      </c>
    </row>
    <row r="4" spans="1:7" ht="16.95" customHeight="1" x14ac:dyDescent="0.25">
      <c r="A4" t="s">
        <v>96</v>
      </c>
      <c r="B4" s="47" t="s">
        <v>97</v>
      </c>
      <c r="C4" s="47" t="s">
        <v>89</v>
      </c>
      <c r="D4" t="s">
        <v>98</v>
      </c>
      <c r="E4" s="48">
        <v>45118</v>
      </c>
      <c r="F4" s="48">
        <v>45136</v>
      </c>
      <c r="G4" s="47" t="s">
        <v>95</v>
      </c>
    </row>
    <row r="5" spans="1:7" ht="16.95" customHeight="1" x14ac:dyDescent="0.25">
      <c r="A5" t="s">
        <v>99</v>
      </c>
      <c r="B5" s="47" t="s">
        <v>97</v>
      </c>
      <c r="C5" s="47" t="s">
        <v>89</v>
      </c>
      <c r="D5" t="s">
        <v>98</v>
      </c>
      <c r="E5" s="48">
        <v>45120</v>
      </c>
      <c r="F5" s="48">
        <v>45176</v>
      </c>
      <c r="G5" s="47" t="s">
        <v>100</v>
      </c>
    </row>
    <row r="6" spans="1:7" ht="16.95" customHeight="1" x14ac:dyDescent="0.25">
      <c r="A6" t="s">
        <v>101</v>
      </c>
      <c r="B6" s="47" t="s">
        <v>102</v>
      </c>
      <c r="C6" s="47" t="s">
        <v>89</v>
      </c>
      <c r="D6" t="s">
        <v>103</v>
      </c>
      <c r="E6" s="48">
        <v>45133</v>
      </c>
      <c r="F6" s="48">
        <v>45156</v>
      </c>
      <c r="G6" s="47" t="s">
        <v>91</v>
      </c>
    </row>
    <row r="7" spans="1:7" ht="16.95" customHeight="1" x14ac:dyDescent="0.25">
      <c r="A7" t="s">
        <v>104</v>
      </c>
      <c r="B7" s="47" t="s">
        <v>88</v>
      </c>
      <c r="C7" s="47" t="s">
        <v>105</v>
      </c>
      <c r="D7" t="s">
        <v>106</v>
      </c>
      <c r="E7" s="48">
        <v>45115</v>
      </c>
      <c r="F7" s="48">
        <v>45142</v>
      </c>
      <c r="G7" s="47" t="s">
        <v>95</v>
      </c>
    </row>
    <row r="8" spans="1:7" ht="16.95" customHeight="1" x14ac:dyDescent="0.25">
      <c r="A8" t="s">
        <v>107</v>
      </c>
      <c r="B8" s="47" t="s">
        <v>93</v>
      </c>
      <c r="C8" s="47" t="s">
        <v>105</v>
      </c>
      <c r="D8" t="s">
        <v>108</v>
      </c>
      <c r="E8" s="48">
        <v>45117</v>
      </c>
      <c r="F8" s="48">
        <v>45134</v>
      </c>
      <c r="G8" s="47" t="s">
        <v>100</v>
      </c>
    </row>
    <row r="9" spans="1:7" ht="16.95" customHeight="1" x14ac:dyDescent="0.25">
      <c r="A9" t="s">
        <v>109</v>
      </c>
      <c r="B9" s="47" t="s">
        <v>97</v>
      </c>
      <c r="C9" s="47" t="s">
        <v>105</v>
      </c>
      <c r="D9" t="s">
        <v>110</v>
      </c>
      <c r="E9" s="48">
        <v>45115</v>
      </c>
      <c r="F9" s="48">
        <v>45144</v>
      </c>
      <c r="G9" s="47" t="s">
        <v>100</v>
      </c>
    </row>
    <row r="10" spans="1:7" ht="16.95" customHeight="1" x14ac:dyDescent="0.25">
      <c r="A10" t="s">
        <v>111</v>
      </c>
      <c r="B10" s="47" t="s">
        <v>102</v>
      </c>
      <c r="C10" s="47" t="s">
        <v>12</v>
      </c>
      <c r="D10" t="s">
        <v>112</v>
      </c>
      <c r="E10" s="48">
        <v>45115</v>
      </c>
      <c r="F10" s="48">
        <v>45137</v>
      </c>
      <c r="G10" s="47" t="s">
        <v>95</v>
      </c>
    </row>
    <row r="11" spans="1:7" ht="16.95" customHeight="1" x14ac:dyDescent="0.25">
      <c r="A11" t="s">
        <v>113</v>
      </c>
      <c r="B11" s="47" t="s">
        <v>102</v>
      </c>
      <c r="C11" s="47" t="s">
        <v>114</v>
      </c>
      <c r="D11" t="s">
        <v>112</v>
      </c>
      <c r="E11" s="48">
        <v>45115</v>
      </c>
      <c r="F11" s="48">
        <v>45142</v>
      </c>
      <c r="G11" s="47" t="s">
        <v>95</v>
      </c>
    </row>
  </sheetData>
  <phoneticPr fontId="86" type="noConversion"/>
  <dataValidations count="3">
    <dataValidation type="list" operator="equal" allowBlank="1" sqref="G2:G11" xr:uid="{00000000-0002-0000-0100-000000000000}">
      <formula1>"P0,P1,P2,P3"</formula1>
    </dataValidation>
    <dataValidation type="list" operator="equal" allowBlank="1" sqref="B2:B11" xr:uid="{00000000-0002-0000-0100-000001000000}">
      <formula1>"完成用户拉新,提升用户体验,优化产品功能,创新功能探索"</formula1>
    </dataValidation>
    <dataValidation type="list" operator="equal" allowBlank="1" sqref="C2:C11" xr:uid="{00000000-0002-0000-0100-000002000000}">
      <formula1>"未开始,进行中,已完成,已停滞"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F4DD-14C6-47B7-89FA-12C7B4F7BFB1}">
  <sheetPr>
    <outlinePr summaryBelow="0" summaryRight="0"/>
  </sheetPr>
  <dimension ref="A1:G28"/>
  <sheetViews>
    <sheetView showGridLines="0" workbookViewId="0"/>
  </sheetViews>
  <sheetFormatPr defaultColWidth="14" defaultRowHeight="13.2" x14ac:dyDescent="0.25"/>
  <cols>
    <col min="1" max="1" width="4" customWidth="1"/>
    <col min="2" max="3" width="14" customWidth="1"/>
    <col min="4" max="4" width="6" customWidth="1"/>
    <col min="5" max="9" width="14" customWidth="1"/>
    <col min="10" max="10" width="2" customWidth="1"/>
    <col min="11" max="11" width="14" customWidth="1"/>
    <col min="12" max="13" width="21" customWidth="1"/>
    <col min="14" max="14" width="15" customWidth="1"/>
    <col min="15" max="15" width="2" customWidth="1"/>
    <col min="16" max="21" width="14" customWidth="1"/>
  </cols>
  <sheetData>
    <row r="1" spans="1:7" ht="7.95" customHeight="1" x14ac:dyDescent="0.25">
      <c r="A1" s="49"/>
      <c r="B1" s="50"/>
      <c r="C1" s="50"/>
      <c r="D1" s="50"/>
      <c r="E1" s="50"/>
      <c r="F1" s="50"/>
      <c r="G1" s="50"/>
    </row>
    <row r="2" spans="1:7" ht="30" x14ac:dyDescent="0.25">
      <c r="A2" s="49"/>
      <c r="B2" s="80" t="s">
        <v>115</v>
      </c>
      <c r="C2" s="80"/>
      <c r="D2" s="80"/>
      <c r="E2" s="80"/>
      <c r="F2" s="80"/>
      <c r="G2" s="80"/>
    </row>
    <row r="3" spans="1:7" ht="30" x14ac:dyDescent="0.25">
      <c r="A3" s="49"/>
      <c r="B3" s="80"/>
      <c r="C3" s="80"/>
      <c r="D3" s="80"/>
      <c r="E3" s="80"/>
      <c r="F3" s="80"/>
      <c r="G3" s="80"/>
    </row>
    <row r="4" spans="1:7" ht="19.05" customHeight="1" x14ac:dyDescent="0.25">
      <c r="B4" s="79" t="s">
        <v>4</v>
      </c>
      <c r="C4" s="79"/>
      <c r="D4" s="79"/>
      <c r="E4" s="79"/>
      <c r="F4" s="79"/>
      <c r="G4" s="79"/>
    </row>
    <row r="5" spans="1:7" ht="19.05" customHeight="1" x14ac:dyDescent="0.25">
      <c r="B5" s="79"/>
      <c r="C5" s="79"/>
      <c r="D5" s="79"/>
      <c r="E5" s="79"/>
      <c r="F5" s="79"/>
      <c r="G5" s="79"/>
    </row>
    <row r="6" spans="1:7" ht="19.05" customHeight="1" x14ac:dyDescent="0.25">
      <c r="B6" s="79"/>
      <c r="C6" s="79"/>
      <c r="D6" s="79"/>
      <c r="E6" s="79"/>
      <c r="F6" s="79"/>
      <c r="G6" s="79"/>
    </row>
    <row r="7" spans="1:7" ht="19.05" customHeight="1" x14ac:dyDescent="0.25">
      <c r="B7" s="79"/>
      <c r="C7" s="79"/>
      <c r="D7" s="79"/>
      <c r="E7" s="79"/>
      <c r="F7" s="79"/>
      <c r="G7" s="79"/>
    </row>
    <row r="8" spans="1:7" ht="19.05" customHeight="1" x14ac:dyDescent="0.25">
      <c r="B8" s="79"/>
      <c r="C8" s="79"/>
      <c r="D8" s="79"/>
      <c r="E8" s="79"/>
      <c r="F8" s="79"/>
      <c r="G8" s="79"/>
    </row>
    <row r="9" spans="1:7" ht="19.05" customHeight="1" x14ac:dyDescent="0.25"/>
    <row r="10" spans="1:7" ht="36" customHeight="1" x14ac:dyDescent="0.25">
      <c r="B10" s="78" t="s">
        <v>116</v>
      </c>
      <c r="C10" s="78"/>
      <c r="D10" s="78"/>
      <c r="E10" s="78"/>
      <c r="F10" s="78"/>
      <c r="G10" s="78"/>
    </row>
    <row r="11" spans="1:7" ht="28.95" customHeight="1" x14ac:dyDescent="0.25">
      <c r="B11" s="77" t="s">
        <v>117</v>
      </c>
      <c r="C11" s="77"/>
      <c r="E11" s="77" t="s">
        <v>118</v>
      </c>
      <c r="F11" s="77"/>
      <c r="G11" s="77"/>
    </row>
    <row r="12" spans="1:7" x14ac:dyDescent="0.25">
      <c r="B12" s="47"/>
      <c r="C12" s="51"/>
      <c r="E12" s="47"/>
      <c r="F12" s="47"/>
    </row>
    <row r="13" spans="1:7" x14ac:dyDescent="0.25">
      <c r="B13" s="47"/>
      <c r="C13" s="47"/>
      <c r="E13" s="47"/>
      <c r="F13" s="47"/>
    </row>
    <row r="14" spans="1:7" x14ac:dyDescent="0.25">
      <c r="B14" s="47"/>
      <c r="C14" s="47"/>
      <c r="E14" s="47"/>
      <c r="F14" s="47"/>
    </row>
    <row r="15" spans="1:7" x14ac:dyDescent="0.25">
      <c r="B15" s="47"/>
      <c r="C15" s="47"/>
      <c r="E15" s="47"/>
      <c r="F15" s="47"/>
    </row>
    <row r="16" spans="1:7" x14ac:dyDescent="0.25">
      <c r="B16" s="47"/>
      <c r="C16" s="47"/>
    </row>
    <row r="17" spans="2:3" x14ac:dyDescent="0.25">
      <c r="B17" s="47"/>
      <c r="C17" s="47"/>
    </row>
    <row r="18" spans="2:3" x14ac:dyDescent="0.25">
      <c r="B18" s="47"/>
      <c r="C18" s="47"/>
    </row>
    <row r="19" spans="2:3" x14ac:dyDescent="0.25">
      <c r="B19" s="47"/>
      <c r="C19" s="47"/>
    </row>
    <row r="20" spans="2:3" x14ac:dyDescent="0.25">
      <c r="B20" s="47"/>
      <c r="C20" s="47"/>
    </row>
    <row r="21" spans="2:3" x14ac:dyDescent="0.25">
      <c r="B21" s="47"/>
      <c r="C21" s="47"/>
    </row>
    <row r="22" spans="2:3" x14ac:dyDescent="0.25">
      <c r="B22" s="47"/>
      <c r="C22" s="47"/>
    </row>
    <row r="23" spans="2:3" x14ac:dyDescent="0.25">
      <c r="B23" s="47"/>
      <c r="C23" s="47"/>
    </row>
    <row r="24" spans="2:3" x14ac:dyDescent="0.25">
      <c r="B24" s="47"/>
      <c r="C24" s="47"/>
    </row>
    <row r="25" spans="2:3" x14ac:dyDescent="0.25">
      <c r="B25" s="47"/>
      <c r="C25" s="47"/>
    </row>
    <row r="26" spans="2:3" x14ac:dyDescent="0.25">
      <c r="B26" s="47"/>
      <c r="C26" s="47"/>
    </row>
    <row r="27" spans="2:3" x14ac:dyDescent="0.25">
      <c r="B27" s="47"/>
      <c r="C27" s="47"/>
    </row>
    <row r="28" spans="2:3" x14ac:dyDescent="0.25">
      <c r="B28" s="47"/>
      <c r="C28" s="47"/>
    </row>
  </sheetData>
  <mergeCells count="5">
    <mergeCell ref="B11:C11"/>
    <mergeCell ref="B10:G10"/>
    <mergeCell ref="E11:G11"/>
    <mergeCell ref="B4:G8"/>
    <mergeCell ref="B2:G3"/>
  </mergeCells>
  <phoneticPr fontId="86" type="noConversion"/>
  <hyperlinks>
    <hyperlink ref="B4" r:id="rId3" display="创建及使用数据透视表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41E5-3CBD-4FCD-BA1F-430F364FE66E}">
  <sheetPr>
    <outlinePr summaryBelow="0" summaryRight="0"/>
  </sheetPr>
  <dimension ref="A1:C18"/>
  <sheetViews>
    <sheetView showGridLines="0" workbookViewId="0"/>
  </sheetViews>
  <sheetFormatPr defaultColWidth="14" defaultRowHeight="13.2" x14ac:dyDescent="0.25"/>
  <cols>
    <col min="1" max="1" width="7" customWidth="1"/>
    <col min="2" max="2" width="89" customWidth="1"/>
    <col min="3" max="3" width="20" customWidth="1"/>
    <col min="4" max="20" width="11" customWidth="1"/>
  </cols>
  <sheetData>
    <row r="1" spans="1:3" ht="22.8" x14ac:dyDescent="0.25">
      <c r="A1" s="58" t="s">
        <v>119</v>
      </c>
      <c r="B1" s="59"/>
      <c r="C1" s="60"/>
    </row>
    <row r="2" spans="1:3" ht="17.399999999999999" x14ac:dyDescent="0.25">
      <c r="A2" s="52" t="s">
        <v>120</v>
      </c>
      <c r="B2" s="53"/>
      <c r="C2" s="43"/>
    </row>
    <row r="3" spans="1:3" ht="76.05" customHeight="1" x14ac:dyDescent="0.25">
      <c r="A3" s="47"/>
      <c r="B3" s="54" t="s">
        <v>121</v>
      </c>
    </row>
    <row r="5" spans="1:3" ht="17.399999999999999" x14ac:dyDescent="0.25">
      <c r="A5" s="81" t="s">
        <v>122</v>
      </c>
      <c r="B5" s="81"/>
    </row>
    <row r="7" spans="1:3" ht="28.8" x14ac:dyDescent="0.25">
      <c r="A7" s="55"/>
      <c r="B7" s="56" t="s">
        <v>6</v>
      </c>
      <c r="C7" s="43" t="s">
        <v>7</v>
      </c>
    </row>
    <row r="8" spans="1:3" ht="17.399999999999999" x14ac:dyDescent="0.25">
      <c r="A8" s="55"/>
      <c r="B8" s="56" t="s">
        <v>123</v>
      </c>
      <c r="C8" s="43" t="s">
        <v>5</v>
      </c>
    </row>
    <row r="9" spans="1:3" ht="17.399999999999999" x14ac:dyDescent="0.25">
      <c r="A9" s="55"/>
      <c r="B9" s="56" t="s">
        <v>124</v>
      </c>
    </row>
    <row r="10" spans="1:3" ht="27.6" x14ac:dyDescent="0.25">
      <c r="A10" s="55"/>
      <c r="B10" s="56" t="s">
        <v>125</v>
      </c>
    </row>
    <row r="11" spans="1:3" ht="17.399999999999999" x14ac:dyDescent="0.25">
      <c r="A11" s="55"/>
      <c r="B11" s="56" t="s">
        <v>8</v>
      </c>
      <c r="C11" s="62" t="s">
        <v>126</v>
      </c>
    </row>
    <row r="12" spans="1:3" ht="19.95" customHeight="1" x14ac:dyDescent="0.25">
      <c r="A12" s="55"/>
      <c r="B12" s="56" t="s">
        <v>127</v>
      </c>
      <c r="C12" s="61" t="s">
        <v>128</v>
      </c>
    </row>
    <row r="13" spans="1:3" ht="17.399999999999999" x14ac:dyDescent="0.25">
      <c r="A13" s="55"/>
      <c r="B13" s="56" t="s">
        <v>129</v>
      </c>
    </row>
    <row r="14" spans="1:3" ht="19.95" customHeight="1" x14ac:dyDescent="0.25">
      <c r="A14" s="55"/>
      <c r="B14" s="56" t="s">
        <v>130</v>
      </c>
    </row>
    <row r="15" spans="1:3" ht="19.95" customHeight="1" x14ac:dyDescent="0.25">
      <c r="A15" s="55"/>
      <c r="B15" s="57" t="s">
        <v>131</v>
      </c>
    </row>
    <row r="16" spans="1:3" ht="17.399999999999999" x14ac:dyDescent="0.25">
      <c r="A16" s="55"/>
      <c r="B16" s="63"/>
    </row>
    <row r="17" spans="1:2" ht="17.399999999999999" x14ac:dyDescent="0.25">
      <c r="A17" s="81" t="s">
        <v>132</v>
      </c>
      <c r="B17" s="81"/>
    </row>
    <row r="18" spans="1:2" ht="27.6" x14ac:dyDescent="0.25">
      <c r="A18" s="55"/>
      <c r="B18" s="56" t="s">
        <v>133</v>
      </c>
    </row>
  </sheetData>
  <mergeCells count="2">
    <mergeCell ref="A17:B17"/>
    <mergeCell ref="A5:B5"/>
  </mergeCells>
  <phoneticPr fontId="86" type="noConversion"/>
  <hyperlinks>
    <hyperlink ref="C8" location="'项目管理'!H2" display="点击可跳转设置并查看效果" xr:uid="{00000000-0004-0000-0300-000000000000}"/>
    <hyperlink ref="C7" location="'项目管理'!C2" display="点击修改项目启动日期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7D24-C67B-4CAF-BE37-803DB1FD718C}">
  <sheetPr>
    <outlinePr summaryBelow="0" summaryRight="0"/>
  </sheetPr>
  <dimension ref="A1:H28"/>
  <sheetViews>
    <sheetView workbookViewId="0"/>
  </sheetViews>
  <sheetFormatPr defaultColWidth="14" defaultRowHeight="13.2" x14ac:dyDescent="0.25"/>
  <cols>
    <col min="1" max="1" width="13" customWidth="1"/>
    <col min="2" max="2" width="14" customWidth="1"/>
    <col min="4" max="4" width="14" customWidth="1"/>
    <col min="6" max="6" width="28" customWidth="1"/>
    <col min="7" max="7" width="46" customWidth="1"/>
  </cols>
  <sheetData>
    <row r="1" spans="1:8" ht="13.8" x14ac:dyDescent="0.25">
      <c r="A1" s="66" t="s">
        <v>134</v>
      </c>
      <c r="B1" s="67" t="s">
        <v>135</v>
      </c>
      <c r="D1" s="67" t="s">
        <v>136</v>
      </c>
      <c r="F1" s="82" t="s">
        <v>137</v>
      </c>
      <c r="G1" s="82"/>
      <c r="H1" s="82"/>
    </row>
    <row r="2" spans="1:8" x14ac:dyDescent="0.25">
      <c r="A2" s="65" t="s">
        <v>138</v>
      </c>
      <c r="B2" s="64">
        <v>44926</v>
      </c>
      <c r="D2" s="64">
        <v>44954</v>
      </c>
      <c r="F2" s="82"/>
      <c r="G2" s="82"/>
      <c r="H2" s="82"/>
    </row>
    <row r="3" spans="1:8" x14ac:dyDescent="0.25">
      <c r="A3" s="65" t="s">
        <v>138</v>
      </c>
      <c r="B3" s="64">
        <v>44927</v>
      </c>
      <c r="D3" s="64">
        <v>44955</v>
      </c>
      <c r="F3" s="83" t="s">
        <v>139</v>
      </c>
      <c r="G3" s="84"/>
      <c r="H3" s="84"/>
    </row>
    <row r="4" spans="1:8" x14ac:dyDescent="0.25">
      <c r="A4" s="65" t="s">
        <v>138</v>
      </c>
      <c r="B4" s="64">
        <v>44928</v>
      </c>
      <c r="D4" s="64">
        <v>45039</v>
      </c>
      <c r="F4" s="85" t="s">
        <v>140</v>
      </c>
      <c r="G4" s="85"/>
      <c r="H4" s="85"/>
    </row>
    <row r="5" spans="1:8" x14ac:dyDescent="0.25">
      <c r="A5" s="65" t="s">
        <v>141</v>
      </c>
      <c r="B5" s="64">
        <v>44947</v>
      </c>
      <c r="D5" s="64">
        <v>45052</v>
      </c>
      <c r="F5" s="86" t="s">
        <v>142</v>
      </c>
      <c r="G5" s="86"/>
      <c r="H5" s="86"/>
    </row>
    <row r="6" spans="1:8" x14ac:dyDescent="0.25">
      <c r="A6" s="65" t="s">
        <v>141</v>
      </c>
      <c r="B6" s="64">
        <v>44948</v>
      </c>
      <c r="D6" s="64">
        <v>45102</v>
      </c>
      <c r="F6" s="86"/>
      <c r="G6" s="86"/>
      <c r="H6" s="86"/>
    </row>
    <row r="7" spans="1:8" x14ac:dyDescent="0.25">
      <c r="A7" s="65" t="s">
        <v>141</v>
      </c>
      <c r="B7" s="64">
        <v>44949</v>
      </c>
      <c r="D7" s="64">
        <v>45206</v>
      </c>
      <c r="F7" s="86" t="s">
        <v>143</v>
      </c>
      <c r="G7" s="86"/>
      <c r="H7" s="86"/>
    </row>
    <row r="8" spans="1:8" x14ac:dyDescent="0.25">
      <c r="A8" s="65" t="s">
        <v>141</v>
      </c>
      <c r="B8" s="64">
        <v>44950</v>
      </c>
      <c r="D8" s="64">
        <v>45207</v>
      </c>
      <c r="F8" s="86"/>
      <c r="G8" s="86"/>
      <c r="H8" s="86"/>
    </row>
    <row r="9" spans="1:8" x14ac:dyDescent="0.25">
      <c r="A9" s="65" t="s">
        <v>141</v>
      </c>
      <c r="B9" s="64">
        <v>44951</v>
      </c>
    </row>
    <row r="10" spans="1:8" x14ac:dyDescent="0.25">
      <c r="A10" s="65" t="s">
        <v>141</v>
      </c>
      <c r="B10" s="64">
        <v>44952</v>
      </c>
    </row>
    <row r="11" spans="1:8" x14ac:dyDescent="0.25">
      <c r="A11" s="65" t="s">
        <v>141</v>
      </c>
      <c r="B11" s="64">
        <v>44953</v>
      </c>
    </row>
    <row r="12" spans="1:8" x14ac:dyDescent="0.25">
      <c r="A12" s="65" t="s">
        <v>144</v>
      </c>
      <c r="B12" s="64">
        <v>45021</v>
      </c>
    </row>
    <row r="13" spans="1:8" x14ac:dyDescent="0.25">
      <c r="A13" s="65" t="s">
        <v>145</v>
      </c>
      <c r="B13" s="64">
        <v>45045</v>
      </c>
    </row>
    <row r="14" spans="1:8" x14ac:dyDescent="0.25">
      <c r="A14" s="65" t="s">
        <v>145</v>
      </c>
      <c r="B14" s="64">
        <v>45046</v>
      </c>
    </row>
    <row r="15" spans="1:8" x14ac:dyDescent="0.25">
      <c r="A15" s="65" t="s">
        <v>145</v>
      </c>
      <c r="B15" s="64">
        <v>45047</v>
      </c>
    </row>
    <row r="16" spans="1:8" x14ac:dyDescent="0.25">
      <c r="A16" s="65" t="s">
        <v>145</v>
      </c>
      <c r="B16" s="64">
        <v>45048</v>
      </c>
    </row>
    <row r="17" spans="1:3" x14ac:dyDescent="0.25">
      <c r="A17" s="65" t="s">
        <v>145</v>
      </c>
      <c r="B17" s="64">
        <v>45049</v>
      </c>
    </row>
    <row r="18" spans="1:3" x14ac:dyDescent="0.25">
      <c r="A18" s="65" t="s">
        <v>146</v>
      </c>
      <c r="B18" s="64">
        <v>45099</v>
      </c>
    </row>
    <row r="19" spans="1:3" x14ac:dyDescent="0.25">
      <c r="A19" s="65" t="s">
        <v>146</v>
      </c>
      <c r="B19" s="64">
        <v>45100</v>
      </c>
    </row>
    <row r="20" spans="1:3" x14ac:dyDescent="0.25">
      <c r="A20" s="65" t="s">
        <v>146</v>
      </c>
      <c r="B20" s="64">
        <v>45101</v>
      </c>
    </row>
    <row r="21" spans="1:3" x14ac:dyDescent="0.25">
      <c r="A21" s="65" t="s">
        <v>147</v>
      </c>
      <c r="B21" s="64">
        <v>45198</v>
      </c>
    </row>
    <row r="22" spans="1:3" x14ac:dyDescent="0.25">
      <c r="A22" s="65" t="s">
        <v>148</v>
      </c>
      <c r="B22" s="64">
        <v>45199</v>
      </c>
    </row>
    <row r="23" spans="1:3" x14ac:dyDescent="0.25">
      <c r="A23" s="65" t="s">
        <v>148</v>
      </c>
      <c r="B23" s="64">
        <v>45200</v>
      </c>
    </row>
    <row r="24" spans="1:3" x14ac:dyDescent="0.25">
      <c r="A24" s="65" t="s">
        <v>148</v>
      </c>
      <c r="B24" s="64">
        <v>45201</v>
      </c>
      <c r="C24" s="68"/>
    </row>
    <row r="25" spans="1:3" x14ac:dyDescent="0.25">
      <c r="A25" s="65" t="s">
        <v>148</v>
      </c>
      <c r="B25" s="64">
        <v>45202</v>
      </c>
    </row>
    <row r="26" spans="1:3" x14ac:dyDescent="0.25">
      <c r="A26" s="65" t="s">
        <v>148</v>
      </c>
      <c r="B26" s="64">
        <v>45203</v>
      </c>
    </row>
    <row r="27" spans="1:3" x14ac:dyDescent="0.25">
      <c r="A27" s="65" t="s">
        <v>148</v>
      </c>
      <c r="B27" s="64">
        <v>45204</v>
      </c>
    </row>
    <row r="28" spans="1:3" x14ac:dyDescent="0.25">
      <c r="A28" s="65" t="s">
        <v>148</v>
      </c>
      <c r="B28" s="64">
        <v>45205</v>
      </c>
    </row>
  </sheetData>
  <mergeCells count="5">
    <mergeCell ref="F1:H2"/>
    <mergeCell ref="F3:H3"/>
    <mergeCell ref="F4:H4"/>
    <mergeCell ref="F5:H6"/>
    <mergeCell ref="F7:H8"/>
  </mergeCells>
  <phoneticPr fontId="8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项目管理</vt:lpstr>
      <vt:lpstr>项目甘特图</vt:lpstr>
      <vt:lpstr>项目进展分析</vt:lpstr>
      <vt:lpstr>💡 【必读】使用指南</vt:lpstr>
      <vt:lpstr>2023节假日一览表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张雲赫</cp:lastModifiedBy>
  <dcterms:modified xsi:type="dcterms:W3CDTF">2023-10-18T06:58:56Z</dcterms:modified>
</cp:coreProperties>
</file>