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4343\Desktop\"/>
    </mc:Choice>
  </mc:AlternateContent>
  <xr:revisionPtr revIDLastSave="0" documentId="13_ncr:1_{78BACD31-BBB5-4C54-9843-23293F204168}" xr6:coauthVersionLast="47" xr6:coauthVersionMax="47" xr10:uidLastSave="{00000000-0000-0000-0000-000000000000}"/>
  <bookViews>
    <workbookView xWindow="7590" yWindow="5535" windowWidth="28800" windowHeight="15885" xr2:uid="{00000000-000D-0000-FFFF-FFFF00000000}"/>
  </bookViews>
  <sheets>
    <sheet name="项目管理" sheetId="2" r:id="rId1"/>
    <sheet name="项目甘特图" sheetId="3" r:id="rId2"/>
    <sheet name="项目进展分析" sheetId="4" r:id="rId3"/>
    <sheet name="💡 【必读】使用指南" sheetId="5" r:id="rId4"/>
    <sheet name="2023节假日一览表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2" l="1"/>
  <c r="E76" i="2"/>
  <c r="H75" i="2"/>
  <c r="E75" i="2"/>
  <c r="H74" i="2"/>
  <c r="G74" i="2"/>
  <c r="F74" i="2"/>
  <c r="E74" i="2"/>
  <c r="D74" i="2"/>
  <c r="E73" i="2"/>
  <c r="H72" i="2"/>
  <c r="G72" i="2"/>
  <c r="F72" i="2"/>
  <c r="E72" i="2"/>
  <c r="D72" i="2"/>
  <c r="E71" i="2"/>
  <c r="E70" i="2"/>
  <c r="H69" i="2"/>
  <c r="G69" i="2"/>
  <c r="F69" i="2"/>
  <c r="E69" i="2"/>
  <c r="D69" i="2"/>
  <c r="H68" i="2"/>
  <c r="E68" i="2"/>
  <c r="H67" i="2"/>
  <c r="E67" i="2"/>
  <c r="H66" i="2"/>
  <c r="E66" i="2"/>
  <c r="H65" i="2"/>
  <c r="E65" i="2"/>
  <c r="H64" i="2"/>
  <c r="E64" i="2"/>
  <c r="H63" i="2"/>
  <c r="G63" i="2"/>
  <c r="F63" i="2"/>
  <c r="E63" i="2"/>
  <c r="D63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E42" i="2"/>
  <c r="H41" i="2"/>
  <c r="G41" i="2"/>
  <c r="F41" i="2"/>
  <c r="E41" i="2"/>
  <c r="H37" i="2"/>
  <c r="E37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G12" i="2"/>
  <c r="F12" i="2"/>
  <c r="E12" i="2"/>
  <c r="D12" i="2"/>
  <c r="H11" i="2"/>
  <c r="E11" i="2"/>
  <c r="H10" i="2"/>
  <c r="G10" i="2"/>
  <c r="F10" i="2"/>
  <c r="E10" i="2"/>
  <c r="D10" i="2"/>
  <c r="H9" i="2"/>
  <c r="E9" i="2"/>
  <c r="H8" i="2"/>
  <c r="E8" i="2"/>
  <c r="H7" i="2"/>
  <c r="E7" i="2"/>
  <c r="H6" i="2"/>
  <c r="G6" i="2"/>
  <c r="F6" i="2"/>
  <c r="E6" i="2"/>
  <c r="D6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BG3" i="2"/>
  <c r="AZ3" i="2"/>
  <c r="AS3" i="2"/>
  <c r="AL3" i="2"/>
  <c r="AE3" i="2"/>
  <c r="X3" i="2"/>
  <c r="Q3" i="2"/>
  <c r="J3" i="2"/>
  <c r="E3" i="2"/>
  <c r="BG2" i="2"/>
  <c r="AZ2" i="2"/>
  <c r="AS2" i="2"/>
  <c r="AL2" i="2"/>
  <c r="AE2" i="2"/>
  <c r="X2" i="2"/>
  <c r="Q2" i="2"/>
  <c r="J2" i="2"/>
</calcChain>
</file>

<file path=xl/sharedStrings.xml><?xml version="1.0" encoding="utf-8"?>
<sst xmlns="http://schemas.openxmlformats.org/spreadsheetml/2006/main" count="300" uniqueCount="181">
  <si>
    <t xml:space="preserve">
面向领域知识调研的搜索和分析平台项目</t>
  </si>
  <si>
    <t>支持自动高亮“今天”为红色⬇️
休假日期自动标识为淡黄色</t>
  </si>
  <si>
    <t>待启动</t>
  </si>
  <si>
    <t>已完成</t>
  </si>
  <si>
    <t>启动日期</t>
  </si>
  <si>
    <t>➡️切换人名</t>
  </si>
  <si>
    <t>@张雲赫</t>
  </si>
  <si>
    <t>显示第</t>
  </si>
  <si>
    <t>周</t>
  </si>
  <si>
    <t>项目负责人</t>
  </si>
  <si>
    <t>查看工作量</t>
  </si>
  <si>
    <t>修改⬆️可自动调整右侧时间轴长度</t>
  </si>
  <si>
    <t>项目</t>
  </si>
  <si>
    <t>项目描述</t>
  </si>
  <si>
    <t>跟进人</t>
  </si>
  <si>
    <t>完成日期</t>
  </si>
  <si>
    <t>工时
自然日</t>
  </si>
  <si>
    <t>完成度 %</t>
  </si>
  <si>
    <t>工时
工作日</t>
  </si>
  <si>
    <t>灰色底色为任务项，白色底色为子任务项</t>
  </si>
  <si>
    <t>填写绿色区域，灰色底色部分由公式自动计算</t>
  </si>
  <si>
    <t>分析</t>
  </si>
  <si>
    <t>【问题陈述】</t>
  </si>
  <si>
    <r>
      <rPr>
        <sz val="9.75"/>
        <color theme="10"/>
        <rFont val="Calibri"/>
        <family val="2"/>
      </rPr>
      <t>@张雲赫</t>
    </r>
  </si>
  <si>
    <t>【制定项目计划】</t>
  </si>
  <si>
    <t>【任务分工】</t>
  </si>
  <si>
    <t>产品设计</t>
  </si>
  <si>
    <t>【初步需求分析成果】</t>
  </si>
  <si>
    <t>前端开发</t>
  </si>
  <si>
    <t>【设计用户界面和用户体验】</t>
  </si>
  <si>
    <t>【用户注册】</t>
  </si>
  <si>
    <r>
      <rPr>
        <sz val="9.75"/>
        <color theme="10"/>
        <rFont val="Calibri"/>
        <family val="2"/>
      </rPr>
      <t>@刘骜</t>
    </r>
    <r>
      <rPr>
        <sz val="10"/>
        <rFont val="宋体"/>
        <charset val="134"/>
      </rPr>
      <t xml:space="preserve"> </t>
    </r>
  </si>
  <si>
    <t>【用户登录】</t>
  </si>
  <si>
    <t>【用户搜索关键词】</t>
  </si>
  <si>
    <r>
      <rPr>
        <sz val="9.75"/>
        <color theme="10"/>
        <rFont val="Calibri"/>
        <family val="2"/>
      </rPr>
      <t>@杨致远</t>
    </r>
  </si>
  <si>
    <t>【展示收藏结果】</t>
  </si>
  <si>
    <t>【展示搜索结果】</t>
  </si>
  <si>
    <t>【展示学者主页】</t>
  </si>
  <si>
    <t>【展示文献主页】</t>
  </si>
  <si>
    <t>【可视化搜索结果】</t>
  </si>
  <si>
    <r>
      <rPr>
        <sz val="9.75"/>
        <color theme="10"/>
        <rFont val="Calibri"/>
        <family val="2"/>
      </rPr>
      <t>@文彦哲</t>
    </r>
  </si>
  <si>
    <t>3.10</t>
  </si>
  <si>
    <t>【可视化学者信息】</t>
  </si>
  <si>
    <t>【可视化文献信息】</t>
  </si>
  <si>
    <t>3.12</t>
  </si>
  <si>
    <t>【管理员登录】</t>
  </si>
  <si>
    <t>【管理员管理用户】</t>
  </si>
  <si>
    <t>【管理员管理爬虫】</t>
  </si>
  <si>
    <t>3.15</t>
  </si>
  <si>
    <t>【管理员管理数据】</t>
  </si>
  <si>
    <t>3.16</t>
  </si>
  <si>
    <t>【Loading组件】</t>
  </si>
  <si>
    <t>3.17</t>
  </si>
  <si>
    <t>【Header组件】</t>
  </si>
  <si>
    <t>3.18</t>
  </si>
  <si>
    <t>【页面间跳转逻辑】</t>
  </si>
  <si>
    <t>3.19</t>
  </si>
  <si>
    <t>【前端权限管理】</t>
  </si>
  <si>
    <t>3.20</t>
  </si>
  <si>
    <t>【Sidebar组件】</t>
  </si>
  <si>
    <r>
      <rPr>
        <sz val="9.75"/>
        <color theme="10"/>
        <rFont val="Calibri"/>
        <family val="2"/>
      </rPr>
      <t>@杨致远</t>
    </r>
    <r>
      <rPr>
        <sz val="10"/>
        <rFont val="宋体"/>
        <charset val="134"/>
      </rPr>
      <t xml:space="preserve">  </t>
    </r>
    <r>
      <rPr>
        <sz val="9.75"/>
        <color theme="10"/>
        <rFont val="Calibri"/>
        <family val="2"/>
      </rPr>
      <t>@刘骜</t>
    </r>
    <r>
      <rPr>
        <sz val="10"/>
        <rFont val="宋体"/>
        <charset val="134"/>
      </rPr>
      <t xml:space="preserve"> </t>
    </r>
  </si>
  <si>
    <t>3.21</t>
  </si>
  <si>
    <t>【取消收藏功能】</t>
  </si>
  <si>
    <t>2023/10/30 星期一</t>
  </si>
  <si>
    <t>2023/11/5 星期日</t>
  </si>
  <si>
    <t>3.22</t>
  </si>
  <si>
    <t>【收藏按钮】</t>
  </si>
  <si>
    <t>2023/11/7 星期二</t>
  </si>
  <si>
    <t>2023/11/9 星期四</t>
  </si>
  <si>
    <t>3.23</t>
  </si>
  <si>
    <t>【SearchBar组件】</t>
  </si>
  <si>
    <t>3.24</t>
  </si>
  <si>
    <t>【主页】</t>
  </si>
  <si>
    <t>3.25</t>
  </si>
  <si>
    <t>【平台数据可视化组件】</t>
  </si>
  <si>
    <t>3.26</t>
  </si>
  <si>
    <t>【登录时间可视化组件】</t>
  </si>
  <si>
    <t>3.27</t>
  </si>
  <si>
    <t>【个人主页页面】</t>
  </si>
  <si>
    <t>3.28</t>
  </si>
  <si>
    <t>【修改信息组件】</t>
  </si>
  <si>
    <t>后端开发</t>
  </si>
  <si>
    <t>【配置和初始化Flask应用程序】</t>
  </si>
  <si>
    <t>【数据库模型设计和MongoDB集成】</t>
  </si>
  <si>
    <t>4.10</t>
  </si>
  <si>
    <t>4.12</t>
  </si>
  <si>
    <t>【收藏学者】</t>
  </si>
  <si>
    <t>【收藏文献】</t>
  </si>
  <si>
    <t>4.15</t>
  </si>
  <si>
    <t>【管理员登陆】</t>
  </si>
  <si>
    <t>【后端服务器日志记录模块】</t>
  </si>
  <si>
    <t>【可视化平台数据】</t>
  </si>
  <si>
    <t>【修改个人信息】</t>
  </si>
  <si>
    <t>爬虫开发</t>
  </si>
  <si>
    <t>【定义爬取目标和规则】</t>
  </si>
  <si>
    <t>【开发acl爬虫】</t>
  </si>
  <si>
    <t>【开发arxiv爬虫】</t>
  </si>
  <si>
    <t>【数据清洗】</t>
  </si>
  <si>
    <t>【数据存储到MongoDB数据库】</t>
  </si>
  <si>
    <t>集成搜索引擎</t>
  </si>
  <si>
    <t>【获取分词数据】</t>
  </si>
  <si>
    <t>【构建倒排索引】</t>
  </si>
  <si>
    <t>数据分析和可视化</t>
  </si>
  <si>
    <t>【开发可视化数据分析功能】</t>
  </si>
  <si>
    <t>部署和运维</t>
  </si>
  <si>
    <t>【配置服务器】</t>
  </si>
  <si>
    <t>【配置MongoDB数据库】</t>
  </si>
  <si>
    <t>任务</t>
  </si>
  <si>
    <t>所属项目</t>
  </si>
  <si>
    <t>状态</t>
  </si>
  <si>
    <t>任务执行人</t>
  </si>
  <si>
    <t>开始时间</t>
  </si>
  <si>
    <t>截止时间</t>
  </si>
  <si>
    <t>优先级</t>
  </si>
  <si>
    <t>新功能阶段推广运营</t>
  </si>
  <si>
    <t>创新功能探索</t>
  </si>
  <si>
    <t>未开始</t>
  </si>
  <si>
    <t>邹小杉</t>
  </si>
  <si>
    <t>P2</t>
  </si>
  <si>
    <t>根据用户反馈迭代功能</t>
  </si>
  <si>
    <t>提升用户体验</t>
  </si>
  <si>
    <t>沈小茜</t>
  </si>
  <si>
    <t>P1</t>
  </si>
  <si>
    <t>连通线上线下用户体验</t>
  </si>
  <si>
    <t>完成用户拉新</t>
  </si>
  <si>
    <t>万小奇</t>
  </si>
  <si>
    <t>引导用户加入社群</t>
  </si>
  <si>
    <t>P0</t>
  </si>
  <si>
    <t>修补已知功能漏洞</t>
  </si>
  <si>
    <t>优化产品功能</t>
  </si>
  <si>
    <t>于小宁</t>
  </si>
  <si>
    <t>完成创新功能开发上线</t>
  </si>
  <si>
    <t>进行中</t>
  </si>
  <si>
    <t>雷小达</t>
  </si>
  <si>
    <t>收集、整合用户反馈</t>
  </si>
  <si>
    <t>周北北</t>
  </si>
  <si>
    <t>多渠道开展拉新活动</t>
  </si>
  <si>
    <t>王小铭</t>
  </si>
  <si>
    <t>评估需求并细分任务</t>
  </si>
  <si>
    <t>黄泡泡</t>
  </si>
  <si>
    <t>推进功能优化研发</t>
  </si>
  <si>
    <t>已停滞</t>
  </si>
  <si>
    <t>看板分析</t>
  </si>
  <si>
    <r>
      <rPr>
        <sz val="9.75"/>
        <color rgb="FF124B0C"/>
        <rFont val="等线"/>
        <charset val="134"/>
        <scheme val="minor"/>
      </rPr>
      <t>借助数据透视表，可以快速对项目数据进行分类汇总，交叉分析，实时掌控项目进度，效率，成员工作分布等信息，方便了解项目进展。通过简单拖拽字段，用户可轻松改变分析维度，提炼有价值内容，操作介绍请参考</t>
    </r>
    <r>
      <rPr>
        <u/>
        <sz val="9.75"/>
        <color theme="10"/>
        <rFont val="Calibri"/>
        <family val="2"/>
      </rPr>
      <t>创建及使用数据透视表</t>
    </r>
  </si>
  <si>
    <t>项目概览分析</t>
  </si>
  <si>
    <t>项目数量趋势分析</t>
  </si>
  <si>
    <t>统计项目成员任务分布情况</t>
  </si>
  <si>
    <t>使用指南</t>
  </si>
  <si>
    <t>模板亮点介绍</t>
  </si>
  <si>
    <t>本甘特图模板，通过公式、下拉列表、条件格式等能力的组合配置，提供了更“智能”的方式实现甘特图项目管理。
⭐️ “智能”生成项目时间条：你只需要输入项目的启动时间、工作量，模板就会自动计算出对应的时间条
⭐️ “智能”计算每个项目成员的工作总量：通过顶部的「切换人名」，可选择任务Owner并查看对应的工作量
⭐️ “智能”根据子任务的完成度计算出父级任务的完成进度</t>
  </si>
  <si>
    <t>如何正确使用</t>
  </si>
  <si>
    <r>
      <rPr>
        <sz val="10.5"/>
        <color rgb="FF000000"/>
        <rFont val="Calibri"/>
        <family val="2"/>
      </rPr>
      <t>• 创建模版后，可以手动修改项目启动日期（</t>
    </r>
    <r>
      <rPr>
        <i/>
        <sz val="9"/>
        <color rgb="FF000000"/>
        <rFont val="Calibri"/>
        <family val="2"/>
      </rPr>
      <t>默认基于打开表格时间自动生成项目启动日期</t>
    </r>
    <r>
      <rPr>
        <sz val="9"/>
        <color rgb="FF000000"/>
        <rFont val="Calibri"/>
        <family val="2"/>
      </rPr>
      <t>）</t>
    </r>
    <r>
      <rPr>
        <sz val="10.5"/>
        <color rgb="FF000000"/>
        <rFont val="Calibri"/>
        <family val="2"/>
      </rPr>
      <t>，右侧时间表会自动生成</t>
    </r>
  </si>
  <si>
    <r>
      <rPr>
        <u/>
        <sz val="9.75"/>
        <color theme="10"/>
        <rFont val="Calibri"/>
        <family val="2"/>
      </rPr>
      <t>点击修改项目启动日期</t>
    </r>
  </si>
  <si>
    <t>• 点击切换显示周数，可“智能”延长右侧时间条进度，无需手动生成更长的时间轴</t>
  </si>
  <si>
    <r>
      <rPr>
        <u/>
        <sz val="9.75"/>
        <color theme="10"/>
        <rFont val="Calibri"/>
        <family val="2"/>
      </rPr>
      <t>点击可跳转设置并查看效果</t>
    </r>
  </si>
  <si>
    <t>• 「切换人名」的下拉列表选项，会根据C列的跟进人信息自动生成</t>
  </si>
  <si>
    <t>• 填写每个任务的工时（自然日），可自动计算出按工作日计算的工时；同时在顶部「下拉列表」切换人名时，可自动在下方生成每个人的工作量信息</t>
  </si>
  <si>
    <r>
      <rPr>
        <sz val="10.5"/>
        <color rgb="FF000000"/>
        <rFont val="Calibri"/>
        <family val="2"/>
      </rPr>
      <t xml:space="preserve">• </t>
    </r>
    <r>
      <rPr>
        <sz val="10.5"/>
        <color rgb="FFF54A45"/>
        <rFont val="Calibri"/>
        <family val="2"/>
      </rPr>
      <t>仅需要更新有绿色背景色的区域</t>
    </r>
  </si>
  <si>
    <t>可填写区域</t>
  </si>
  <si>
    <t>• 灰色底色区域代表父级任务，父级任务的启动时间，会根据子任务自动时间中的最小值自动生成</t>
  </si>
  <si>
    <t>父级任务信息可自动生成</t>
  </si>
  <si>
    <t>• 如果单元格中有显示"#####"，可以将列宽调整到可完整显示内容</t>
  </si>
  <si>
    <t>• 如需增加父任务，请先在任务列表区插入一行，并将父任务行复制后粘贴到新插入的行中</t>
  </si>
  <si>
    <t>• 如需增加子任务，请在子任务范围（除第一行和最末行外的范围）内插入一行，并将上一行信息复制后粘贴到新插入的行中</t>
  </si>
  <si>
    <t>注意事项</t>
  </si>
  <si>
    <t>❗️ 请不要轻易在A1:I5 范围内增删行列，否则会影响配置好的公式及条件格式
❗️ 如果出现表格错乱问题，请通过历史记录恢复到操作前的版本</t>
  </si>
  <si>
    <t>节日</t>
  </si>
  <si>
    <t>放假时间</t>
  </si>
  <si>
    <t>上班时间</t>
  </si>
  <si>
    <t>❗️此页Sheet用于计算2023年度中国大陆地区的假期和调休情况，与甘特图时间轴的调休标识关联，请勿删除❗️</t>
  </si>
  <si>
    <t>元旦</t>
  </si>
  <si>
    <t>1. 模板创建者可保护本子表，禁止其他协作者编辑本子表</t>
  </si>
  <si>
    <t>2. 保护子表后，可隐藏本页</t>
  </si>
  <si>
    <t>春节</t>
  </si>
  <si>
    <t>3. 如需自行调整假期和调休情况，可自行更新左侧B列和D列的日期；更新后，在“项目甘特图”表中，选择“条件格式”——“管理规则”——“整张工作表”，找到“自定义公式=NETWORKS.INTL……”的规则</t>
  </si>
  <si>
    <t>4. 将公式【 =NETWORKDAYS.INTL(J$4,J$4,1,'2023节假日一览表'!$B$2:$B$32)+COUNTIFS('2023节假日一览表'!$D$2:$D$8,"&gt;="&amp;J$4,'2023节假日一览表'!$D$2:$D$8,"&lt;="&amp;J$4)=0 】中的'2023节假日一览表'!$B$2:$B$32及'2023节假日一览表'!$D$2:$D$8范围扩充到与新增范围一致即可</t>
  </si>
  <si>
    <t>清明节</t>
  </si>
  <si>
    <t>劳动节</t>
  </si>
  <si>
    <t>端午节</t>
  </si>
  <si>
    <t>中秋节</t>
  </si>
  <si>
    <t>国庆节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</si>
</sst>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yyyy/mm/dd"/>
    <numFmt numFmtId="179" formatCode="m/d/yyyy\ \(dddd\)"/>
    <numFmt numFmtId="180" formatCode="yyyy/m/d\ dddd"/>
    <numFmt numFmtId="181" formatCode="d"/>
  </numFmts>
  <fonts count="31" x14ac:knownFonts="1">
    <font>
      <sz val="10"/>
      <color theme="1"/>
      <name val="等线"/>
      <charset val="134"/>
      <scheme val="minor"/>
    </font>
    <font>
      <b/>
      <sz val="10.5"/>
      <color rgb="FFF54A45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b/>
      <sz val="9.75"/>
      <color rgb="FFF54A45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8"/>
      <color rgb="FF3B608D"/>
      <name val="等线"/>
      <charset val="134"/>
      <scheme val="minor"/>
    </font>
    <font>
      <sz val="18"/>
      <color rgb="FF3B8741"/>
      <name val="等线"/>
      <charset val="134"/>
      <scheme val="minor"/>
    </font>
    <font>
      <sz val="13.5"/>
      <color rgb="FF3B608D"/>
      <name val="等线"/>
      <charset val="134"/>
      <scheme val="minor"/>
    </font>
    <font>
      <b/>
      <sz val="12"/>
      <color rgb="FF3B608D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3.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b/>
      <sz val="24"/>
      <color rgb="FF245BDB"/>
      <name val="等线"/>
      <charset val="134"/>
      <scheme val="minor"/>
    </font>
    <font>
      <b/>
      <sz val="24"/>
      <color rgb="FF186010"/>
      <name val="等线"/>
      <charset val="134"/>
      <scheme val="minor"/>
    </font>
    <font>
      <sz val="9.75"/>
      <color rgb="FF124B0C"/>
      <name val="等线"/>
      <charset val="134"/>
      <scheme val="minor"/>
    </font>
    <font>
      <b/>
      <sz val="13.5"/>
      <color rgb="FF124B0C"/>
      <name val="等线"/>
      <charset val="134"/>
      <scheme val="minor"/>
    </font>
    <font>
      <sz val="9.75"/>
      <color rgb="FFFFFFFF"/>
      <name val="等线"/>
      <charset val="134"/>
      <scheme val="minor"/>
    </font>
    <font>
      <sz val="15.75"/>
      <color rgb="FF3B608D"/>
      <name val="等线"/>
      <charset val="134"/>
      <scheme val="minor"/>
    </font>
    <font>
      <sz val="9"/>
      <color rgb="FF8F959E"/>
      <name val="等线"/>
      <charset val="134"/>
      <scheme val="minor"/>
    </font>
    <font>
      <sz val="7.5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10.5"/>
      <color rgb="FF373C43"/>
      <name val="等线"/>
      <charset val="134"/>
      <scheme val="minor"/>
    </font>
    <font>
      <sz val="9"/>
      <color theme="1" tint="0.499984740745262"/>
      <name val="等线"/>
      <charset val="134"/>
      <scheme val="minor"/>
    </font>
    <font>
      <sz val="10.5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u/>
      <sz val="9.75"/>
      <color theme="10"/>
      <name val="Calibri"/>
      <family val="2"/>
    </font>
    <font>
      <sz val="10.5"/>
      <color rgb="FFF54A45"/>
      <name val="Calibri"/>
      <family val="2"/>
    </font>
    <font>
      <sz val="9.75"/>
      <color theme="10"/>
      <name val="Calibri"/>
      <family val="2"/>
    </font>
    <font>
      <sz val="10"/>
      <name val="宋体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1EAFF"/>
        <bgColor indexed="64"/>
      </patternFill>
    </fill>
    <fill>
      <patternFill patternType="solid">
        <fgColor rgb="FFD7E6D8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8EE0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245BD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8F959E"/>
      </left>
      <right style="thin">
        <color rgb="FF8F959E"/>
      </right>
      <top style="thin">
        <color rgb="FF8F959E"/>
      </top>
      <bottom style="thin">
        <color rgb="FF8F959E"/>
      </bottom>
      <diagonal/>
    </border>
    <border>
      <left style="thin">
        <color rgb="FFD9F5D6"/>
      </left>
      <right style="thin">
        <color rgb="FFD9F5D6"/>
      </right>
      <top style="thin">
        <color rgb="FFD9F5D6"/>
      </top>
      <bottom style="thin">
        <color rgb="FFD9F5D6"/>
      </bottom>
      <diagonal/>
    </border>
    <border>
      <left/>
      <right/>
      <top/>
      <bottom style="thin">
        <color rgb="FFBE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E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A5A5A5"/>
      </bottom>
      <diagonal/>
    </border>
  </borders>
  <cellStyleXfs count="1">
    <xf numFmtId="0" fontId="0" fillId="0" borderId="0" applyNumberFormat="0" applyFont="0" applyFill="0" applyBorder="0" applyProtection="0"/>
  </cellStyleXfs>
  <cellXfs count="9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/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178" fontId="0" fillId="0" borderId="0" xfId="0" applyNumberFormat="1"/>
    <xf numFmtId="0" fontId="17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8" fontId="4" fillId="0" borderId="3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1" fillId="7" borderId="5" xfId="0" applyFont="1" applyFill="1" applyBorder="1" applyAlignment="1">
      <alignment horizontal="left" vertical="center"/>
    </xf>
    <xf numFmtId="0" fontId="11" fillId="8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180" fontId="4" fillId="8" borderId="5" xfId="0" applyNumberFormat="1" applyFont="1" applyFill="1" applyBorder="1" applyAlignment="1">
      <alignment horizontal="right" vertical="center"/>
    </xf>
    <xf numFmtId="180" fontId="4" fillId="8" borderId="5" xfId="0" applyNumberFormat="1" applyFont="1" applyFill="1" applyBorder="1" applyAlignment="1">
      <alignment horizontal="center" vertical="center"/>
    </xf>
    <xf numFmtId="1" fontId="4" fillId="8" borderId="5" xfId="0" applyNumberFormat="1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1" fontId="4" fillId="8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vertical="center" wrapText="1"/>
    </xf>
    <xf numFmtId="179" fontId="4" fillId="0" borderId="3" xfId="0" applyNumberFormat="1" applyFont="1" applyBorder="1" applyAlignment="1">
      <alignment horizontal="left" vertical="center"/>
    </xf>
    <xf numFmtId="180" fontId="4" fillId="3" borderId="6" xfId="0" applyNumberFormat="1" applyFont="1" applyFill="1" applyBorder="1" applyAlignment="1">
      <alignment horizontal="center" vertical="center"/>
    </xf>
    <xf numFmtId="180" fontId="4" fillId="0" borderId="6" xfId="0" applyNumberFormat="1" applyFont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11" fillId="8" borderId="7" xfId="0" applyFont="1" applyFill="1" applyBorder="1" applyAlignment="1">
      <alignment vertical="center"/>
    </xf>
    <xf numFmtId="0" fontId="4" fillId="8" borderId="7" xfId="0" applyFont="1" applyFill="1" applyBorder="1" applyAlignment="1">
      <alignment vertical="center"/>
    </xf>
    <xf numFmtId="180" fontId="4" fillId="8" borderId="7" xfId="0" applyNumberFormat="1" applyFont="1" applyFill="1" applyBorder="1" applyAlignment="1">
      <alignment horizontal="center" vertical="center"/>
    </xf>
    <xf numFmtId="1" fontId="4" fillId="8" borderId="7" xfId="0" applyNumberFormat="1" applyFont="1" applyFill="1" applyBorder="1" applyAlignment="1">
      <alignment horizontal="center" vertical="center"/>
    </xf>
    <xf numFmtId="9" fontId="4" fillId="8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181" fontId="19" fillId="0" borderId="10" xfId="0" applyNumberFormat="1" applyFont="1" applyBorder="1" applyAlignment="1">
      <alignment horizontal="center" vertical="center"/>
    </xf>
    <xf numFmtId="181" fontId="19" fillId="0" borderId="8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1" fontId="10" fillId="0" borderId="6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left" vertical="center"/>
    </xf>
    <xf numFmtId="9" fontId="20" fillId="0" borderId="7" xfId="0" applyNumberFormat="1" applyFont="1" applyBorder="1" applyAlignment="1">
      <alignment horizontal="left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17" fillId="9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9" fontId="4" fillId="10" borderId="6" xfId="0" applyNumberFormat="1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0" fillId="11" borderId="7" xfId="0" applyFont="1" applyFill="1" applyBorder="1" applyAlignment="1">
      <alignment horizontal="left" vertical="center"/>
    </xf>
    <xf numFmtId="0" fontId="22" fillId="12" borderId="5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57" fontId="4" fillId="0" borderId="8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5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</cellXfs>
  <cellStyles count="1">
    <cellStyle name="常规" xfId="0" builtinId="0"/>
  </cellStyles>
  <dxfs count="48"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ont>
        <sz val="11"/>
        <color rgb="FFFFFFFF"/>
        <name val="Calibri"/>
        <family val="2"/>
        <scheme val="none"/>
      </font>
      <fill>
        <patternFill patternType="solid">
          <bgColor rgb="FFC0504D"/>
        </patternFill>
      </fill>
    </dxf>
    <dxf>
      <fill>
        <patternFill patternType="solid">
          <bgColor rgb="FFFAF1D1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  <dxf>
      <fill>
        <patternFill patternType="solid">
          <bgColor rgb="FF8F959E"/>
        </patternFill>
      </fill>
    </dxf>
    <dxf>
      <fill>
        <patternFill patternType="solid">
          <bgColor rgb="FF245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104775</xdr:rowOff>
    </xdr:from>
    <xdr:to>
      <xdr:col>5</xdr:col>
      <xdr:colOff>742950</xdr:colOff>
      <xdr:row>3</xdr:row>
      <xdr:rowOff>85725</xdr:rowOff>
    </xdr:to>
    <xdr:pic>
      <xdr:nvPicPr>
        <xdr:cNvPr id="2" name="Picture 2" descr="KhhvD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104775"/>
          <a:ext cx="3467100" cy="146050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95250</xdr:rowOff>
    </xdr:from>
    <xdr:to>
      <xdr:col>10</xdr:col>
      <xdr:colOff>733425</xdr:colOff>
      <xdr:row>18</xdr:row>
      <xdr:rowOff>180975</xdr:rowOff>
    </xdr:to>
    <xdr:pic>
      <xdr:nvPicPr>
        <xdr:cNvPr id="2" name="Picture 2" descr="OPbwkh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175" y="95250"/>
          <a:ext cx="2524125" cy="2990850"/>
        </a:xfrm>
        <a:prstGeom prst="rect">
          <a:avLst/>
        </a:prstGeom>
      </xdr:spPr>
    </xdr:pic>
    <xdr:clientData fLocksWithSheet="0"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Date="0" createdVersion="3" refreshedVersion="3" minRefreshableVersion="3" recordCount="0" xr:uid="{00000000-000A-0000-FFFF-FFFF00000000}">
  <cacheSource type="worksheet">
    <worksheetSource ref="A4:I65" sheet="项目管理"/>
  </cacheSource>
  <cacheFields count="9">
    <cacheField name="项目" numFmtId="0">
      <sharedItems containsMixedTypes="1" containsNumber="1" count="60">
        <s v="灰色底色为任务项，白色底色为子任务项"/>
        <n v="1"/>
        <n v="1.1000000000000001"/>
        <n v="1.2"/>
        <n v="1.3"/>
        <n v="2"/>
        <n v="2.1"/>
        <n v="3"/>
        <n v="3.1"/>
        <n v="3.2"/>
        <n v="3.3"/>
        <n v="3.4"/>
        <n v="3.5"/>
        <n v="3.6"/>
        <n v="3.7"/>
        <n v="3.8"/>
        <n v="3.9"/>
        <s v="3.10"/>
        <n v="3.11"/>
        <s v="3.12"/>
        <n v="3.13"/>
        <n v="3.14"/>
        <s v="3.15"/>
        <s v="3.16"/>
        <s v="3.17"/>
        <s v="3.18"/>
        <s v="3.19"/>
        <s v="3.20"/>
        <s v="3.21"/>
        <s v="3.22"/>
        <s v="3.23"/>
        <s v="3.24"/>
        <s v="3.25"/>
        <s v="3.26"/>
        <s v="3.27"/>
        <s v="3.28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s v="4.10"/>
        <n v="4.1100000000000003"/>
        <s v="4.12"/>
        <n v="4.13"/>
        <n v="4.1399999999999997"/>
        <s v="4.15"/>
        <n v="4.16"/>
        <n v="4.17"/>
        <n v="4.18"/>
        <n v="4.1900000000000004"/>
        <n v="4.21"/>
        <n v="5"/>
        <n v="5.0999999999999996"/>
        <n v="5.2"/>
      </sharedItems>
    </cacheField>
    <cacheField name="项目描述" numFmtId="0">
      <sharedItems containsSemiMixedTypes="0" containsNonDate="0" containsString="0"/>
    </cacheField>
    <cacheField name="跟进人" numFmtId="0">
      <sharedItems containsBlank="1" count="6">
        <m/>
        <s v="@张雲赫"/>
        <s v="@刘骜 "/>
        <s v="@杨致远"/>
        <s v="@文彦哲"/>
        <s v="@杨致远  @刘骜 "/>
      </sharedItems>
    </cacheField>
    <cacheField name="启动日期" numFmtId="0">
      <sharedItems containsSemiMixedTypes="0" containsNonDate="0" containsString="0"/>
    </cacheField>
    <cacheField name="完成日期" numFmtId="0">
      <sharedItems containsSemiMixedTypes="0" containsNonDate="0" containsString="0"/>
    </cacheField>
    <cacheField name="工时_x000a_自然日" numFmtId="0">
      <sharedItems containsString="0" containsBlank="1" containsNumber="1" containsInteger="1" minValue="0" maxValue="117" count="13">
        <m/>
        <n v="40"/>
        <n v="12"/>
        <n v="14"/>
        <n v="117"/>
        <n v="7"/>
        <n v="10"/>
        <n v="3"/>
        <n v="64"/>
        <n v="2"/>
        <n v="5"/>
        <n v="13"/>
        <n v="1"/>
      </sharedItems>
    </cacheField>
    <cacheField name="完成度 %" numFmtId="0">
      <sharedItems containsSemiMixedTypes="0" containsNonDate="0" containsString="0"/>
    </cacheField>
    <cacheField name="工时_x000a_工作日" numFmtId="0">
      <sharedItems containsSemiMixedTypes="0" containsNonDate="0" containsString="0"/>
    </cacheField>
    <cacheField name="I列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Date="0" createdVersion="3" refreshedVersion="3" minRefreshableVersion="3" recordCount="0" xr:uid="{00000000-000A-0000-FFFF-FFFF01000000}">
  <cacheSource type="worksheet">
    <worksheetSource ref="A4:I65" sheet="项目管理"/>
  </cacheSource>
  <cacheFields count="9">
    <cacheField name="项目" numFmtId="0">
      <sharedItems containsMixedTypes="1" containsNumber="1" count="60">
        <s v="灰色底色为任务项，白色底色为子任务项"/>
        <n v="1"/>
        <n v="1.1000000000000001"/>
        <n v="1.2"/>
        <n v="1.3"/>
        <n v="2"/>
        <n v="2.1"/>
        <n v="3"/>
        <n v="3.1"/>
        <n v="3.2"/>
        <n v="3.3"/>
        <n v="3.4"/>
        <n v="3.5"/>
        <n v="3.6"/>
        <n v="3.7"/>
        <n v="3.8"/>
        <n v="3.9"/>
        <s v="3.10"/>
        <n v="3.11"/>
        <s v="3.12"/>
        <n v="3.13"/>
        <n v="3.14"/>
        <s v="3.15"/>
        <s v="3.16"/>
        <s v="3.17"/>
        <s v="3.18"/>
        <s v="3.19"/>
        <s v="3.20"/>
        <s v="3.21"/>
        <s v="3.22"/>
        <s v="3.23"/>
        <s v="3.24"/>
        <s v="3.25"/>
        <s v="3.26"/>
        <s v="3.27"/>
        <s v="3.28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s v="4.10"/>
        <n v="4.1100000000000003"/>
        <s v="4.12"/>
        <n v="4.13"/>
        <n v="4.1399999999999997"/>
        <s v="4.15"/>
        <n v="4.16"/>
        <n v="4.17"/>
        <n v="4.18"/>
        <n v="4.1900000000000004"/>
        <n v="4.21"/>
        <n v="5"/>
        <n v="5.0999999999999996"/>
        <n v="5.2"/>
      </sharedItems>
    </cacheField>
    <cacheField name="项目描述" numFmtId="0">
      <sharedItems containsSemiMixedTypes="0" containsNonDate="0" containsString="0"/>
    </cacheField>
    <cacheField name="跟进人" numFmtId="0">
      <sharedItems containsSemiMixedTypes="0" containsNonDate="0" containsString="0"/>
    </cacheField>
    <cacheField name="启动日期" numFmtId="0">
      <sharedItems containsSemiMixedTypes="0" containsNonDate="0" containsString="0"/>
    </cacheField>
    <cacheField name="完成日期" numFmtId="0">
      <sharedItems containsSemiMixedTypes="0" containsNonDate="0" containsString="0"/>
    </cacheField>
    <cacheField name="工时_x000a_自然日" numFmtId="0">
      <sharedItems containsSemiMixedTypes="0" containsNonDate="0" containsString="0"/>
    </cacheField>
    <cacheField name="完成度 %" numFmtId="0">
      <sharedItems containsSemiMixedTypes="0" containsNonDate="0" containsString="0"/>
    </cacheField>
    <cacheField name="工时_x000a_工作日" numFmtId="0">
      <sharedItems containsSemiMixedTypes="0" containsNonDate="0" containsString="0"/>
    </cacheField>
    <cacheField name="I列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 Table2" cacheId="1" applyNumberFormats="0" applyBorderFormats="0" applyFontFormats="0" applyPatternFormats="0" applyAlignmentFormats="0" applyWidthHeightFormats="1" dataCaption="值" updatedVersion="3" minRefreshableVersion="3" useAutoFormatting="1" createdVersion="3" compact="0" compactData="0">
  <location ref="B12:C13" firstHeaderRow="1" firstDataRow="1" firstDataCol="1"/>
  <pivotFields count="9">
    <pivotField dataField="1" compact="0" outline="0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dataFields count="1">
    <dataField name="计数项:项目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1" cacheId="0" applyNumberFormats="0" applyBorderFormats="0" applyFontFormats="0" applyPatternFormats="0" applyAlignmentFormats="0" applyWidthHeightFormats="1" dataCaption="值" updatedVersion="3" minRefreshableVersion="3" useAutoFormatting="1" createdVersion="3" compact="0" compactData="0">
  <location ref="E12:G13" firstHeaderRow="1" firstDataRow="2" firstDataCol="1"/>
  <pivotFields count="9">
    <pivotField dataField="1" compact="0" outline="0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compact="0" outline="0" showAll="0"/>
    <pivotField axis="axisRow" compact="0" outline="0" showAll="0">
      <items count="7">
        <item h="1" x="0"/>
        <item h="1" x="1"/>
        <item h="1" x="2"/>
        <item h="1" x="3"/>
        <item h="1" x="4"/>
        <item h="1" x="5"/>
        <item t="default"/>
      </items>
    </pivotField>
    <pivotField compact="0" outline="0" showAll="0"/>
    <pivotField compact="0" outline="0" showAll="0"/>
    <pivotField dataField="1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"/>
  </rowFields>
  <rowItems count="1">
    <i>
      <x/>
    </i>
  </rowItems>
  <colFields count="1">
    <field x="-2"/>
  </colFields>
  <dataFields count="2">
    <dataField name="任务数量统计" fld="0" subtotal="count" baseField="0" baseItem="0"/>
    <dataField name="总工时预估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ishu.cn/hc/zh-CN/articles/762129829042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76"/>
  <sheetViews>
    <sheetView showGridLines="0" tabSelected="1" workbookViewId="0">
      <pane ySplit="5" topLeftCell="A15" activePane="bottomLeft" state="frozen"/>
      <selection pane="bottomLeft" activeCell="L91" sqref="L91"/>
    </sheetView>
  </sheetViews>
  <sheetFormatPr defaultColWidth="14" defaultRowHeight="12.75" x14ac:dyDescent="0.2"/>
  <cols>
    <col min="1" max="1" width="5" customWidth="1"/>
    <col min="2" max="2" width="26" customWidth="1"/>
    <col min="3" max="3" width="11" customWidth="1"/>
    <col min="4" max="4" width="26" customWidth="1"/>
    <col min="5" max="5" width="25.85546875" customWidth="1"/>
    <col min="6" max="6" width="7" customWidth="1"/>
    <col min="7" max="8" width="9" customWidth="1"/>
    <col min="9" max="9" width="4" customWidth="1"/>
    <col min="10" max="65" width="3" customWidth="1"/>
  </cols>
  <sheetData>
    <row r="1" spans="1:65" ht="20.25" x14ac:dyDescent="0.2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6" t="s">
        <v>1</v>
      </c>
      <c r="K1" s="76"/>
      <c r="L1" s="76"/>
      <c r="M1" s="76"/>
      <c r="N1" s="76"/>
      <c r="O1" s="76"/>
      <c r="P1" s="76"/>
      <c r="Q1" s="24"/>
      <c r="R1" s="66"/>
      <c r="S1" s="77" t="s">
        <v>2</v>
      </c>
      <c r="T1" s="77"/>
      <c r="U1" s="77"/>
      <c r="V1" s="24"/>
      <c r="W1" s="67"/>
      <c r="X1" s="77" t="s">
        <v>3</v>
      </c>
      <c r="Y1" s="77"/>
      <c r="Z1" s="77"/>
      <c r="AA1" s="24"/>
      <c r="AB1" s="24"/>
      <c r="AC1" s="24"/>
      <c r="AD1" s="24"/>
    </row>
    <row r="2" spans="1:65" ht="13.5" x14ac:dyDescent="0.2">
      <c r="B2" s="25" t="s">
        <v>4</v>
      </c>
      <c r="C2" s="26">
        <v>45181</v>
      </c>
      <c r="D2" s="25" t="s">
        <v>5</v>
      </c>
      <c r="E2" s="27" t="s">
        <v>6</v>
      </c>
      <c r="F2" s="78" t="s">
        <v>7</v>
      </c>
      <c r="G2" s="78"/>
      <c r="H2" s="28">
        <v>1</v>
      </c>
      <c r="I2" s="5" t="s">
        <v>8</v>
      </c>
      <c r="J2" s="79" t="str">
        <f>"第 "&amp;(J4-($C$2-WEEKDAY($C$2,1)+2))/7+1&amp;" 周"</f>
        <v>第 1 周</v>
      </c>
      <c r="K2" s="79"/>
      <c r="L2" s="79"/>
      <c r="M2" s="79"/>
      <c r="N2" s="79"/>
      <c r="O2" s="79"/>
      <c r="P2" s="79"/>
      <c r="Q2" s="79" t="str">
        <f>"第 "&amp;(Q4-($C$2-WEEKDAY($C$2,1)+2))/7+1&amp;" 周"</f>
        <v>第 2 周</v>
      </c>
      <c r="R2" s="79"/>
      <c r="S2" s="79"/>
      <c r="T2" s="79"/>
      <c r="U2" s="79"/>
      <c r="V2" s="79"/>
      <c r="W2" s="79"/>
      <c r="X2" s="79" t="str">
        <f>"第 "&amp;(X4-($C$2-WEEKDAY($C$2,1)+2))/7+1&amp;" 周"</f>
        <v>第 3 周</v>
      </c>
      <c r="Y2" s="79"/>
      <c r="Z2" s="79"/>
      <c r="AA2" s="79"/>
      <c r="AB2" s="79"/>
      <c r="AC2" s="79"/>
      <c r="AD2" s="79"/>
      <c r="AE2" s="79" t="str">
        <f>"第 "&amp;(AE4-($C$2-WEEKDAY($C$2,1)+2))/7+1&amp;" 周"</f>
        <v>第 4 周</v>
      </c>
      <c r="AF2" s="79"/>
      <c r="AG2" s="79"/>
      <c r="AH2" s="79"/>
      <c r="AI2" s="79"/>
      <c r="AJ2" s="79"/>
      <c r="AK2" s="79"/>
      <c r="AL2" s="79" t="str">
        <f>"第 "&amp;(AL4-($C$2-WEEKDAY($C$2,1)+2))/7+1&amp;" 周"</f>
        <v>第 5 周</v>
      </c>
      <c r="AM2" s="79"/>
      <c r="AN2" s="79"/>
      <c r="AO2" s="79"/>
      <c r="AP2" s="79"/>
      <c r="AQ2" s="79"/>
      <c r="AR2" s="79"/>
      <c r="AS2" s="79" t="str">
        <f>"第"&amp;(AS4-($C$2-WEEKDAY($C$2,1)+2))/7+1&amp;" 周"</f>
        <v>第6 周</v>
      </c>
      <c r="AT2" s="79"/>
      <c r="AU2" s="79"/>
      <c r="AV2" s="79"/>
      <c r="AW2" s="79"/>
      <c r="AX2" s="79"/>
      <c r="AY2" s="79"/>
      <c r="AZ2" s="79" t="str">
        <f>"第 "&amp;(AZ4-($C$2-WEEKDAY($C$2,1)+2))/7+1&amp;" 周"</f>
        <v>第 7 周</v>
      </c>
      <c r="BA2" s="79"/>
      <c r="BB2" s="79"/>
      <c r="BC2" s="79"/>
      <c r="BD2" s="79"/>
      <c r="BE2" s="79"/>
      <c r="BF2" s="79"/>
      <c r="BG2" s="79" t="str">
        <f>"第 "&amp;(BG4-($C$2-WEEKDAY($C$2,1)+2))/7+1&amp;" 周"</f>
        <v>第 8 周</v>
      </c>
      <c r="BH2" s="79"/>
      <c r="BI2" s="79"/>
      <c r="BJ2" s="79"/>
      <c r="BK2" s="79"/>
      <c r="BL2" s="79"/>
      <c r="BM2" s="79"/>
    </row>
    <row r="3" spans="1:65" ht="17.100000000000001" customHeight="1" x14ac:dyDescent="0.2">
      <c r="B3" s="25" t="s">
        <v>9</v>
      </c>
      <c r="C3" s="27" t="s">
        <v>6</v>
      </c>
      <c r="D3" s="25" t="s">
        <v>10</v>
      </c>
      <c r="E3" s="29">
        <f>SUMIF(C6:C142,$E$2,H6:H142)</f>
        <v>100</v>
      </c>
      <c r="F3" s="80" t="s">
        <v>11</v>
      </c>
      <c r="G3" s="80"/>
      <c r="H3" s="80"/>
      <c r="I3" s="80"/>
      <c r="J3" s="81">
        <f>J4</f>
        <v>45180</v>
      </c>
      <c r="K3" s="81"/>
      <c r="L3" s="81"/>
      <c r="M3" s="81"/>
      <c r="N3" s="81"/>
      <c r="O3" s="81"/>
      <c r="P3" s="81"/>
      <c r="Q3" s="81">
        <f>Q4</f>
        <v>45187</v>
      </c>
      <c r="R3" s="81"/>
      <c r="S3" s="81"/>
      <c r="T3" s="81"/>
      <c r="U3" s="81"/>
      <c r="V3" s="81"/>
      <c r="W3" s="81"/>
      <c r="X3" s="81">
        <f>X4</f>
        <v>45194</v>
      </c>
      <c r="Y3" s="81"/>
      <c r="Z3" s="81"/>
      <c r="AA3" s="81"/>
      <c r="AB3" s="81"/>
      <c r="AC3" s="81"/>
      <c r="AD3" s="81"/>
      <c r="AE3" s="81">
        <f>AE4</f>
        <v>45201</v>
      </c>
      <c r="AF3" s="81"/>
      <c r="AG3" s="81"/>
      <c r="AH3" s="81"/>
      <c r="AI3" s="81"/>
      <c r="AJ3" s="81"/>
      <c r="AK3" s="81"/>
      <c r="AL3" s="81">
        <f>AL4</f>
        <v>45208</v>
      </c>
      <c r="AM3" s="81"/>
      <c r="AN3" s="81"/>
      <c r="AO3" s="81"/>
      <c r="AP3" s="81"/>
      <c r="AQ3" s="81"/>
      <c r="AR3" s="81"/>
      <c r="AS3" s="81">
        <f>AS4</f>
        <v>45215</v>
      </c>
      <c r="AT3" s="81"/>
      <c r="AU3" s="81"/>
      <c r="AV3" s="81"/>
      <c r="AW3" s="81"/>
      <c r="AX3" s="81"/>
      <c r="AY3" s="81"/>
      <c r="AZ3" s="81">
        <f>AZ4</f>
        <v>45222</v>
      </c>
      <c r="BA3" s="81"/>
      <c r="BB3" s="81"/>
      <c r="BC3" s="81"/>
      <c r="BD3" s="81"/>
      <c r="BE3" s="81"/>
      <c r="BF3" s="81"/>
      <c r="BG3" s="81">
        <f>BG4</f>
        <v>45229</v>
      </c>
      <c r="BH3" s="81"/>
      <c r="BI3" s="81"/>
      <c r="BJ3" s="81"/>
      <c r="BK3" s="81"/>
      <c r="BL3" s="81"/>
      <c r="BM3" s="81"/>
    </row>
    <row r="4" spans="1:65" ht="29.1" customHeight="1" x14ac:dyDescent="0.2">
      <c r="A4" s="30" t="s">
        <v>12</v>
      </c>
      <c r="B4" s="30" t="s">
        <v>13</v>
      </c>
      <c r="C4" s="31" t="s">
        <v>14</v>
      </c>
      <c r="D4" s="31" t="s">
        <v>4</v>
      </c>
      <c r="E4" s="31" t="s">
        <v>15</v>
      </c>
      <c r="F4" s="31" t="s">
        <v>16</v>
      </c>
      <c r="G4" s="31" t="s">
        <v>17</v>
      </c>
      <c r="H4" s="31" t="s">
        <v>18</v>
      </c>
      <c r="I4" s="56"/>
      <c r="J4" s="57">
        <f>C2-WEEKDAY(C2,1)+2+7*(H2-1)</f>
        <v>45180</v>
      </c>
      <c r="K4" s="58">
        <f t="shared" ref="K4:BM4" si="0">J4+1</f>
        <v>45181</v>
      </c>
      <c r="L4" s="58">
        <f t="shared" si="0"/>
        <v>45182</v>
      </c>
      <c r="M4" s="58">
        <f t="shared" si="0"/>
        <v>45183</v>
      </c>
      <c r="N4" s="58">
        <f t="shared" si="0"/>
        <v>45184</v>
      </c>
      <c r="O4" s="58">
        <f t="shared" si="0"/>
        <v>45185</v>
      </c>
      <c r="P4" s="58">
        <f t="shared" si="0"/>
        <v>45186</v>
      </c>
      <c r="Q4" s="58">
        <f t="shared" si="0"/>
        <v>45187</v>
      </c>
      <c r="R4" s="58">
        <f t="shared" si="0"/>
        <v>45188</v>
      </c>
      <c r="S4" s="58">
        <f t="shared" si="0"/>
        <v>45189</v>
      </c>
      <c r="T4" s="58">
        <f t="shared" si="0"/>
        <v>45190</v>
      </c>
      <c r="U4" s="58">
        <f t="shared" si="0"/>
        <v>45191</v>
      </c>
      <c r="V4" s="58">
        <f t="shared" si="0"/>
        <v>45192</v>
      </c>
      <c r="W4" s="58">
        <f t="shared" si="0"/>
        <v>45193</v>
      </c>
      <c r="X4" s="58">
        <f t="shared" si="0"/>
        <v>45194</v>
      </c>
      <c r="Y4" s="58">
        <f t="shared" si="0"/>
        <v>45195</v>
      </c>
      <c r="Z4" s="58">
        <f t="shared" si="0"/>
        <v>45196</v>
      </c>
      <c r="AA4" s="58">
        <f t="shared" si="0"/>
        <v>45197</v>
      </c>
      <c r="AB4" s="58">
        <f t="shared" si="0"/>
        <v>45198</v>
      </c>
      <c r="AC4" s="58">
        <f t="shared" si="0"/>
        <v>45199</v>
      </c>
      <c r="AD4" s="58">
        <f t="shared" si="0"/>
        <v>45200</v>
      </c>
      <c r="AE4" s="58">
        <f t="shared" si="0"/>
        <v>45201</v>
      </c>
      <c r="AF4" s="58">
        <f t="shared" si="0"/>
        <v>45202</v>
      </c>
      <c r="AG4" s="58">
        <f t="shared" si="0"/>
        <v>45203</v>
      </c>
      <c r="AH4" s="58">
        <f t="shared" si="0"/>
        <v>45204</v>
      </c>
      <c r="AI4" s="58">
        <f t="shared" si="0"/>
        <v>45205</v>
      </c>
      <c r="AJ4" s="58">
        <f t="shared" si="0"/>
        <v>45206</v>
      </c>
      <c r="AK4" s="58">
        <f t="shared" si="0"/>
        <v>45207</v>
      </c>
      <c r="AL4" s="58">
        <f t="shared" si="0"/>
        <v>45208</v>
      </c>
      <c r="AM4" s="58">
        <f t="shared" si="0"/>
        <v>45209</v>
      </c>
      <c r="AN4" s="58">
        <f t="shared" si="0"/>
        <v>45210</v>
      </c>
      <c r="AO4" s="58">
        <f t="shared" si="0"/>
        <v>45211</v>
      </c>
      <c r="AP4" s="58">
        <f t="shared" si="0"/>
        <v>45212</v>
      </c>
      <c r="AQ4" s="58">
        <f t="shared" si="0"/>
        <v>45213</v>
      </c>
      <c r="AR4" s="58">
        <f t="shared" si="0"/>
        <v>45214</v>
      </c>
      <c r="AS4" s="58">
        <f t="shared" si="0"/>
        <v>45215</v>
      </c>
      <c r="AT4" s="58">
        <f t="shared" si="0"/>
        <v>45216</v>
      </c>
      <c r="AU4" s="58">
        <f t="shared" si="0"/>
        <v>45217</v>
      </c>
      <c r="AV4" s="58">
        <f t="shared" si="0"/>
        <v>45218</v>
      </c>
      <c r="AW4" s="58">
        <f t="shared" si="0"/>
        <v>45219</v>
      </c>
      <c r="AX4" s="58">
        <f t="shared" si="0"/>
        <v>45220</v>
      </c>
      <c r="AY4" s="58">
        <f t="shared" si="0"/>
        <v>45221</v>
      </c>
      <c r="AZ4" s="58">
        <f t="shared" si="0"/>
        <v>45222</v>
      </c>
      <c r="BA4" s="58">
        <f t="shared" si="0"/>
        <v>45223</v>
      </c>
      <c r="BB4" s="58">
        <f t="shared" si="0"/>
        <v>45224</v>
      </c>
      <c r="BC4" s="58">
        <f t="shared" si="0"/>
        <v>45225</v>
      </c>
      <c r="BD4" s="58">
        <f t="shared" si="0"/>
        <v>45226</v>
      </c>
      <c r="BE4" s="58">
        <f t="shared" si="0"/>
        <v>45227</v>
      </c>
      <c r="BF4" s="58">
        <f t="shared" si="0"/>
        <v>45228</v>
      </c>
      <c r="BG4" s="58">
        <f t="shared" si="0"/>
        <v>45229</v>
      </c>
      <c r="BH4" s="58">
        <f t="shared" si="0"/>
        <v>45230</v>
      </c>
      <c r="BI4" s="58">
        <f t="shared" si="0"/>
        <v>45231</v>
      </c>
      <c r="BJ4" s="58">
        <f t="shared" si="0"/>
        <v>45232</v>
      </c>
      <c r="BK4" s="58">
        <f t="shared" si="0"/>
        <v>45233</v>
      </c>
      <c r="BL4" s="58">
        <f t="shared" si="0"/>
        <v>45234</v>
      </c>
      <c r="BM4" s="58">
        <f t="shared" si="0"/>
        <v>45235</v>
      </c>
    </row>
    <row r="5" spans="1:65" ht="18.95" customHeight="1" x14ac:dyDescent="0.2">
      <c r="A5" s="82" t="s">
        <v>19</v>
      </c>
      <c r="B5" s="82"/>
      <c r="C5" s="32"/>
      <c r="D5" s="82" t="s">
        <v>20</v>
      </c>
      <c r="E5" s="82"/>
      <c r="F5" s="82"/>
      <c r="G5" s="82"/>
      <c r="H5" s="82"/>
      <c r="J5" s="59" t="str">
        <f t="shared" ref="J5:BM5" si="1">CHOOSE(WEEKDAY(J4,1),"日","一","二","三","四","五","六")</f>
        <v>一</v>
      </c>
      <c r="K5" s="59" t="str">
        <f t="shared" si="1"/>
        <v>二</v>
      </c>
      <c r="L5" s="59" t="str">
        <f t="shared" si="1"/>
        <v>三</v>
      </c>
      <c r="M5" s="59" t="str">
        <f t="shared" si="1"/>
        <v>四</v>
      </c>
      <c r="N5" s="59" t="str">
        <f t="shared" si="1"/>
        <v>五</v>
      </c>
      <c r="O5" s="59" t="str">
        <f t="shared" si="1"/>
        <v>六</v>
      </c>
      <c r="P5" s="59" t="str">
        <f t="shared" si="1"/>
        <v>日</v>
      </c>
      <c r="Q5" s="59" t="str">
        <f t="shared" si="1"/>
        <v>一</v>
      </c>
      <c r="R5" s="59" t="str">
        <f t="shared" si="1"/>
        <v>二</v>
      </c>
      <c r="S5" s="59" t="str">
        <f t="shared" si="1"/>
        <v>三</v>
      </c>
      <c r="T5" s="59" t="str">
        <f t="shared" si="1"/>
        <v>四</v>
      </c>
      <c r="U5" s="59" t="str">
        <f t="shared" si="1"/>
        <v>五</v>
      </c>
      <c r="V5" s="59" t="str">
        <f t="shared" si="1"/>
        <v>六</v>
      </c>
      <c r="W5" s="59" t="str">
        <f t="shared" si="1"/>
        <v>日</v>
      </c>
      <c r="X5" s="59" t="str">
        <f t="shared" si="1"/>
        <v>一</v>
      </c>
      <c r="Y5" s="59" t="str">
        <f t="shared" si="1"/>
        <v>二</v>
      </c>
      <c r="Z5" s="59" t="str">
        <f t="shared" si="1"/>
        <v>三</v>
      </c>
      <c r="AA5" s="59" t="str">
        <f t="shared" si="1"/>
        <v>四</v>
      </c>
      <c r="AB5" s="59" t="str">
        <f t="shared" si="1"/>
        <v>五</v>
      </c>
      <c r="AC5" s="59" t="str">
        <f t="shared" si="1"/>
        <v>六</v>
      </c>
      <c r="AD5" s="59" t="str">
        <f t="shared" si="1"/>
        <v>日</v>
      </c>
      <c r="AE5" s="59" t="str">
        <f t="shared" si="1"/>
        <v>一</v>
      </c>
      <c r="AF5" s="59" t="str">
        <f t="shared" si="1"/>
        <v>二</v>
      </c>
      <c r="AG5" s="59" t="str">
        <f t="shared" si="1"/>
        <v>三</v>
      </c>
      <c r="AH5" s="59" t="str">
        <f t="shared" si="1"/>
        <v>四</v>
      </c>
      <c r="AI5" s="59" t="str">
        <f t="shared" si="1"/>
        <v>五</v>
      </c>
      <c r="AJ5" s="59" t="str">
        <f t="shared" si="1"/>
        <v>六</v>
      </c>
      <c r="AK5" s="59" t="str">
        <f t="shared" si="1"/>
        <v>日</v>
      </c>
      <c r="AL5" s="59" t="str">
        <f t="shared" si="1"/>
        <v>一</v>
      </c>
      <c r="AM5" s="59" t="str">
        <f t="shared" si="1"/>
        <v>二</v>
      </c>
      <c r="AN5" s="59" t="str">
        <f t="shared" si="1"/>
        <v>三</v>
      </c>
      <c r="AO5" s="59" t="str">
        <f t="shared" si="1"/>
        <v>四</v>
      </c>
      <c r="AP5" s="59" t="str">
        <f t="shared" si="1"/>
        <v>五</v>
      </c>
      <c r="AQ5" s="59" t="str">
        <f t="shared" si="1"/>
        <v>六</v>
      </c>
      <c r="AR5" s="59" t="str">
        <f t="shared" si="1"/>
        <v>日</v>
      </c>
      <c r="AS5" s="59" t="str">
        <f t="shared" si="1"/>
        <v>一</v>
      </c>
      <c r="AT5" s="59" t="str">
        <f t="shared" si="1"/>
        <v>二</v>
      </c>
      <c r="AU5" s="59" t="str">
        <f t="shared" si="1"/>
        <v>三</v>
      </c>
      <c r="AV5" s="59" t="str">
        <f t="shared" si="1"/>
        <v>四</v>
      </c>
      <c r="AW5" s="59" t="str">
        <f t="shared" si="1"/>
        <v>五</v>
      </c>
      <c r="AX5" s="59" t="str">
        <f t="shared" si="1"/>
        <v>六</v>
      </c>
      <c r="AY5" s="59" t="str">
        <f t="shared" si="1"/>
        <v>日</v>
      </c>
      <c r="AZ5" s="59" t="str">
        <f t="shared" si="1"/>
        <v>一</v>
      </c>
      <c r="BA5" s="59" t="str">
        <f t="shared" si="1"/>
        <v>二</v>
      </c>
      <c r="BB5" s="59" t="str">
        <f t="shared" si="1"/>
        <v>三</v>
      </c>
      <c r="BC5" s="59" t="str">
        <f t="shared" si="1"/>
        <v>四</v>
      </c>
      <c r="BD5" s="59" t="str">
        <f t="shared" si="1"/>
        <v>五</v>
      </c>
      <c r="BE5" s="59" t="str">
        <f t="shared" si="1"/>
        <v>六</v>
      </c>
      <c r="BF5" s="59" t="str">
        <f t="shared" si="1"/>
        <v>日</v>
      </c>
      <c r="BG5" s="59" t="str">
        <f t="shared" si="1"/>
        <v>一</v>
      </c>
      <c r="BH5" s="59" t="str">
        <f t="shared" si="1"/>
        <v>二</v>
      </c>
      <c r="BI5" s="59" t="str">
        <f t="shared" si="1"/>
        <v>三</v>
      </c>
      <c r="BJ5" s="59" t="str">
        <f t="shared" si="1"/>
        <v>四</v>
      </c>
      <c r="BK5" s="59" t="str">
        <f t="shared" si="1"/>
        <v>五</v>
      </c>
      <c r="BL5" s="59" t="str">
        <f t="shared" si="1"/>
        <v>六</v>
      </c>
      <c r="BM5" s="59" t="str">
        <f t="shared" si="1"/>
        <v>日</v>
      </c>
    </row>
    <row r="6" spans="1:65" ht="21.95" customHeight="1" x14ac:dyDescent="0.2">
      <c r="A6" s="33">
        <v>1</v>
      </c>
      <c r="B6" s="34" t="s">
        <v>21</v>
      </c>
      <c r="C6" s="35"/>
      <c r="D6" s="36">
        <f>MIN(D7:D9)</f>
        <v>45184</v>
      </c>
      <c r="E6" s="37">
        <f>MAX(E7:E9)</f>
        <v>45208</v>
      </c>
      <c r="F6" s="38">
        <f>SUM(F7:F9)</f>
        <v>40</v>
      </c>
      <c r="G6" s="39">
        <f>SUMPRODUCT(H7:H9,G7:G9)/SUM(H7:H9)</f>
        <v>1</v>
      </c>
      <c r="H6" s="40">
        <f>NETWORKDAYS.INTL($D6,$E6,1,'2023节假日一览表'!$B$2:$B$32)+COUNTIFS('2023节假日一览表'!$D$2:$D$8,"&gt;="&amp;$D6,'2023节假日一览表'!$D$2:$D$8,"&lt;="&amp;$E6)</f>
        <v>13</v>
      </c>
      <c r="I6" s="60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</row>
    <row r="7" spans="1:65" ht="21.95" customHeight="1" x14ac:dyDescent="0.2">
      <c r="A7" s="41">
        <v>1.1000000000000001</v>
      </c>
      <c r="B7" s="42" t="s">
        <v>22</v>
      </c>
      <c r="C7" s="43" t="s">
        <v>23</v>
      </c>
      <c r="D7" s="44">
        <v>45184</v>
      </c>
      <c r="E7" s="45">
        <f>IF(ISBLANK(D7)," - ",IF(F7=0,D7,D7+F7-1))</f>
        <v>45195</v>
      </c>
      <c r="F7" s="46">
        <v>12</v>
      </c>
      <c r="G7" s="47">
        <v>1</v>
      </c>
      <c r="H7" s="48">
        <f>NETWORKDAYS.INTL($D7,$E7,1,'2023节假日一览表'!$B$2:$B$32)+COUNTIFS('2023节假日一览表'!$D$2:$D$8,"&gt;="&amp;$D7,'2023节假日一览表'!$D$2:$D$8,"&lt;="&amp;$E7)</f>
        <v>8</v>
      </c>
      <c r="I7" s="62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</row>
    <row r="8" spans="1:65" ht="21.95" customHeight="1" x14ac:dyDescent="0.2">
      <c r="A8" s="41">
        <v>1.2</v>
      </c>
      <c r="B8" s="42" t="s">
        <v>24</v>
      </c>
      <c r="C8" s="43" t="s">
        <v>23</v>
      </c>
      <c r="D8" s="44">
        <v>45195</v>
      </c>
      <c r="E8" s="45">
        <f>IF(ISBLANK(D8)," - ",IF(F8=0,D8,D8+F8-1))</f>
        <v>45208</v>
      </c>
      <c r="F8" s="46">
        <v>14</v>
      </c>
      <c r="G8" s="47">
        <v>1</v>
      </c>
      <c r="H8" s="48">
        <f>NETWORKDAYS.INTL($D8,$E8,1,'2023节假日一览表'!$B$2:$B$32)+COUNTIFS('2023节假日一览表'!$D$2:$D$8,"&gt;="&amp;$D8,'2023节假日一览表'!$D$2:$D$8,"&lt;="&amp;$E8)</f>
        <v>6</v>
      </c>
      <c r="I8" s="62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</row>
    <row r="9" spans="1:65" ht="21.95" customHeight="1" x14ac:dyDescent="0.2">
      <c r="A9" s="41">
        <v>1.3</v>
      </c>
      <c r="B9" s="42" t="s">
        <v>25</v>
      </c>
      <c r="C9" s="43" t="s">
        <v>23</v>
      </c>
      <c r="D9" s="44">
        <v>45195</v>
      </c>
      <c r="E9" s="45">
        <f>IF(ISBLANK(D9)," - ",IF(F9=0,D9,D9+F9-1))</f>
        <v>45208</v>
      </c>
      <c r="F9" s="46">
        <v>14</v>
      </c>
      <c r="G9" s="47">
        <v>1</v>
      </c>
      <c r="H9" s="48">
        <f>NETWORKDAYS.INTL($D9,$E9,1,'2023节假日一览表'!$B$2:$B$32)+COUNTIFS('2023节假日一览表'!$D$2:$D$8,"&gt;="&amp;$D9,'2023节假日一览表'!$D$2:$D$8,"&lt;="&amp;$E9)</f>
        <v>6</v>
      </c>
      <c r="I9" s="62"/>
      <c r="J9" s="63"/>
      <c r="K9" s="63"/>
      <c r="L9" s="64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</row>
    <row r="10" spans="1:65" ht="21.95" customHeight="1" x14ac:dyDescent="0.2">
      <c r="A10" s="33">
        <v>2</v>
      </c>
      <c r="B10" s="49" t="s">
        <v>26</v>
      </c>
      <c r="C10" s="50"/>
      <c r="D10" s="51">
        <f>MIN(D11:D11)</f>
        <v>45195</v>
      </c>
      <c r="E10" s="51">
        <f>MAX(E11:E11)</f>
        <v>45208</v>
      </c>
      <c r="F10" s="52">
        <f>SUM(F11:F11)</f>
        <v>14</v>
      </c>
      <c r="G10" s="53">
        <f>SUMPRODUCT(H11:H11,G11:G11)/SUM(H11:H11)</f>
        <v>1</v>
      </c>
      <c r="H10" s="40">
        <f>NETWORKDAYS.INTL($D10,$E10,1,'2023节假日一览表'!$B$2:$B$32)+COUNTIFS('2023节假日一览表'!$D$2:$D$8,"&gt;="&amp;$D10,'2023节假日一览表'!$D$2:$D$8,"&lt;="&amp;$E10)</f>
        <v>6</v>
      </c>
      <c r="I10" s="65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</row>
    <row r="11" spans="1:65" ht="21.95" customHeight="1" x14ac:dyDescent="0.2">
      <c r="A11" s="41">
        <v>2.1</v>
      </c>
      <c r="B11" s="42" t="s">
        <v>27</v>
      </c>
      <c r="C11" s="43" t="s">
        <v>23</v>
      </c>
      <c r="D11" s="44">
        <v>45195</v>
      </c>
      <c r="E11" s="45">
        <f>IF(ISBLANK(D11)," - ",IF(F11=0,D11,D11+F11-1))</f>
        <v>45208</v>
      </c>
      <c r="F11" s="46">
        <v>14</v>
      </c>
      <c r="G11" s="47">
        <v>1</v>
      </c>
      <c r="H11" s="48">
        <f>NETWORKDAYS.INTL($D11,$E11,1,'2023节假日一览表'!$B$2:$B$32)+COUNTIFS('2023节假日一览表'!$D$2:$D$8,"&gt;="&amp;$D11,'2023节假日一览表'!$D$2:$D$8,"&lt;="&amp;$E11)</f>
        <v>6</v>
      </c>
      <c r="I11" s="62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</row>
    <row r="12" spans="1:65" ht="21.95" customHeight="1" x14ac:dyDescent="0.2">
      <c r="A12" s="33">
        <v>3</v>
      </c>
      <c r="B12" s="49" t="s">
        <v>28</v>
      </c>
      <c r="C12" s="50"/>
      <c r="D12" s="51">
        <f>MIN(D13:D28)</f>
        <v>45202</v>
      </c>
      <c r="E12" s="51">
        <f>MAX(E13:E28)</f>
        <v>45235</v>
      </c>
      <c r="F12" s="52">
        <f>SUM(F13:F28)</f>
        <v>117</v>
      </c>
      <c r="G12" s="53">
        <f>SUMPRODUCT(H13:H28,G13:G28)/SUM(H13:H28)</f>
        <v>1</v>
      </c>
      <c r="H12" s="40">
        <f>NETWORKDAYS.INTL($D12,$E12,1,'2023节假日一览表'!$B$2:$B$32)+COUNTIFS('2023节假日一览表'!$D$2:$D$8,"&gt;="&amp;$D12,'2023节假日一览表'!$D$2:$D$8,"&lt;="&amp;$E12)</f>
        <v>22</v>
      </c>
      <c r="I12" s="65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</row>
    <row r="13" spans="1:65" ht="21.95" customHeight="1" x14ac:dyDescent="0.2">
      <c r="A13" s="41">
        <v>3.1</v>
      </c>
      <c r="B13" s="42" t="s">
        <v>29</v>
      </c>
      <c r="C13" s="43" t="s">
        <v>23</v>
      </c>
      <c r="D13" s="44">
        <v>45202</v>
      </c>
      <c r="E13" s="45">
        <f t="shared" ref="E13:E28" si="2">IF(ISBLANK(D13)," - ",IF(F13=0,D13,D13+F13-1))</f>
        <v>45208</v>
      </c>
      <c r="F13" s="46">
        <v>7</v>
      </c>
      <c r="G13" s="47">
        <v>1</v>
      </c>
      <c r="H13" s="48">
        <f>NETWORKDAYS.INTL($D13,$E13,1,'2023节假日一览表'!$B$2:$B$32)+COUNTIFS('2023节假日一览表'!$D$2:$D$8,"&gt;="&amp;$D13,'2023节假日一览表'!$D$2:$D$8,"&lt;="&amp;$E13)</f>
        <v>3</v>
      </c>
      <c r="I13" s="62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</row>
    <row r="14" spans="1:65" ht="21.95" customHeight="1" x14ac:dyDescent="0.2">
      <c r="A14" s="41">
        <v>3.2</v>
      </c>
      <c r="B14" s="42" t="s">
        <v>30</v>
      </c>
      <c r="C14" s="54" t="s">
        <v>31</v>
      </c>
      <c r="D14" s="44">
        <v>45212</v>
      </c>
      <c r="E14" s="45">
        <f t="shared" si="2"/>
        <v>45221</v>
      </c>
      <c r="F14" s="46">
        <v>10</v>
      </c>
      <c r="G14" s="47">
        <v>1</v>
      </c>
      <c r="H14" s="48">
        <f>NETWORKDAYS.INTL($D14,$E14,1,'2023节假日一览表'!$B$2:$B$32)+COUNTIFS('2023节假日一览表'!$D$2:$D$8,"&gt;="&amp;$D14,'2023节假日一览表'!$D$2:$D$8,"&lt;="&amp;$E14)</f>
        <v>6</v>
      </c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</row>
    <row r="15" spans="1:65" ht="21.95" customHeight="1" x14ac:dyDescent="0.2">
      <c r="A15" s="41">
        <v>3.3</v>
      </c>
      <c r="B15" s="42" t="s">
        <v>32</v>
      </c>
      <c r="C15" s="54" t="s">
        <v>31</v>
      </c>
      <c r="D15" s="44">
        <v>45212</v>
      </c>
      <c r="E15" s="45">
        <f t="shared" si="2"/>
        <v>45221</v>
      </c>
      <c r="F15" s="46">
        <v>10</v>
      </c>
      <c r="G15" s="47">
        <v>1</v>
      </c>
      <c r="H15" s="48">
        <f>NETWORKDAYS.INTL($D15,$E15,1,'2023节假日一览表'!$B$2:$B$32)+COUNTIFS('2023节假日一览表'!$D$2:$D$8,"&gt;="&amp;$D15,'2023节假日一览表'!$D$2:$D$8,"&lt;="&amp;$E15)</f>
        <v>6</v>
      </c>
      <c r="I15" s="62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</row>
    <row r="16" spans="1:65" ht="21.95" customHeight="1" x14ac:dyDescent="0.2">
      <c r="A16" s="41">
        <v>3.4</v>
      </c>
      <c r="B16" s="42" t="s">
        <v>33</v>
      </c>
      <c r="C16" s="54" t="s">
        <v>34</v>
      </c>
      <c r="D16" s="44">
        <v>45212</v>
      </c>
      <c r="E16" s="45">
        <f t="shared" si="2"/>
        <v>45221</v>
      </c>
      <c r="F16" s="46">
        <v>10</v>
      </c>
      <c r="G16" s="47">
        <v>1</v>
      </c>
      <c r="H16" s="48">
        <f>NETWORKDAYS.INTL($D16,$E16,1,'2023节假日一览表'!$B$2:$B$32)+COUNTIFS('2023节假日一览表'!$D$2:$D$8,"&gt;="&amp;$D16,'2023节假日一览表'!$D$2:$D$8,"&lt;="&amp;$E16)</f>
        <v>6</v>
      </c>
      <c r="I16" s="62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</row>
    <row r="17" spans="1:65" ht="21.95" customHeight="1" x14ac:dyDescent="0.2">
      <c r="A17" s="41">
        <v>3.5</v>
      </c>
      <c r="B17" s="42" t="s">
        <v>35</v>
      </c>
      <c r="C17" s="54" t="s">
        <v>34</v>
      </c>
      <c r="D17" s="44">
        <v>45227</v>
      </c>
      <c r="E17" s="45">
        <f t="shared" si="2"/>
        <v>45233</v>
      </c>
      <c r="F17" s="46">
        <v>7</v>
      </c>
      <c r="G17" s="47">
        <v>1</v>
      </c>
      <c r="H17" s="48">
        <f>NETWORKDAYS.INTL($D17,$E17,1,'2023节假日一览表'!$B$2:$B$32)+COUNTIFS('2023节假日一览表'!$D$2:$D$8,"&gt;="&amp;$D17,'2023节假日一览表'!$D$2:$D$8,"&lt;="&amp;$E17)</f>
        <v>5</v>
      </c>
      <c r="I17" s="62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</row>
    <row r="18" spans="1:65" ht="21.95" customHeight="1" x14ac:dyDescent="0.2">
      <c r="A18" s="41">
        <v>3.6</v>
      </c>
      <c r="B18" s="42" t="s">
        <v>36</v>
      </c>
      <c r="C18" s="54" t="s">
        <v>34</v>
      </c>
      <c r="D18" s="44">
        <v>45227</v>
      </c>
      <c r="E18" s="45">
        <f t="shared" si="2"/>
        <v>45233</v>
      </c>
      <c r="F18" s="46">
        <v>7</v>
      </c>
      <c r="G18" s="47">
        <v>1</v>
      </c>
      <c r="H18" s="48">
        <f>NETWORKDAYS.INTL($D18,$E18,1,'2023节假日一览表'!$B$2:$B$32)+COUNTIFS('2023节假日一览表'!$D$2:$D$8,"&gt;="&amp;$D18,'2023节假日一览表'!$D$2:$D$8,"&lt;="&amp;$E18)</f>
        <v>5</v>
      </c>
      <c r="I18" s="62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</row>
    <row r="19" spans="1:65" ht="21.95" customHeight="1" x14ac:dyDescent="0.2">
      <c r="A19" s="41">
        <v>3.7</v>
      </c>
      <c r="B19" s="42" t="s">
        <v>37</v>
      </c>
      <c r="C19" s="54" t="s">
        <v>31</v>
      </c>
      <c r="D19" s="44">
        <v>45227</v>
      </c>
      <c r="E19" s="45">
        <f t="shared" si="2"/>
        <v>45233</v>
      </c>
      <c r="F19" s="46">
        <v>7</v>
      </c>
      <c r="G19" s="47">
        <v>1</v>
      </c>
      <c r="H19" s="48">
        <f>NETWORKDAYS.INTL($D19,$E19,1,'2023节假日一览表'!$B$2:$B$32)+COUNTIFS('2023节假日一览表'!$D$2:$D$8,"&gt;="&amp;$D19,'2023节假日一览表'!$D$2:$D$8,"&lt;="&amp;$E19)</f>
        <v>5</v>
      </c>
      <c r="I19" s="62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</row>
    <row r="20" spans="1:65" ht="21.95" customHeight="1" x14ac:dyDescent="0.2">
      <c r="A20" s="41">
        <v>3.8</v>
      </c>
      <c r="B20" s="42" t="s">
        <v>38</v>
      </c>
      <c r="C20" s="54" t="s">
        <v>31</v>
      </c>
      <c r="D20" s="44">
        <v>45227</v>
      </c>
      <c r="E20" s="45">
        <f t="shared" si="2"/>
        <v>45233</v>
      </c>
      <c r="F20" s="46">
        <v>7</v>
      </c>
      <c r="G20" s="47">
        <v>1</v>
      </c>
      <c r="H20" s="48">
        <f>NETWORKDAYS.INTL($D20,$E20,1,'2023节假日一览表'!$B$2:$B$32)+COUNTIFS('2023节假日一览表'!$D$2:$D$8,"&gt;="&amp;$D20,'2023节假日一览表'!$D$2:$D$8,"&lt;="&amp;$E20)</f>
        <v>5</v>
      </c>
      <c r="I20" s="62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</row>
    <row r="21" spans="1:65" ht="21.95" customHeight="1" x14ac:dyDescent="0.2">
      <c r="A21" s="41">
        <v>3.9</v>
      </c>
      <c r="B21" s="42" t="s">
        <v>39</v>
      </c>
      <c r="C21" s="43" t="s">
        <v>40</v>
      </c>
      <c r="D21" s="44">
        <v>45223</v>
      </c>
      <c r="E21" s="45">
        <f t="shared" si="2"/>
        <v>45229</v>
      </c>
      <c r="F21" s="46">
        <v>7</v>
      </c>
      <c r="G21" s="47">
        <v>1</v>
      </c>
      <c r="H21" s="48">
        <f>NETWORKDAYS.INTL($D21,$E21,1,'2023节假日一览表'!$B$2:$B$32)+COUNTIFS('2023节假日一览表'!$D$2:$D$8,"&gt;="&amp;$D21,'2023节假日一览表'!$D$2:$D$8,"&lt;="&amp;$E21)</f>
        <v>5</v>
      </c>
      <c r="I21" s="62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</row>
    <row r="22" spans="1:65" ht="21.95" customHeight="1" x14ac:dyDescent="0.2">
      <c r="A22" s="55" t="s">
        <v>41</v>
      </c>
      <c r="B22" s="42" t="s">
        <v>42</v>
      </c>
      <c r="C22" s="43" t="s">
        <v>23</v>
      </c>
      <c r="D22" s="44">
        <v>45223</v>
      </c>
      <c r="E22" s="45">
        <f t="shared" si="2"/>
        <v>45229</v>
      </c>
      <c r="F22" s="46">
        <v>7</v>
      </c>
      <c r="G22" s="47">
        <v>1</v>
      </c>
      <c r="H22" s="48">
        <f>NETWORKDAYS.INTL($D22,$E22,1,'2023节假日一览表'!$B$2:$B$32)+COUNTIFS('2023节假日一览表'!$D$2:$D$8,"&gt;="&amp;$D22,'2023节假日一览表'!$D$2:$D$8,"&lt;="&amp;$E22)</f>
        <v>5</v>
      </c>
      <c r="I22" s="62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</row>
    <row r="23" spans="1:65" ht="21.95" customHeight="1" x14ac:dyDescent="0.2">
      <c r="A23" s="41">
        <v>3.11</v>
      </c>
      <c r="B23" s="42" t="s">
        <v>43</v>
      </c>
      <c r="C23" s="43" t="s">
        <v>23</v>
      </c>
      <c r="D23" s="44">
        <v>45223</v>
      </c>
      <c r="E23" s="45">
        <f t="shared" si="2"/>
        <v>45229</v>
      </c>
      <c r="F23" s="46">
        <v>7</v>
      </c>
      <c r="G23" s="47">
        <v>1</v>
      </c>
      <c r="H23" s="48">
        <f>NETWORKDAYS.INTL($D23,$E23,1,'2023节假日一览表'!$B$2:$B$32)+COUNTIFS('2023节假日一览表'!$D$2:$D$8,"&gt;="&amp;$D23,'2023节假日一览表'!$D$2:$D$8,"&lt;="&amp;$E23)</f>
        <v>5</v>
      </c>
      <c r="I23" s="62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</row>
    <row r="24" spans="1:65" ht="21.95" customHeight="1" x14ac:dyDescent="0.2">
      <c r="A24" s="55" t="s">
        <v>44</v>
      </c>
      <c r="B24" s="42" t="s">
        <v>45</v>
      </c>
      <c r="C24" s="54" t="s">
        <v>31</v>
      </c>
      <c r="D24" s="44">
        <v>45229</v>
      </c>
      <c r="E24" s="45">
        <f t="shared" si="2"/>
        <v>45235</v>
      </c>
      <c r="F24" s="46">
        <v>7</v>
      </c>
      <c r="G24" s="47">
        <v>1</v>
      </c>
      <c r="H24" s="48">
        <f>NETWORKDAYS.INTL($D24,$E24,1,'2023节假日一览表'!$B$2:$B$32)+COUNTIFS('2023节假日一览表'!$D$2:$D$8,"&gt;="&amp;$D24,'2023节假日一览表'!$D$2:$D$8,"&lt;="&amp;$E24)</f>
        <v>5</v>
      </c>
      <c r="I24" s="62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</row>
    <row r="25" spans="1:65" ht="21.95" customHeight="1" x14ac:dyDescent="0.2">
      <c r="A25" s="41">
        <v>3.13</v>
      </c>
      <c r="B25" s="42" t="s">
        <v>46</v>
      </c>
      <c r="C25" s="54" t="s">
        <v>31</v>
      </c>
      <c r="D25" s="44">
        <v>45229</v>
      </c>
      <c r="E25" s="45">
        <f t="shared" si="2"/>
        <v>45235</v>
      </c>
      <c r="F25" s="46">
        <v>7</v>
      </c>
      <c r="G25" s="47">
        <v>1</v>
      </c>
      <c r="H25" s="48">
        <f>NETWORKDAYS.INTL($D25,$E25,1,'2023节假日一览表'!$B$2:$B$32)+COUNTIFS('2023节假日一览表'!$D$2:$D$8,"&gt;="&amp;$D25,'2023节假日一览表'!$D$2:$D$8,"&lt;="&amp;$E25)</f>
        <v>5</v>
      </c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</row>
    <row r="26" spans="1:65" ht="21.95" customHeight="1" x14ac:dyDescent="0.2">
      <c r="A26" s="41">
        <v>3.14</v>
      </c>
      <c r="B26" s="42" t="s">
        <v>47</v>
      </c>
      <c r="C26" s="54" t="s">
        <v>31</v>
      </c>
      <c r="D26" s="44">
        <v>45229</v>
      </c>
      <c r="E26" s="45">
        <f t="shared" si="2"/>
        <v>45235</v>
      </c>
      <c r="F26" s="46">
        <v>7</v>
      </c>
      <c r="G26" s="47">
        <v>1</v>
      </c>
      <c r="H26" s="48">
        <f>NETWORKDAYS.INTL($D26,$E26,1,'2023节假日一览表'!$B$2:$B$32)+COUNTIFS('2023节假日一览表'!$D$2:$D$8,"&gt;="&amp;$D26,'2023节假日一览表'!$D$2:$D$8,"&lt;="&amp;$E26)</f>
        <v>5</v>
      </c>
      <c r="I26" s="62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</row>
    <row r="27" spans="1:65" ht="21.95" customHeight="1" x14ac:dyDescent="0.2">
      <c r="A27" s="55" t="s">
        <v>48</v>
      </c>
      <c r="B27" s="42" t="s">
        <v>49</v>
      </c>
      <c r="C27" s="54" t="s">
        <v>31</v>
      </c>
      <c r="D27" s="44">
        <v>45229</v>
      </c>
      <c r="E27" s="45">
        <f t="shared" si="2"/>
        <v>45235</v>
      </c>
      <c r="F27" s="46">
        <v>7</v>
      </c>
      <c r="G27" s="47">
        <v>1</v>
      </c>
      <c r="H27" s="48">
        <f>NETWORKDAYS.INTL($D27,$E27,1,'2023节假日一览表'!$B$2:$B$32)+COUNTIFS('2023节假日一览表'!$D$2:$D$8,"&gt;="&amp;$D27,'2023节假日一览表'!$D$2:$D$8,"&lt;="&amp;$E27)</f>
        <v>5</v>
      </c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</row>
    <row r="28" spans="1:65" ht="21.95" customHeight="1" x14ac:dyDescent="0.2">
      <c r="A28" s="55" t="s">
        <v>50</v>
      </c>
      <c r="B28" s="42" t="s">
        <v>51</v>
      </c>
      <c r="C28" s="43" t="s">
        <v>23</v>
      </c>
      <c r="D28" s="44">
        <v>45233</v>
      </c>
      <c r="E28" s="45">
        <f t="shared" si="2"/>
        <v>45235</v>
      </c>
      <c r="F28" s="46">
        <v>3</v>
      </c>
      <c r="G28" s="47">
        <v>1</v>
      </c>
      <c r="H28" s="48">
        <f>NETWORKDAYS.INTL($D28,$E28,1,'2023节假日一览表'!$B$2:$B$32)+COUNTIFS('2023节假日一览表'!$D$2:$D$8,"&gt;="&amp;$D28,'2023节假日一览表'!$D$2:$D$8,"&lt;="&amp;$E28)</f>
        <v>1</v>
      </c>
      <c r="I28" s="62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</row>
    <row r="29" spans="1:65" ht="17.25" x14ac:dyDescent="0.2">
      <c r="A29" s="55" t="s">
        <v>52</v>
      </c>
      <c r="B29" s="42" t="s">
        <v>53</v>
      </c>
      <c r="C29" s="43" t="s">
        <v>31</v>
      </c>
      <c r="D29" s="44">
        <v>45229</v>
      </c>
      <c r="E29" s="45">
        <v>45235</v>
      </c>
      <c r="F29" s="46">
        <v>7</v>
      </c>
      <c r="G29" s="47">
        <v>1</v>
      </c>
      <c r="H29" s="48">
        <v>5</v>
      </c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</row>
    <row r="30" spans="1:65" ht="17.25" x14ac:dyDescent="0.2">
      <c r="A30" s="55" t="s">
        <v>54</v>
      </c>
      <c r="B30" s="42" t="s">
        <v>55</v>
      </c>
      <c r="C30" s="43" t="s">
        <v>31</v>
      </c>
      <c r="D30" s="44">
        <v>45229</v>
      </c>
      <c r="E30" s="45">
        <v>45235</v>
      </c>
      <c r="F30" s="46">
        <v>7</v>
      </c>
      <c r="G30" s="47">
        <v>1</v>
      </c>
      <c r="H30" s="48">
        <v>5</v>
      </c>
      <c r="I30" s="62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</row>
    <row r="31" spans="1:65" ht="17.25" x14ac:dyDescent="0.2">
      <c r="A31" s="55" t="s">
        <v>56</v>
      </c>
      <c r="B31" s="42" t="s">
        <v>57</v>
      </c>
      <c r="C31" s="43" t="s">
        <v>31</v>
      </c>
      <c r="D31" s="44">
        <v>45229</v>
      </c>
      <c r="E31" s="45">
        <v>45235</v>
      </c>
      <c r="F31" s="46">
        <v>7</v>
      </c>
      <c r="G31" s="47">
        <v>1</v>
      </c>
      <c r="H31" s="48">
        <v>5</v>
      </c>
      <c r="I31" s="62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</row>
    <row r="32" spans="1:65" ht="17.25" x14ac:dyDescent="0.2">
      <c r="A32" s="55" t="s">
        <v>58</v>
      </c>
      <c r="B32" s="42" t="s">
        <v>59</v>
      </c>
      <c r="C32" s="43" t="s">
        <v>60</v>
      </c>
      <c r="D32" s="44">
        <v>45229</v>
      </c>
      <c r="E32" s="45">
        <v>45235</v>
      </c>
      <c r="F32" s="46">
        <v>7</v>
      </c>
      <c r="G32" s="47">
        <v>1</v>
      </c>
      <c r="H32" s="48">
        <v>5</v>
      </c>
      <c r="I32" s="62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</row>
    <row r="33" spans="1:65" ht="18.95" customHeight="1" x14ac:dyDescent="0.2">
      <c r="A33" s="55" t="s">
        <v>61</v>
      </c>
      <c r="B33" s="42" t="s">
        <v>62</v>
      </c>
      <c r="C33" s="43" t="s">
        <v>34</v>
      </c>
      <c r="D33" s="44" t="s">
        <v>63</v>
      </c>
      <c r="E33" s="45" t="s">
        <v>64</v>
      </c>
      <c r="F33" s="46">
        <v>7</v>
      </c>
      <c r="G33" s="47">
        <v>1</v>
      </c>
      <c r="H33" s="48">
        <v>5</v>
      </c>
      <c r="I33" s="62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8"/>
      <c r="AF33" s="68"/>
      <c r="AG33" s="68"/>
      <c r="AH33" s="68"/>
      <c r="AI33" s="68"/>
      <c r="AJ33" s="68"/>
      <c r="AK33" s="17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</row>
    <row r="34" spans="1:65" ht="18.95" customHeight="1" x14ac:dyDescent="0.2">
      <c r="A34" s="55" t="s">
        <v>65</v>
      </c>
      <c r="B34" s="42" t="s">
        <v>66</v>
      </c>
      <c r="C34" s="43" t="s">
        <v>34</v>
      </c>
      <c r="D34" s="44" t="s">
        <v>67</v>
      </c>
      <c r="E34" s="45" t="s">
        <v>68</v>
      </c>
      <c r="F34" s="46">
        <v>3</v>
      </c>
      <c r="G34" s="47">
        <v>1</v>
      </c>
      <c r="H34" s="48">
        <v>3</v>
      </c>
      <c r="I34" s="62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8"/>
      <c r="AN34" s="68"/>
      <c r="AO34" s="68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</row>
    <row r="35" spans="1:65" ht="18.95" customHeight="1" x14ac:dyDescent="0.2">
      <c r="A35" s="55" t="s">
        <v>69</v>
      </c>
      <c r="B35" s="42" t="s">
        <v>70</v>
      </c>
      <c r="C35" s="43" t="s">
        <v>34</v>
      </c>
      <c r="D35" s="44" t="s">
        <v>67</v>
      </c>
      <c r="E35" s="45" t="s">
        <v>68</v>
      </c>
      <c r="F35" s="46">
        <v>3</v>
      </c>
      <c r="G35" s="47">
        <v>1</v>
      </c>
      <c r="H35" s="48">
        <v>3</v>
      </c>
      <c r="I35" s="62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8"/>
      <c r="AN35" s="68"/>
      <c r="AO35" s="68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</row>
    <row r="36" spans="1:65" ht="18.95" customHeight="1" x14ac:dyDescent="0.2">
      <c r="A36" s="55" t="s">
        <v>71</v>
      </c>
      <c r="B36" s="42" t="s">
        <v>72</v>
      </c>
      <c r="C36" s="43" t="s">
        <v>34</v>
      </c>
      <c r="D36" s="44" t="s">
        <v>67</v>
      </c>
      <c r="E36" s="45" t="s">
        <v>68</v>
      </c>
      <c r="F36" s="46">
        <v>3</v>
      </c>
      <c r="G36" s="47">
        <v>1</v>
      </c>
      <c r="H36" s="48">
        <v>3</v>
      </c>
      <c r="I36" s="62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8"/>
      <c r="AN36" s="68"/>
      <c r="AO36" s="68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</row>
    <row r="37" spans="1:65" ht="18.95" customHeight="1" x14ac:dyDescent="0.2">
      <c r="A37" s="55" t="s">
        <v>73</v>
      </c>
      <c r="B37" s="42" t="s">
        <v>74</v>
      </c>
      <c r="C37" s="43" t="s">
        <v>23</v>
      </c>
      <c r="D37" s="44">
        <v>45237</v>
      </c>
      <c r="E37" s="45">
        <f>IF(ISBLANK(D37)," - ",IF(F37=0,D37,D37+F37-1))</f>
        <v>45239</v>
      </c>
      <c r="F37" s="46">
        <v>3</v>
      </c>
      <c r="G37" s="47">
        <v>1</v>
      </c>
      <c r="H37" s="48">
        <f>NETWORKDAYS.INTL($D37,$E37,1,'2023节假日一览表'!$B$2:$B$32)+COUNTIFS('2023节假日一览表'!$D$2:$D$8,"&gt;="&amp;$D37,'2023节假日一览表'!$D$2:$D$8,"&lt;="&amp;$E37)</f>
        <v>3</v>
      </c>
      <c r="I37" s="62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</row>
    <row r="38" spans="1:65" ht="17.25" x14ac:dyDescent="0.2">
      <c r="A38" s="55" t="s">
        <v>75</v>
      </c>
      <c r="B38" s="42" t="s">
        <v>76</v>
      </c>
      <c r="C38" s="43" t="s">
        <v>31</v>
      </c>
      <c r="D38" s="44">
        <v>45237</v>
      </c>
      <c r="E38" s="45">
        <v>45239</v>
      </c>
      <c r="F38" s="46">
        <v>3</v>
      </c>
      <c r="G38" s="47">
        <v>1</v>
      </c>
      <c r="H38" s="48">
        <v>3</v>
      </c>
      <c r="I38" s="62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</row>
    <row r="39" spans="1:65" ht="17.25" x14ac:dyDescent="0.2">
      <c r="A39" s="55" t="s">
        <v>77</v>
      </c>
      <c r="B39" s="42" t="s">
        <v>78</v>
      </c>
      <c r="C39" s="43" t="s">
        <v>31</v>
      </c>
      <c r="D39" s="44">
        <v>45242</v>
      </c>
      <c r="E39" s="45">
        <v>45244</v>
      </c>
      <c r="F39" s="46">
        <v>3</v>
      </c>
      <c r="G39" s="47">
        <v>1</v>
      </c>
      <c r="H39" s="48">
        <v>3</v>
      </c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</row>
    <row r="40" spans="1:65" ht="17.25" x14ac:dyDescent="0.2">
      <c r="A40" s="55" t="s">
        <v>79</v>
      </c>
      <c r="B40" s="42" t="s">
        <v>80</v>
      </c>
      <c r="C40" s="43" t="s">
        <v>31</v>
      </c>
      <c r="D40" s="44">
        <v>45242</v>
      </c>
      <c r="E40" s="45">
        <v>45244</v>
      </c>
      <c r="F40" s="46">
        <v>3</v>
      </c>
      <c r="G40" s="47">
        <v>1</v>
      </c>
      <c r="H40" s="48">
        <v>3</v>
      </c>
      <c r="I40" s="62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</row>
    <row r="41" spans="1:65" ht="21.95" customHeight="1" x14ac:dyDescent="0.2">
      <c r="A41" s="33">
        <v>4</v>
      </c>
      <c r="B41" s="49" t="s">
        <v>81</v>
      </c>
      <c r="C41" s="50"/>
      <c r="D41" s="51">
        <v>45209</v>
      </c>
      <c r="E41" s="51">
        <f>MAX(E42:E59)</f>
        <v>45227</v>
      </c>
      <c r="F41" s="52">
        <f>SUM(F42:F59)</f>
        <v>64</v>
      </c>
      <c r="G41" s="53">
        <f>SUMPRODUCT(H42:H59,G42:G59)/SUM(H42:H59)</f>
        <v>1</v>
      </c>
      <c r="H41" s="40">
        <f>NETWORKDAYS.INTL($D41,$E41,1,'2023节假日一览表'!$B$2:$B$32)+COUNTIFS('2023节假日一览表'!$D$2:$D$8,"&gt;="&amp;$D41,'2023节假日一览表'!$D$2:$D$8,"&lt;="&amp;$E41)</f>
        <v>14</v>
      </c>
      <c r="I41" s="65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</row>
    <row r="42" spans="1:65" ht="21.95" customHeight="1" x14ac:dyDescent="0.2">
      <c r="A42" s="41">
        <v>4.0999999999999996</v>
      </c>
      <c r="B42" s="42" t="s">
        <v>82</v>
      </c>
      <c r="C42" s="43" t="s">
        <v>23</v>
      </c>
      <c r="D42" s="44">
        <v>45209</v>
      </c>
      <c r="E42" s="45">
        <f t="shared" ref="E42:E61" si="3">IF(ISBLANK(D42)," - ",IF(F42=0,D42,D42+F42-1))</f>
        <v>45210</v>
      </c>
      <c r="F42" s="46">
        <v>2</v>
      </c>
      <c r="G42" s="47">
        <v>1</v>
      </c>
      <c r="H42" s="48">
        <v>1</v>
      </c>
      <c r="I42" s="62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</row>
    <row r="43" spans="1:65" ht="21.95" customHeight="1" x14ac:dyDescent="0.2">
      <c r="A43" s="41">
        <v>4.2</v>
      </c>
      <c r="B43" s="42" t="s">
        <v>83</v>
      </c>
      <c r="C43" s="43" t="s">
        <v>23</v>
      </c>
      <c r="D43" s="44">
        <v>45209</v>
      </c>
      <c r="E43" s="45">
        <f t="shared" si="3"/>
        <v>45210</v>
      </c>
      <c r="F43" s="46">
        <v>2</v>
      </c>
      <c r="G43" s="47">
        <v>1</v>
      </c>
      <c r="H43" s="48">
        <f>NETWORKDAYS.INTL($D43,$E43,1,'2023节假日一览表'!$B$2:$B$32)+COUNTIFS('2023节假日一览表'!$D$2:$D$8,"&gt;="&amp;$D43,'2023节假日一览表'!$D$2:$D$8,"&lt;="&amp;$E43)</f>
        <v>2</v>
      </c>
      <c r="I43" s="62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</row>
    <row r="44" spans="1:65" ht="21.95" customHeight="1" x14ac:dyDescent="0.2">
      <c r="A44" s="41">
        <v>4.3</v>
      </c>
      <c r="B44" s="42" t="s">
        <v>30</v>
      </c>
      <c r="C44" s="43" t="s">
        <v>23</v>
      </c>
      <c r="D44" s="44">
        <v>45210</v>
      </c>
      <c r="E44" s="45">
        <f t="shared" si="3"/>
        <v>45211</v>
      </c>
      <c r="F44" s="46">
        <v>2</v>
      </c>
      <c r="G44" s="47">
        <v>1</v>
      </c>
      <c r="H44" s="48">
        <f>NETWORKDAYS.INTL($D44,$E44,1,'2023节假日一览表'!$B$2:$B$32)+COUNTIFS('2023节假日一览表'!$D$2:$D$8,"&gt;="&amp;$D44,'2023节假日一览表'!$D$2:$D$8,"&lt;="&amp;$E44)</f>
        <v>2</v>
      </c>
      <c r="I44" s="62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</row>
    <row r="45" spans="1:65" ht="21.95" customHeight="1" x14ac:dyDescent="0.2">
      <c r="A45" s="41">
        <v>4.4000000000000004</v>
      </c>
      <c r="B45" s="42" t="s">
        <v>32</v>
      </c>
      <c r="C45" s="43" t="s">
        <v>23</v>
      </c>
      <c r="D45" s="44">
        <v>45210</v>
      </c>
      <c r="E45" s="45">
        <f t="shared" si="3"/>
        <v>45211</v>
      </c>
      <c r="F45" s="46">
        <v>2</v>
      </c>
      <c r="G45" s="47">
        <v>1</v>
      </c>
      <c r="H45" s="48">
        <f>NETWORKDAYS.INTL($D45,$E45,1,'2023节假日一览表'!$B$2:$B$32)+COUNTIFS('2023节假日一览表'!$D$2:$D$8,"&gt;="&amp;$D45,'2023节假日一览表'!$D$2:$D$8,"&lt;="&amp;$E45)</f>
        <v>2</v>
      </c>
      <c r="I45" s="62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</row>
    <row r="46" spans="1:65" ht="21.95" customHeight="1" x14ac:dyDescent="0.2">
      <c r="A46" s="41">
        <v>4.5</v>
      </c>
      <c r="B46" s="42" t="s">
        <v>33</v>
      </c>
      <c r="C46" s="43" t="s">
        <v>40</v>
      </c>
      <c r="D46" s="44">
        <v>45211</v>
      </c>
      <c r="E46" s="45">
        <f t="shared" si="3"/>
        <v>45213</v>
      </c>
      <c r="F46" s="46">
        <v>3</v>
      </c>
      <c r="G46" s="47">
        <v>1</v>
      </c>
      <c r="H46" s="48">
        <f>NETWORKDAYS.INTL($D46,$E46,1,'2023节假日一览表'!$B$2:$B$32)+COUNTIFS('2023节假日一览表'!$D$2:$D$8,"&gt;="&amp;$D46,'2023节假日一览表'!$D$2:$D$8,"&lt;="&amp;$E46)</f>
        <v>2</v>
      </c>
      <c r="I46" s="62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</row>
    <row r="47" spans="1:65" ht="21.95" customHeight="1" x14ac:dyDescent="0.2">
      <c r="A47" s="41">
        <v>4.5999999999999996</v>
      </c>
      <c r="B47" s="42" t="s">
        <v>35</v>
      </c>
      <c r="C47" s="43" t="s">
        <v>23</v>
      </c>
      <c r="D47" s="44">
        <v>45213</v>
      </c>
      <c r="E47" s="45">
        <f t="shared" si="3"/>
        <v>45215</v>
      </c>
      <c r="F47" s="46">
        <v>3</v>
      </c>
      <c r="G47" s="47">
        <v>1</v>
      </c>
      <c r="H47" s="48">
        <f>NETWORKDAYS.INTL($D47,$E47,1,'2023节假日一览表'!$B$2:$B$32)+COUNTIFS('2023节假日一览表'!$D$2:$D$8,"&gt;="&amp;$D47,'2023节假日一览表'!$D$2:$D$8,"&lt;="&amp;$E47)</f>
        <v>1</v>
      </c>
      <c r="I47" s="62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</row>
    <row r="48" spans="1:65" ht="21.95" customHeight="1" x14ac:dyDescent="0.2">
      <c r="A48" s="41">
        <v>4.7</v>
      </c>
      <c r="B48" s="42" t="s">
        <v>36</v>
      </c>
      <c r="C48" s="43" t="s">
        <v>40</v>
      </c>
      <c r="D48" s="44">
        <v>45219</v>
      </c>
      <c r="E48" s="45">
        <f t="shared" si="3"/>
        <v>45221</v>
      </c>
      <c r="F48" s="46">
        <v>3</v>
      </c>
      <c r="G48" s="47">
        <v>1</v>
      </c>
      <c r="H48" s="48">
        <f>NETWORKDAYS.INTL($D48,$E48,1,'2023节假日一览表'!$B$2:$B$32)+COUNTIFS('2023节假日一览表'!$D$2:$D$8,"&gt;="&amp;$D48,'2023节假日一览表'!$D$2:$D$8,"&lt;="&amp;$E48)</f>
        <v>1</v>
      </c>
      <c r="I48" s="62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</row>
    <row r="49" spans="1:65" ht="21.95" customHeight="1" x14ac:dyDescent="0.2">
      <c r="A49" s="41">
        <v>4.8</v>
      </c>
      <c r="B49" s="42" t="s">
        <v>37</v>
      </c>
      <c r="C49" s="43" t="s">
        <v>23</v>
      </c>
      <c r="D49" s="44">
        <v>45220</v>
      </c>
      <c r="E49" s="45">
        <f t="shared" si="3"/>
        <v>45222</v>
      </c>
      <c r="F49" s="46">
        <v>3</v>
      </c>
      <c r="G49" s="47">
        <v>1</v>
      </c>
      <c r="H49" s="48">
        <f>NETWORKDAYS.INTL($D49,$E49,1,'2023节假日一览表'!$B$2:$B$32)+COUNTIFS('2023节假日一览表'!$D$2:$D$8,"&gt;="&amp;$D49,'2023节假日一览表'!$D$2:$D$8,"&lt;="&amp;$E49)</f>
        <v>1</v>
      </c>
      <c r="I49" s="62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</row>
    <row r="50" spans="1:65" ht="21.95" customHeight="1" x14ac:dyDescent="0.2">
      <c r="A50" s="41">
        <v>4.9000000000000004</v>
      </c>
      <c r="B50" s="42" t="s">
        <v>38</v>
      </c>
      <c r="C50" s="43" t="s">
        <v>23</v>
      </c>
      <c r="D50" s="44">
        <v>45220</v>
      </c>
      <c r="E50" s="45">
        <f t="shared" si="3"/>
        <v>45222</v>
      </c>
      <c r="F50" s="46">
        <v>3</v>
      </c>
      <c r="G50" s="47">
        <v>1</v>
      </c>
      <c r="H50" s="48">
        <f>NETWORKDAYS.INTL($D50,$E50,1,'2023节假日一览表'!$B$2:$B$32)+COUNTIFS('2023节假日一览表'!$D$2:$D$8,"&gt;="&amp;$D50,'2023节假日一览表'!$D$2:$D$8,"&lt;="&amp;$E50)</f>
        <v>1</v>
      </c>
      <c r="I50" s="62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</row>
    <row r="51" spans="1:65" ht="21.95" customHeight="1" x14ac:dyDescent="0.2">
      <c r="A51" s="55" t="s">
        <v>84</v>
      </c>
      <c r="B51" s="42" t="s">
        <v>39</v>
      </c>
      <c r="C51" s="43" t="s">
        <v>40</v>
      </c>
      <c r="D51" s="44">
        <v>45223</v>
      </c>
      <c r="E51" s="45">
        <f t="shared" si="3"/>
        <v>45227</v>
      </c>
      <c r="F51" s="46">
        <v>5</v>
      </c>
      <c r="G51" s="47">
        <v>1</v>
      </c>
      <c r="H51" s="48">
        <f>NETWORKDAYS.INTL($D51,$E51,1,'2023节假日一览表'!$B$2:$B$32)+COUNTIFS('2023节假日一览表'!$D$2:$D$8,"&gt;="&amp;$D51,'2023节假日一览表'!$D$2:$D$8,"&lt;="&amp;$E51)</f>
        <v>4</v>
      </c>
      <c r="I51" s="62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</row>
    <row r="52" spans="1:65" ht="21.95" customHeight="1" x14ac:dyDescent="0.2">
      <c r="A52" s="41">
        <v>4.1100000000000003</v>
      </c>
      <c r="B52" s="42" t="s">
        <v>42</v>
      </c>
      <c r="C52" s="43" t="s">
        <v>23</v>
      </c>
      <c r="D52" s="44">
        <v>45223</v>
      </c>
      <c r="E52" s="45">
        <f t="shared" si="3"/>
        <v>45227</v>
      </c>
      <c r="F52" s="46">
        <v>5</v>
      </c>
      <c r="G52" s="47">
        <v>1</v>
      </c>
      <c r="H52" s="48">
        <f>NETWORKDAYS.INTL($D52,$E52,1,'2023节假日一览表'!$B$2:$B$32)+COUNTIFS('2023节假日一览表'!$D$2:$D$8,"&gt;="&amp;$D52,'2023节假日一览表'!$D$2:$D$8,"&lt;="&amp;$E52)</f>
        <v>4</v>
      </c>
      <c r="I52" s="62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</row>
    <row r="53" spans="1:65" ht="21.95" customHeight="1" x14ac:dyDescent="0.2">
      <c r="A53" s="55" t="s">
        <v>85</v>
      </c>
      <c r="B53" s="42" t="s">
        <v>43</v>
      </c>
      <c r="C53" s="43" t="s">
        <v>23</v>
      </c>
      <c r="D53" s="44">
        <v>45223</v>
      </c>
      <c r="E53" s="45">
        <f t="shared" si="3"/>
        <v>45227</v>
      </c>
      <c r="F53" s="46">
        <v>5</v>
      </c>
      <c r="G53" s="47">
        <v>1</v>
      </c>
      <c r="H53" s="48">
        <f>NETWORKDAYS.INTL($D53,$E53,1,'2023节假日一览表'!$B$2:$B$32)+COUNTIFS('2023节假日一览表'!$D$2:$D$8,"&gt;="&amp;$D53,'2023节假日一览表'!$D$2:$D$8,"&lt;="&amp;$E53)</f>
        <v>4</v>
      </c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</row>
    <row r="54" spans="1:65" ht="21.95" customHeight="1" x14ac:dyDescent="0.2">
      <c r="A54" s="41">
        <v>4.13</v>
      </c>
      <c r="B54" s="42" t="s">
        <v>86</v>
      </c>
      <c r="C54" s="43" t="s">
        <v>40</v>
      </c>
      <c r="D54" s="44">
        <v>45219</v>
      </c>
      <c r="E54" s="45">
        <f t="shared" si="3"/>
        <v>45221</v>
      </c>
      <c r="F54" s="46">
        <v>3</v>
      </c>
      <c r="G54" s="47">
        <v>1</v>
      </c>
      <c r="H54" s="48">
        <f>NETWORKDAYS.INTL($D54,$E54,1,'2023节假日一览表'!$B$2:$B$32)+COUNTIFS('2023节假日一览表'!$D$2:$D$8,"&gt;="&amp;$D54,'2023节假日一览表'!$D$2:$D$8,"&lt;="&amp;$E54)</f>
        <v>1</v>
      </c>
      <c r="I54" s="62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</row>
    <row r="55" spans="1:65" ht="21.95" customHeight="1" x14ac:dyDescent="0.2">
      <c r="A55" s="41">
        <v>4.1399999999999997</v>
      </c>
      <c r="B55" s="42" t="s">
        <v>87</v>
      </c>
      <c r="C55" s="43" t="s">
        <v>40</v>
      </c>
      <c r="D55" s="44">
        <v>45219</v>
      </c>
      <c r="E55" s="45">
        <f t="shared" si="3"/>
        <v>45221</v>
      </c>
      <c r="F55" s="46">
        <v>3</v>
      </c>
      <c r="G55" s="47">
        <v>1</v>
      </c>
      <c r="H55" s="48">
        <f>NETWORKDAYS.INTL($D55,$E55,1,'2023节假日一览表'!$B$2:$B$32)+COUNTIFS('2023节假日一览表'!$D$2:$D$8,"&gt;="&amp;$D55,'2023节假日一览表'!$D$2:$D$8,"&lt;="&amp;$E55)</f>
        <v>1</v>
      </c>
      <c r="I55" s="62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</row>
    <row r="56" spans="1:65" ht="21.95" customHeight="1" x14ac:dyDescent="0.2">
      <c r="A56" s="55" t="s">
        <v>88</v>
      </c>
      <c r="B56" s="42" t="s">
        <v>89</v>
      </c>
      <c r="C56" s="43" t="s">
        <v>23</v>
      </c>
      <c r="D56" s="44">
        <v>45216</v>
      </c>
      <c r="E56" s="45">
        <f t="shared" si="3"/>
        <v>45220</v>
      </c>
      <c r="F56" s="46">
        <v>5</v>
      </c>
      <c r="G56" s="47">
        <v>1</v>
      </c>
      <c r="H56" s="48">
        <f>NETWORKDAYS.INTL($D56,$E56,1,'2023节假日一览表'!$B$2:$B$32)+COUNTIFS('2023节假日一览表'!$D$2:$D$8,"&gt;="&amp;$D56,'2023节假日一览表'!$D$2:$D$8,"&lt;="&amp;$E56)</f>
        <v>4</v>
      </c>
      <c r="I56" s="62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</row>
    <row r="57" spans="1:65" ht="21.95" customHeight="1" x14ac:dyDescent="0.2">
      <c r="A57" s="41">
        <v>4.16</v>
      </c>
      <c r="B57" s="42" t="s">
        <v>46</v>
      </c>
      <c r="C57" s="43" t="s">
        <v>23</v>
      </c>
      <c r="D57" s="44">
        <v>45216</v>
      </c>
      <c r="E57" s="45">
        <f t="shared" si="3"/>
        <v>45220</v>
      </c>
      <c r="F57" s="46">
        <v>5</v>
      </c>
      <c r="G57" s="47">
        <v>1</v>
      </c>
      <c r="H57" s="48">
        <f>NETWORKDAYS.INTL($D57,$E57,1,'2023节假日一览表'!$B$2:$B$32)+COUNTIFS('2023节假日一览表'!$D$2:$D$8,"&gt;="&amp;$D57,'2023节假日一览表'!$D$2:$D$8,"&lt;="&amp;$E57)</f>
        <v>4</v>
      </c>
      <c r="I57" s="62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</row>
    <row r="58" spans="1:65" ht="21.95" customHeight="1" x14ac:dyDescent="0.2">
      <c r="A58" s="41">
        <v>4.17</v>
      </c>
      <c r="B58" s="42" t="s">
        <v>47</v>
      </c>
      <c r="C58" s="43" t="s">
        <v>23</v>
      </c>
      <c r="D58" s="44">
        <v>45216</v>
      </c>
      <c r="E58" s="45">
        <f t="shared" si="3"/>
        <v>45220</v>
      </c>
      <c r="F58" s="46">
        <v>5</v>
      </c>
      <c r="G58" s="47">
        <v>1</v>
      </c>
      <c r="H58" s="48">
        <f>NETWORKDAYS.INTL($D58,$E58,1,'2023节假日一览表'!$B$2:$B$32)+COUNTIFS('2023节假日一览表'!$D$2:$D$8,"&gt;="&amp;$D58,'2023节假日一览表'!$D$2:$D$8,"&lt;="&amp;$E58)</f>
        <v>4</v>
      </c>
      <c r="I58" s="62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</row>
    <row r="59" spans="1:65" ht="21.95" customHeight="1" x14ac:dyDescent="0.2">
      <c r="A59" s="41">
        <v>4.18</v>
      </c>
      <c r="B59" s="42" t="s">
        <v>49</v>
      </c>
      <c r="C59" s="43" t="s">
        <v>23</v>
      </c>
      <c r="D59" s="44">
        <v>45216</v>
      </c>
      <c r="E59" s="45">
        <f t="shared" si="3"/>
        <v>45220</v>
      </c>
      <c r="F59" s="46">
        <v>5</v>
      </c>
      <c r="G59" s="47">
        <v>1</v>
      </c>
      <c r="H59" s="48">
        <f>NETWORKDAYS.INTL($D59,$E59,1,'2023节假日一览表'!$B$2:$B$32)+COUNTIFS('2023节假日一览表'!$D$2:$D$8,"&gt;="&amp;$D59,'2023节假日一览表'!$D$2:$D$8,"&lt;="&amp;$E59)</f>
        <v>4</v>
      </c>
      <c r="I59" s="62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</row>
    <row r="60" spans="1:65" ht="21.95" customHeight="1" x14ac:dyDescent="0.2">
      <c r="A60" s="41">
        <v>4.1900000000000004</v>
      </c>
      <c r="B60" s="42" t="s">
        <v>90</v>
      </c>
      <c r="C60" s="43" t="s">
        <v>23</v>
      </c>
      <c r="D60" s="44">
        <v>45226</v>
      </c>
      <c r="E60" s="45">
        <f t="shared" si="3"/>
        <v>45230</v>
      </c>
      <c r="F60" s="46">
        <v>5</v>
      </c>
      <c r="G60" s="47">
        <v>1</v>
      </c>
      <c r="H60" s="48">
        <f>NETWORKDAYS.INTL($D60,$E60,1,'2023节假日一览表'!$B$2:$B$32)+COUNTIFS('2023节假日一览表'!$D$2:$D$8,"&gt;="&amp;$D60,'2023节假日一览表'!$D$2:$D$8,"&lt;="&amp;$E60)</f>
        <v>3</v>
      </c>
      <c r="I60" s="62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</row>
    <row r="61" spans="1:65" ht="21.95" customHeight="1" x14ac:dyDescent="0.2">
      <c r="A61" s="41">
        <v>4.2</v>
      </c>
      <c r="B61" s="42" t="s">
        <v>91</v>
      </c>
      <c r="C61" s="43" t="s">
        <v>23</v>
      </c>
      <c r="D61" s="44">
        <v>45237</v>
      </c>
      <c r="E61" s="45">
        <f t="shared" si="3"/>
        <v>45239</v>
      </c>
      <c r="F61" s="46">
        <v>3</v>
      </c>
      <c r="G61" s="47">
        <v>1</v>
      </c>
      <c r="H61" s="48">
        <f>NETWORKDAYS.INTL($D61,$E61,1,'2023节假日一览表'!$B$2:$B$32)+COUNTIFS('2023节假日一览表'!$D$2:$D$8,"&gt;="&amp;$D61,'2023节假日一览表'!$D$2:$D$8,"&lt;="&amp;$E61)</f>
        <v>3</v>
      </c>
      <c r="I61" s="62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</row>
    <row r="62" spans="1:65" ht="17.25" x14ac:dyDescent="0.2">
      <c r="A62" s="41">
        <v>4.21</v>
      </c>
      <c r="B62" s="42" t="s">
        <v>92</v>
      </c>
      <c r="C62" s="43" t="s">
        <v>31</v>
      </c>
      <c r="D62" s="44">
        <v>45243</v>
      </c>
      <c r="E62" s="45">
        <v>45245</v>
      </c>
      <c r="F62" s="46">
        <v>3</v>
      </c>
      <c r="G62" s="47">
        <v>1</v>
      </c>
      <c r="H62" s="48">
        <v>3</v>
      </c>
      <c r="I62" s="62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</row>
    <row r="63" spans="1:65" ht="21.95" customHeight="1" x14ac:dyDescent="0.2">
      <c r="A63" s="33">
        <v>5</v>
      </c>
      <c r="B63" s="49" t="s">
        <v>93</v>
      </c>
      <c r="C63" s="50"/>
      <c r="D63" s="51">
        <f>MIN(D64:D68)</f>
        <v>45220</v>
      </c>
      <c r="E63" s="51">
        <f>MAX(E64:E68)</f>
        <v>45233</v>
      </c>
      <c r="F63" s="52">
        <f>SUM(F64:F68)</f>
        <v>13</v>
      </c>
      <c r="G63" s="53">
        <f>SUMPRODUCT(H64:H68,G64:G68)/SUM(H64:H68)</f>
        <v>1</v>
      </c>
      <c r="H63" s="40">
        <f>NETWORKDAYS.INTL($D63,$E63,1,'2023节假日一览表'!$B$2:$B$32)+COUNTIFS('2023节假日一览表'!$D$2:$D$8,"&gt;="&amp;$D63,'2023节假日一览表'!$D$2:$D$8,"&lt;="&amp;$E63)</f>
        <v>10</v>
      </c>
      <c r="I63" s="65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</row>
    <row r="64" spans="1:65" ht="21.95" customHeight="1" x14ac:dyDescent="0.2">
      <c r="A64" s="41">
        <v>5.0999999999999996</v>
      </c>
      <c r="B64" s="42" t="s">
        <v>94</v>
      </c>
      <c r="C64" s="43" t="s">
        <v>23</v>
      </c>
      <c r="D64" s="44">
        <v>45220</v>
      </c>
      <c r="E64" s="45">
        <f>IF(ISBLANK(D64)," - ",IF(F64=0,D64,D64+F64-1))</f>
        <v>45220</v>
      </c>
      <c r="F64" s="46">
        <v>1</v>
      </c>
      <c r="G64" s="47">
        <v>1</v>
      </c>
      <c r="H64" s="48">
        <f>NETWORKDAYS.INTL($D64,$E64,1,'2023节假日一览表'!$B$2:$B$32)+COUNTIFS('2023节假日一览表'!$D$2:$D$8,"&gt;="&amp;$D64,'2023节假日一览表'!$D$2:$D$8,"&lt;="&amp;$E64)</f>
        <v>0</v>
      </c>
      <c r="I64" s="62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</row>
    <row r="65" spans="1:65" ht="21.95" customHeight="1" x14ac:dyDescent="0.2">
      <c r="A65" s="41">
        <v>5.2</v>
      </c>
      <c r="B65" s="42" t="s">
        <v>95</v>
      </c>
      <c r="C65" s="43" t="s">
        <v>23</v>
      </c>
      <c r="D65" s="44">
        <v>45224</v>
      </c>
      <c r="E65" s="45">
        <f>IF(ISBLANK(D65)," - ",IF(F65=0,D65,D65+F65-1))</f>
        <v>45228</v>
      </c>
      <c r="F65" s="46">
        <v>5</v>
      </c>
      <c r="G65" s="47">
        <v>1</v>
      </c>
      <c r="H65" s="48">
        <f>NETWORKDAYS.INTL($D65,$E65,1,'2023节假日一览表'!$B$2:$B$32)+COUNTIFS('2023节假日一览表'!$D$2:$D$8,"&gt;="&amp;$D65,'2023节假日一览表'!$D$2:$D$8,"&lt;="&amp;$E65)</f>
        <v>3</v>
      </c>
      <c r="I65" s="62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</row>
    <row r="66" spans="1:65" ht="18.95" customHeight="1" x14ac:dyDescent="0.2">
      <c r="A66" s="41">
        <v>5.3</v>
      </c>
      <c r="B66" s="42" t="s">
        <v>96</v>
      </c>
      <c r="C66" s="43" t="s">
        <v>23</v>
      </c>
      <c r="D66" s="44">
        <v>45229</v>
      </c>
      <c r="E66" s="45">
        <f>IF(ISBLANK(D66)," - ",IF(F66=0,D66,D66+F66-1))</f>
        <v>45233</v>
      </c>
      <c r="F66" s="46">
        <v>5</v>
      </c>
      <c r="G66" s="69">
        <v>1</v>
      </c>
      <c r="H66" s="48">
        <f>NETWORKDAYS.INTL($D66,$E66,1,'2023节假日一览表'!$B$2:$B$32)+COUNTIFS('2023节假日一览表'!$D$2:$D$8,"&gt;="&amp;$D66,'2023节假日一览表'!$D$2:$D$8,"&lt;="&amp;$E66)</f>
        <v>5</v>
      </c>
      <c r="I66" s="62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</row>
    <row r="67" spans="1:65" ht="17.25" x14ac:dyDescent="0.2">
      <c r="A67" s="41">
        <v>5.4</v>
      </c>
      <c r="B67" s="42" t="s">
        <v>97</v>
      </c>
      <c r="C67" s="43" t="s">
        <v>23</v>
      </c>
      <c r="D67" s="44">
        <v>45229</v>
      </c>
      <c r="E67" s="45">
        <f>IF(ISBLANK(D67)," - ",IF(F67=0,D67,D67+F67-1))</f>
        <v>45229</v>
      </c>
      <c r="F67" s="46">
        <v>1</v>
      </c>
      <c r="G67" s="69">
        <v>1</v>
      </c>
      <c r="H67" s="48">
        <f>NETWORKDAYS.INTL($D67,$E67,1,'2023节假日一览表'!$B$2:$B$32)+COUNTIFS('2023节假日一览表'!$D$2:$D$8,"&gt;="&amp;$D67,'2023节假日一览表'!$D$2:$D$8,"&lt;="&amp;$E67)</f>
        <v>1</v>
      </c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</row>
    <row r="68" spans="1:65" ht="25.5" x14ac:dyDescent="0.2">
      <c r="A68" s="41">
        <v>5.5</v>
      </c>
      <c r="B68" s="42" t="s">
        <v>98</v>
      </c>
      <c r="C68" s="43" t="s">
        <v>23</v>
      </c>
      <c r="D68" s="44">
        <v>45229</v>
      </c>
      <c r="E68" s="45">
        <f>IF(ISBLANK(D68)," - ",IF(F68=0,D68,D68+F68-1))</f>
        <v>45229</v>
      </c>
      <c r="F68" s="46">
        <v>1</v>
      </c>
      <c r="G68" s="69">
        <v>1</v>
      </c>
      <c r="H68" s="48">
        <f>NETWORKDAYS.INTL($D68,$E68,1,'2023节假日一览表'!$B$2:$B$32)+COUNTIFS('2023节假日一览表'!$D$2:$D$8,"&gt;="&amp;$D68,'2023节假日一览表'!$D$2:$D$8,"&lt;="&amp;$E68)</f>
        <v>1</v>
      </c>
      <c r="I68" s="62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7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</row>
    <row r="69" spans="1:65" ht="17.25" x14ac:dyDescent="0.2">
      <c r="A69" s="33">
        <v>6</v>
      </c>
      <c r="B69" s="49" t="s">
        <v>99</v>
      </c>
      <c r="C69" s="50"/>
      <c r="D69" s="51">
        <f>MIN(D70:D71)</f>
        <v>45239</v>
      </c>
      <c r="E69" s="51">
        <f>MAX(E70:E71)</f>
        <v>45245</v>
      </c>
      <c r="F69" s="52">
        <f>SUM(F70:F71)</f>
        <v>8</v>
      </c>
      <c r="G69" s="53">
        <f>SUMPRODUCT(H70:H71,G70:G71)/SUM(H70:H71)</f>
        <v>1</v>
      </c>
      <c r="H69" s="40">
        <f>NETWORKDAYS.INTL($D69,$E69,1,'2023节假日一览表'!$B$2:$B$32)+COUNTIFS('2023节假日一览表'!$D$2:$D$8,"&gt;="&amp;$D69,'2023节假日一览表'!$D$2:$D$8,"&lt;="&amp;$E69)</f>
        <v>5</v>
      </c>
      <c r="I69" s="65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72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</row>
    <row r="70" spans="1:65" ht="17.25" x14ac:dyDescent="0.2">
      <c r="A70" s="41">
        <v>6.1</v>
      </c>
      <c r="B70" s="42" t="s">
        <v>100</v>
      </c>
      <c r="C70" s="43" t="s">
        <v>40</v>
      </c>
      <c r="D70" s="44">
        <v>45239</v>
      </c>
      <c r="E70" s="45">
        <f>IF(ISBLANK(D70)," - ",IF(F70=0,D70,D70+F70-1))</f>
        <v>45243</v>
      </c>
      <c r="F70" s="46">
        <v>5</v>
      </c>
      <c r="G70" s="69">
        <v>1</v>
      </c>
      <c r="H70" s="48">
        <v>1</v>
      </c>
      <c r="I70" s="62"/>
      <c r="J70" s="63"/>
      <c r="K70" s="63"/>
      <c r="L70" s="63"/>
      <c r="M70" s="63"/>
      <c r="N70" s="63"/>
      <c r="O70" s="63"/>
      <c r="P70" s="63"/>
      <c r="Q70" s="63"/>
      <c r="R70" s="61"/>
      <c r="S70" s="61"/>
      <c r="T70" s="71"/>
      <c r="U70" s="70"/>
      <c r="V70" s="70"/>
      <c r="W70" s="70"/>
      <c r="X70" s="70"/>
      <c r="Y70" s="70"/>
      <c r="Z70" s="70"/>
      <c r="AA70" s="70"/>
      <c r="AB70" s="70"/>
      <c r="AC70" s="70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61"/>
      <c r="AS70" s="61"/>
      <c r="AT70" s="61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</row>
    <row r="71" spans="1:65" ht="17.25" x14ac:dyDescent="0.2">
      <c r="A71" s="41">
        <v>6.2</v>
      </c>
      <c r="B71" s="42" t="s">
        <v>101</v>
      </c>
      <c r="C71" s="43" t="s">
        <v>40</v>
      </c>
      <c r="D71" s="44">
        <v>45243</v>
      </c>
      <c r="E71" s="45">
        <f>IF(ISBLANK(D71)," - ",IF(F71=0,D71,D71+F71-1))</f>
        <v>45245</v>
      </c>
      <c r="F71" s="46">
        <v>3</v>
      </c>
      <c r="G71" s="69">
        <v>1</v>
      </c>
      <c r="H71" s="48">
        <v>1</v>
      </c>
      <c r="I71" s="62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</row>
    <row r="72" spans="1:65" ht="17.25" x14ac:dyDescent="0.2">
      <c r="A72" s="33">
        <v>7</v>
      </c>
      <c r="B72" s="49" t="s">
        <v>102</v>
      </c>
      <c r="C72" s="50"/>
      <c r="D72" s="51">
        <f>MIN(D73:D73)</f>
        <v>45244</v>
      </c>
      <c r="E72" s="51">
        <f>MAX(E73:E73)</f>
        <v>45246</v>
      </c>
      <c r="F72" s="52">
        <f>SUM(F73:F73)</f>
        <v>3</v>
      </c>
      <c r="G72" s="53">
        <f>SUMPRODUCT(H73:H73,G73:G73)/SUM(H73:H73)</f>
        <v>1</v>
      </c>
      <c r="H72" s="40">
        <f>NETWORKDAYS.INTL($D72,$E72,1,'2023节假日一览表'!$B$2:$B$32)+COUNTIFS('2023节假日一览表'!$D$2:$D$8,"&gt;="&amp;$D72,'2023节假日一览表'!$D$2:$D$8,"&lt;="&amp;$E72)</f>
        <v>3</v>
      </c>
      <c r="I72" s="65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</row>
    <row r="73" spans="1:65" ht="17.25" x14ac:dyDescent="0.2">
      <c r="A73" s="41">
        <v>7.1</v>
      </c>
      <c r="B73" s="42" t="s">
        <v>103</v>
      </c>
      <c r="C73" s="43" t="s">
        <v>23</v>
      </c>
      <c r="D73" s="44">
        <v>45244</v>
      </c>
      <c r="E73" s="45">
        <f>IF(ISBLANK(D73)," - ",IF(F73=0,D73,D73+F73-1))</f>
        <v>45246</v>
      </c>
      <c r="F73" s="46">
        <v>3</v>
      </c>
      <c r="G73" s="69">
        <v>1</v>
      </c>
      <c r="H73" s="48">
        <v>1</v>
      </c>
      <c r="I73" s="62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70"/>
      <c r="AE73" s="70"/>
      <c r="AF73" s="70"/>
      <c r="AG73" s="70"/>
      <c r="AH73" s="70"/>
      <c r="AI73" s="70"/>
      <c r="AJ73" s="70"/>
      <c r="AK73" s="70"/>
      <c r="AL73" s="70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</row>
    <row r="74" spans="1:65" ht="17.25" x14ac:dyDescent="0.2">
      <c r="A74" s="33">
        <v>8</v>
      </c>
      <c r="B74" s="49" t="s">
        <v>104</v>
      </c>
      <c r="C74" s="50"/>
      <c r="D74" s="51">
        <f>MIN(D75:D76)</f>
        <v>45202</v>
      </c>
      <c r="E74" s="51">
        <f>MAX(E75:E76)</f>
        <v>45244</v>
      </c>
      <c r="F74" s="52">
        <f>SUM(F75:F76)</f>
        <v>12</v>
      </c>
      <c r="G74" s="53">
        <f>SUMPRODUCT(H75:H76,G75:G76)/SUM(H75:H76)</f>
        <v>1</v>
      </c>
      <c r="H74" s="40">
        <f>NETWORKDAYS.INTL($D74,$E74,1,'2023节假日一览表'!$B$2:$B$32)+COUNTIFS('2023节假日一览表'!$D$2:$D$8,"&gt;="&amp;$D74,'2023节假日一览表'!$D$2:$D$8,"&lt;="&amp;$E74)</f>
        <v>29</v>
      </c>
      <c r="I74" s="65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</row>
    <row r="75" spans="1:65" ht="17.25" x14ac:dyDescent="0.2">
      <c r="A75" s="41">
        <v>8.1</v>
      </c>
      <c r="B75" s="42" t="s">
        <v>105</v>
      </c>
      <c r="C75" s="43" t="s">
        <v>23</v>
      </c>
      <c r="D75" s="44">
        <v>45202</v>
      </c>
      <c r="E75" s="45">
        <f>IF(ISBLANK(D75)," - ",IF(F75=0,D75,D75+F75-1))</f>
        <v>45206</v>
      </c>
      <c r="F75" s="46">
        <v>5</v>
      </c>
      <c r="G75" s="69">
        <v>1</v>
      </c>
      <c r="H75" s="48">
        <f>NETWORKDAYS.INTL($D75,$E75,1,'2023节假日一览表'!$B$2:$B$32)+COUNTIFS('2023节假日一览表'!$D$2:$D$8,"&gt;="&amp;$D75,'2023节假日一览表'!$D$2:$D$8,"&lt;="&amp;$E75)</f>
        <v>1</v>
      </c>
      <c r="I75" s="62"/>
      <c r="J75" s="70"/>
      <c r="K75" s="70"/>
      <c r="L75" s="70"/>
      <c r="M75" s="70"/>
      <c r="N75" s="70"/>
      <c r="O75" s="70"/>
      <c r="P75" s="70"/>
      <c r="Q75" s="70"/>
      <c r="R75" s="70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</row>
    <row r="76" spans="1:65" ht="17.25" x14ac:dyDescent="0.2">
      <c r="A76" s="41">
        <v>8.1999999999999993</v>
      </c>
      <c r="B76" s="42" t="s">
        <v>106</v>
      </c>
      <c r="C76" s="43" t="s">
        <v>23</v>
      </c>
      <c r="D76" s="44">
        <v>45238</v>
      </c>
      <c r="E76" s="45">
        <f>IF(ISBLANK(D76)," - ",IF(F76=0,D76,D76+F76-1))</f>
        <v>45244</v>
      </c>
      <c r="F76" s="46">
        <v>7</v>
      </c>
      <c r="G76" s="69">
        <v>1</v>
      </c>
      <c r="H76" s="48">
        <f>NETWORKDAYS.INTL($D76,$E76,1,'2023节假日一览表'!$B$2:$B$32)+COUNTIFS('2023节假日一览表'!$D$2:$D$8,"&gt;="&amp;$D76,'2023节假日一览表'!$D$2:$D$8,"&lt;="&amp;$E76)</f>
        <v>5</v>
      </c>
      <c r="I76" s="62"/>
      <c r="J76" s="63"/>
      <c r="K76" s="63"/>
      <c r="L76" s="63"/>
      <c r="M76" s="63"/>
      <c r="N76" s="63"/>
      <c r="O76" s="63"/>
      <c r="P76" s="63"/>
      <c r="Q76" s="63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4"/>
      <c r="AD76" s="74"/>
      <c r="AE76" s="74"/>
      <c r="AF76" s="74"/>
      <c r="AG76" s="74"/>
      <c r="AH76" s="74"/>
      <c r="AI76" s="74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</row>
  </sheetData>
  <mergeCells count="24">
    <mergeCell ref="AL3:AR3"/>
    <mergeCell ref="AS3:AY3"/>
    <mergeCell ref="AZ3:BF3"/>
    <mergeCell ref="BG3:BM3"/>
    <mergeCell ref="A5:B5"/>
    <mergeCell ref="D5:H5"/>
    <mergeCell ref="F3:I3"/>
    <mergeCell ref="J3:P3"/>
    <mergeCell ref="Q3:W3"/>
    <mergeCell ref="X3:AD3"/>
    <mergeCell ref="AE3:AK3"/>
    <mergeCell ref="AE2:AK2"/>
    <mergeCell ref="AL2:AR2"/>
    <mergeCell ref="AS2:AY2"/>
    <mergeCell ref="AZ2:BF2"/>
    <mergeCell ref="BG2:BM2"/>
    <mergeCell ref="A1:I1"/>
    <mergeCell ref="J1:P1"/>
    <mergeCell ref="S1:U1"/>
    <mergeCell ref="X1:Z1"/>
    <mergeCell ref="F2:G2"/>
    <mergeCell ref="J2:P2"/>
    <mergeCell ref="Q2:W2"/>
    <mergeCell ref="X2:AD2"/>
  </mergeCells>
  <phoneticPr fontId="30" type="noConversion"/>
  <conditionalFormatting sqref="AL66:AX66">
    <cfRule type="expression" dxfId="47" priority="72" stopIfTrue="1">
      <formula>AND(NOT(ISBLANK($D66)),$D66&lt;=AL$4,$E66&gt;=AL$4)</formula>
    </cfRule>
    <cfRule type="expression" dxfId="46" priority="71" stopIfTrue="1">
      <formula>AND($D66&lt;=AL$4,ROUNDDOWN(($E66-$D66+1)*$G66,0)+$D66-1&gt;=AL$4)</formula>
    </cfRule>
    <cfRule type="expression" priority="70" stopIfTrue="1">
      <formula>AL$4=TODAY()</formula>
    </cfRule>
  </conditionalFormatting>
  <conditionalFormatting sqref="AY66:BK66">
    <cfRule type="expression" dxfId="45" priority="90" stopIfTrue="1">
      <formula>AND(NOT(ISBLANK($D66)),$D66&lt;=AY$4,$E66&gt;=AY$4)</formula>
    </cfRule>
    <cfRule type="expression" dxfId="44" priority="89" stopIfTrue="1">
      <formula>AND($D66&lt;=AY$4,ROUNDDOWN(($E66-$D66+1)*$G66,0)+$D66-1&gt;=AY$4)</formula>
    </cfRule>
    <cfRule type="expression" priority="88" stopIfTrue="1">
      <formula>AY$4=TODAY()</formula>
    </cfRule>
  </conditionalFormatting>
  <conditionalFormatting sqref="AT67:BF67">
    <cfRule type="expression" dxfId="43" priority="75" stopIfTrue="1">
      <formula>AND(NOT(ISBLANK($D67)),$D67&lt;=AT$4,$E67&gt;=AT$4)</formula>
    </cfRule>
    <cfRule type="expression" dxfId="42" priority="74" stopIfTrue="1">
      <formula>AND($D67&lt;=AT$4,ROUNDDOWN(($E67-$D67+1)*$G67,0)+$D67-1&gt;=AT$4)</formula>
    </cfRule>
    <cfRule type="expression" priority="73" stopIfTrue="1">
      <formula>AT$4=TODAY()</formula>
    </cfRule>
  </conditionalFormatting>
  <conditionalFormatting sqref="BG67:BK67">
    <cfRule type="expression" dxfId="41" priority="78" stopIfTrue="1">
      <formula>AND(NOT(ISBLANK($D67)),$D67&lt;=BG$4,$E67&gt;=BG$4)</formula>
    </cfRule>
    <cfRule type="expression" dxfId="40" priority="77" stopIfTrue="1">
      <formula>AND($D67&lt;=BG$4,ROUNDDOWN(($E67-$D67+1)*$G67,0)+$D67-1&gt;=BG$4)</formula>
    </cfRule>
    <cfRule type="expression" priority="76" stopIfTrue="1">
      <formula>BG$4=TODAY()</formula>
    </cfRule>
  </conditionalFormatting>
  <conditionalFormatting sqref="AX68:BK68">
    <cfRule type="expression" dxfId="39" priority="81" stopIfTrue="1">
      <formula>AND(NOT(ISBLANK($D68)),$D68&lt;=AX$4,$E68&gt;=AX$4)</formula>
    </cfRule>
    <cfRule type="expression" dxfId="38" priority="80" stopIfTrue="1">
      <formula>AND($D68&lt;=AX$4,ROUNDDOWN(($E68-$D68+1)*$G68,0)+$D68-1&gt;=AX$4)</formula>
    </cfRule>
    <cfRule type="expression" priority="79" stopIfTrue="1">
      <formula>AX$4=TODAY()</formula>
    </cfRule>
  </conditionalFormatting>
  <conditionalFormatting sqref="AX69">
    <cfRule type="expression" dxfId="37" priority="51" stopIfTrue="1">
      <formula>AND(NOT(ISBLANK($D69)),$D69&lt;=AX$4,$E69&gt;=AX$4)</formula>
    </cfRule>
    <cfRule type="expression" dxfId="36" priority="50" stopIfTrue="1">
      <formula>AND($D69&lt;=AX$4,ROUNDDOWN(($E69-$D69+1)*$G69,0)+$D69-1&gt;=AX$4)</formula>
    </cfRule>
    <cfRule type="expression" priority="49" stopIfTrue="1">
      <formula>AX$4=TODAY()</formula>
    </cfRule>
  </conditionalFormatting>
  <conditionalFormatting sqref="AY69:BK69">
    <cfRule type="expression" dxfId="35" priority="60" stopIfTrue="1">
      <formula>AND(NOT(ISBLANK($D69)),$D69&lt;=AY$4,$E69&gt;=AY$4)</formula>
    </cfRule>
    <cfRule type="expression" dxfId="34" priority="59" stopIfTrue="1">
      <formula>AND($D69&lt;=AY$4,ROUNDDOWN(($E69-$D69+1)*$G69,0)+$D69-1&gt;=AY$4)</formula>
    </cfRule>
    <cfRule type="expression" priority="58" stopIfTrue="1">
      <formula>AY$4=TODAY()</formula>
    </cfRule>
  </conditionalFormatting>
  <conditionalFormatting sqref="AR70:AT70">
    <cfRule type="expression" dxfId="33" priority="33" stopIfTrue="1">
      <formula>AND(NOT(ISBLANK($D70)),$D70&lt;=AR$4,$E70&gt;=AR$4)</formula>
    </cfRule>
    <cfRule type="expression" dxfId="32" priority="32" stopIfTrue="1">
      <formula>AND($D70&lt;=AR$4,ROUNDDOWN(($E70-$D70+1)*$G70,0)+$D70-1&gt;=AR$4)</formula>
    </cfRule>
    <cfRule type="expression" priority="31" stopIfTrue="1">
      <formula>AR$4=TODAY()</formula>
    </cfRule>
  </conditionalFormatting>
  <conditionalFormatting sqref="AX70">
    <cfRule type="expression" dxfId="31" priority="36" stopIfTrue="1">
      <formula>AND(NOT(ISBLANK($D70)),$D70&lt;=AX$4,$E70&gt;=AX$4)</formula>
    </cfRule>
    <cfRule type="expression" dxfId="30" priority="35" stopIfTrue="1">
      <formula>AND($D70&lt;=AX$4,ROUNDDOWN(($E70-$D70+1)*$G70,0)+$D70-1&gt;=AX$4)</formula>
    </cfRule>
    <cfRule type="expression" priority="34" stopIfTrue="1">
      <formula>AX$4=TODAY()</formula>
    </cfRule>
  </conditionalFormatting>
  <conditionalFormatting sqref="AY70:BK70">
    <cfRule type="expression" dxfId="29" priority="45" stopIfTrue="1">
      <formula>AND(NOT(ISBLANK($D70)),$D70&lt;=AY$4,$E70&gt;=AY$4)</formula>
    </cfRule>
    <cfRule type="expression" dxfId="28" priority="44" stopIfTrue="1">
      <formula>AND($D70&lt;=AY$4,ROUNDDOWN(($E70-$D70+1)*$G70,0)+$D70-1&gt;=AY$4)</formula>
    </cfRule>
    <cfRule type="expression" priority="43" stopIfTrue="1">
      <formula>AY$4=TODAY()</formula>
    </cfRule>
  </conditionalFormatting>
  <conditionalFormatting sqref="AM71:AU71">
    <cfRule type="expression" dxfId="27" priority="21" stopIfTrue="1">
      <formula>AND(NOT(ISBLANK($D71)),$D71&lt;=AM$4,$E71&gt;=AM$4)</formula>
    </cfRule>
    <cfRule type="expression" dxfId="26" priority="20" stopIfTrue="1">
      <formula>AND($D71&lt;=AM$4,ROUNDDOWN(($E71-$D71+1)*$G71,0)+$D71-1&gt;=AM$4)</formula>
    </cfRule>
    <cfRule type="expression" priority="19" stopIfTrue="1">
      <formula>AM$4=TODAY()</formula>
    </cfRule>
  </conditionalFormatting>
  <conditionalFormatting sqref="AX71:BK71">
    <cfRule type="expression" dxfId="25" priority="39" stopIfTrue="1">
      <formula>AND(NOT(ISBLANK($D71)),$D71&lt;=AX$4,$E71&gt;=AX$4)</formula>
    </cfRule>
    <cfRule type="expression" dxfId="24" priority="38" stopIfTrue="1">
      <formula>AND($D71&lt;=AX$4,ROUNDDOWN(($E71-$D71+1)*$G71,0)+$D71-1&gt;=AX$4)</formula>
    </cfRule>
    <cfRule type="expression" priority="37" stopIfTrue="1">
      <formula>AX$4=TODAY()</formula>
    </cfRule>
  </conditionalFormatting>
  <conditionalFormatting sqref="AX72:BK72">
    <cfRule type="expression" dxfId="23" priority="42" stopIfTrue="1">
      <formula>AND(NOT(ISBLANK($D72)),$D72&lt;=AX$4,$E72&gt;=AX$4)</formula>
    </cfRule>
    <cfRule type="expression" dxfId="22" priority="41" stopIfTrue="1">
      <formula>AND($D72&lt;=AX$4,ROUNDDOWN(($E72-$D72+1)*$G72,0)+$D72-1&gt;=AX$4)</formula>
    </cfRule>
    <cfRule type="expression" priority="40" stopIfTrue="1">
      <formula>AX$4=TODAY()</formula>
    </cfRule>
  </conditionalFormatting>
  <conditionalFormatting sqref="AD73:AL73">
    <cfRule type="expression" dxfId="21" priority="24" stopIfTrue="1">
      <formula>AND(NOT(ISBLANK($D73)),$D73&lt;=AD$4,$E73&gt;=AD$4)</formula>
    </cfRule>
    <cfRule type="expression" dxfId="20" priority="23" stopIfTrue="1">
      <formula>AND($D73&lt;=AD$4,ROUNDDOWN(($E73-$D73+1)*$G73,0)+$D73-1&gt;=AD$4)</formula>
    </cfRule>
    <cfRule type="expression" priority="22" stopIfTrue="1">
      <formula>AD$4=TODAY()</formula>
    </cfRule>
  </conditionalFormatting>
  <conditionalFormatting sqref="J74:R74">
    <cfRule type="expression" dxfId="19" priority="15" stopIfTrue="1">
      <formula>AND(NOT(ISBLANK($D74)),$D74&lt;=J$4,$E74&gt;=J$4)</formula>
    </cfRule>
    <cfRule type="expression" dxfId="18" priority="14" stopIfTrue="1">
      <formula>AND($D74&lt;=J$4,ROUNDDOWN(($E74-$D74+1)*$G74,0)+$D74-1&gt;=J$4)</formula>
    </cfRule>
    <cfRule type="expression" priority="13" stopIfTrue="1">
      <formula>J$4=TODAY()</formula>
    </cfRule>
  </conditionalFormatting>
  <conditionalFormatting sqref="S74:AA74">
    <cfRule type="expression" dxfId="17" priority="12" stopIfTrue="1">
      <formula>AND(NOT(ISBLANK($D74)),$D74&lt;=S$4,$E74&gt;=S$4)</formula>
    </cfRule>
    <cfRule type="expression" dxfId="16" priority="11" stopIfTrue="1">
      <formula>AND($D74&lt;=S$4,ROUNDDOWN(($E74-$D74+1)*$G74,0)+$D74-1&gt;=S$4)</formula>
    </cfRule>
    <cfRule type="expression" priority="10" stopIfTrue="1">
      <formula>S$4=TODAY()</formula>
    </cfRule>
  </conditionalFormatting>
  <conditionalFormatting sqref="AB74">
    <cfRule type="expression" dxfId="15" priority="18" stopIfTrue="1">
      <formula>AND(NOT(ISBLANK($D74)),$D74&lt;=AB$4,$E74&gt;=AB$4)</formula>
    </cfRule>
    <cfRule type="expression" dxfId="14" priority="17" stopIfTrue="1">
      <formula>AND($D74&lt;=AB$4,ROUNDDOWN(($E74-$D74+1)*$G74,0)+$D74-1&gt;=AB$4)</formula>
    </cfRule>
    <cfRule type="expression" priority="16" stopIfTrue="1">
      <formula>AB$4=TODAY()</formula>
    </cfRule>
  </conditionalFormatting>
  <conditionalFormatting sqref="J75:R75">
    <cfRule type="expression" dxfId="13" priority="9" stopIfTrue="1">
      <formula>AND(NOT(ISBLANK($D75)),$D75&lt;=J$4,$E75&gt;=J$4)</formula>
    </cfRule>
    <cfRule type="expression" dxfId="12" priority="8" stopIfTrue="1">
      <formula>AND($D75&lt;=J$4,ROUNDDOWN(($E75-$D75+1)*$G75,0)+$D75-1&gt;=J$4)</formula>
    </cfRule>
    <cfRule type="expression" priority="7" stopIfTrue="1">
      <formula>J$4=TODAY()</formula>
    </cfRule>
  </conditionalFormatting>
  <conditionalFormatting sqref="R76:Z76">
    <cfRule type="expression" dxfId="11" priority="6" stopIfTrue="1">
      <formula>AND(NOT(ISBLANK($D76)),$D76&lt;=R$4,$E76&gt;=R$4)</formula>
    </cfRule>
    <cfRule type="expression" dxfId="10" priority="5" stopIfTrue="1">
      <formula>AND($D76&lt;=R$4,ROUNDDOWN(($E76-$D76+1)*$G76,0)+$D76-1&gt;=R$4)</formula>
    </cfRule>
    <cfRule type="expression" priority="4" stopIfTrue="1">
      <formula>R$4=TODAY()</formula>
    </cfRule>
  </conditionalFormatting>
  <conditionalFormatting sqref="AA76:AI76">
    <cfRule type="expression" dxfId="9" priority="3" stopIfTrue="1">
      <formula>AND(NOT(ISBLANK($D76)),$D76&lt;=AA$4,$E76&gt;=AA$4)</formula>
    </cfRule>
    <cfRule type="expression" dxfId="8" priority="2" stopIfTrue="1">
      <formula>AND($D76&lt;=AA$4,ROUNDDOWN(($E76-$D76+1)*$G76,0)+$D76-1&gt;=AA$4)</formula>
    </cfRule>
    <cfRule type="expression" priority="1" stopIfTrue="1">
      <formula>AA$4=TODAY()</formula>
    </cfRule>
  </conditionalFormatting>
  <conditionalFormatting sqref="G6:G65">
    <cfRule type="dataBar" priority="99">
      <dataBar>
        <cfvo type="num" val="0"/>
        <cfvo type="num" val="1"/>
        <color rgb="FFA5A5A5"/>
      </dataBar>
      <extLst>
        <ext xmlns:x14="http://schemas.microsoft.com/office/spreadsheetml/2009/9/main" uri="{B025F937-C7B1-47D3-B67F-A62EFF666E3E}">
          <x14:id>{24FAE334-A505-4BDE-8604-BB281D017780}</x14:id>
        </ext>
      </extLst>
    </cfRule>
  </conditionalFormatting>
  <conditionalFormatting sqref="J4:BM5">
    <cfRule type="expression" dxfId="6" priority="101" stopIfTrue="1">
      <formula>J$4=TODAY()</formula>
    </cfRule>
  </conditionalFormatting>
  <conditionalFormatting sqref="J4:BM65">
    <cfRule type="expression" priority="100" stopIfTrue="1">
      <formula>J$4=TODAY()</formula>
    </cfRule>
  </conditionalFormatting>
  <conditionalFormatting sqref="J6:BM65">
    <cfRule type="expression" dxfId="5" priority="102" stopIfTrue="1">
      <formula>AND($D6&lt;=J$4,ROUNDDOWN(($E6-$D6+1)*$G6,0)+$D6-1&gt;=J$4)</formula>
    </cfRule>
    <cfRule type="expression" dxfId="4" priority="103" stopIfTrue="1">
      <formula>AND(NOT(ISBLANK($D6)),$D6&lt;=J$4,$E6&gt;=J$4)</formula>
    </cfRule>
  </conditionalFormatting>
  <conditionalFormatting sqref="R70:S71">
    <cfRule type="expression" dxfId="3" priority="30" stopIfTrue="1">
      <formula>AND(NOT(ISBLANK($D70)),$D70&lt;=R$4,$E70&gt;=R$4)</formula>
    </cfRule>
    <cfRule type="expression" dxfId="2" priority="29" stopIfTrue="1">
      <formula>AND($D70&lt;=R$4,ROUNDDOWN(($E70-$D70+1)*$G70,0)+$D70-1&gt;=R$4)</formula>
    </cfRule>
    <cfRule type="expression" priority="28" stopIfTrue="1">
      <formula>R$4=TODAY()</formula>
    </cfRule>
  </conditionalFormatting>
  <conditionalFormatting sqref="T70:AQ70 T71:AL71">
    <cfRule type="expression" dxfId="1" priority="27" stopIfTrue="1">
      <formula>AND(NOT(ISBLANK($D70)),$D70&lt;=T$4,$E70&gt;=T$4)</formula>
    </cfRule>
    <cfRule type="expression" dxfId="0" priority="26" stopIfTrue="1">
      <formula>AND($D70&lt;=T$4,ROUNDDOWN(($E70-$D70+1)*$G70,0)+$D70-1&gt;=T$4)</formula>
    </cfRule>
    <cfRule type="expression" priority="25" stopIfTrue="1">
      <formula>T$4=TODAY()</formula>
    </cfRule>
  </conditionalFormatting>
  <dataValidations count="2">
    <dataValidation type="list" allowBlank="1" showErrorMessage="1" sqref="E2" xr:uid="{00000000-0002-0000-0000-000000000000}">
      <formula1>$C$6:$C$59</formula1>
    </dataValidation>
    <dataValidation type="list" allowBlank="1" showErrorMessage="1" sqref="H2" xr:uid="{00000000-0002-0000-0000-000001000000}">
      <formula1>"1,2,3,4,5,6,7,8"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FAE334-A505-4BDE-8604-BB281D017780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</x14:dataBar>
          </x14:cfRule>
          <xm:sqref>G6:G65</xm:sqref>
        </x14:conditionalFormatting>
        <x14:conditionalFormatting xmlns:xm="http://schemas.microsoft.com/office/excel/2006/main">
          <x14:cfRule type="expression" priority="98" stopIfTrue="1" id="{00000000-000E-0000-0000-000062000000}">
            <xm:f>NETWORKDAYS.INTL(J$4,J$4,1,'2023节假日一览表'!$B$2:$B$32)+COUNTIFS('2023节假日一览表'!$D$2:$D$8,"&gt;="&amp;J$4,'2023节假日一览表'!$D$2:$D$8,"&lt;="&amp;J$4)=0</xm:f>
            <x14:dxf>
              <fill>
                <patternFill patternType="solid">
                  <bgColor rgb="FFFAF1D1"/>
                </patternFill>
              </fill>
            </x14:dxf>
          </x14:cfRule>
          <xm:sqref>J4:BM5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workbookViewId="0"/>
  </sheetViews>
  <sheetFormatPr defaultColWidth="14" defaultRowHeight="12.75" x14ac:dyDescent="0.2"/>
  <cols>
    <col min="1" max="7" width="32" customWidth="1"/>
  </cols>
  <sheetData>
    <row r="1" spans="1:7" ht="17.100000000000001" customHeight="1" x14ac:dyDescent="0.2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</row>
    <row r="2" spans="1:7" ht="17.100000000000001" customHeight="1" x14ac:dyDescent="0.2">
      <c r="A2" t="s">
        <v>114</v>
      </c>
      <c r="B2" s="12" t="s">
        <v>115</v>
      </c>
      <c r="C2" s="12" t="s">
        <v>116</v>
      </c>
      <c r="D2" t="s">
        <v>117</v>
      </c>
      <c r="E2" s="23">
        <v>45133</v>
      </c>
      <c r="F2" s="23">
        <v>45156</v>
      </c>
      <c r="G2" s="12" t="s">
        <v>118</v>
      </c>
    </row>
    <row r="3" spans="1:7" ht="17.100000000000001" customHeight="1" x14ac:dyDescent="0.2">
      <c r="A3" t="s">
        <v>119</v>
      </c>
      <c r="B3" s="12" t="s">
        <v>120</v>
      </c>
      <c r="C3" s="12" t="s">
        <v>116</v>
      </c>
      <c r="D3" t="s">
        <v>121</v>
      </c>
      <c r="E3" s="23">
        <v>45123</v>
      </c>
      <c r="F3" s="23">
        <v>45150</v>
      </c>
      <c r="G3" s="12" t="s">
        <v>122</v>
      </c>
    </row>
    <row r="4" spans="1:7" ht="17.100000000000001" customHeight="1" x14ac:dyDescent="0.2">
      <c r="A4" t="s">
        <v>123</v>
      </c>
      <c r="B4" s="12" t="s">
        <v>124</v>
      </c>
      <c r="C4" s="12" t="s">
        <v>116</v>
      </c>
      <c r="D4" t="s">
        <v>125</v>
      </c>
      <c r="E4" s="23">
        <v>45118</v>
      </c>
      <c r="F4" s="23">
        <v>45136</v>
      </c>
      <c r="G4" s="12" t="s">
        <v>122</v>
      </c>
    </row>
    <row r="5" spans="1:7" ht="17.100000000000001" customHeight="1" x14ac:dyDescent="0.2">
      <c r="A5" t="s">
        <v>126</v>
      </c>
      <c r="B5" s="12" t="s">
        <v>124</v>
      </c>
      <c r="C5" s="12" t="s">
        <v>116</v>
      </c>
      <c r="D5" t="s">
        <v>125</v>
      </c>
      <c r="E5" s="23">
        <v>45120</v>
      </c>
      <c r="F5" s="23">
        <v>45176</v>
      </c>
      <c r="G5" s="12" t="s">
        <v>127</v>
      </c>
    </row>
    <row r="6" spans="1:7" ht="17.100000000000001" customHeight="1" x14ac:dyDescent="0.2">
      <c r="A6" t="s">
        <v>128</v>
      </c>
      <c r="B6" s="12" t="s">
        <v>129</v>
      </c>
      <c r="C6" s="12" t="s">
        <v>116</v>
      </c>
      <c r="D6" t="s">
        <v>130</v>
      </c>
      <c r="E6" s="23">
        <v>45133</v>
      </c>
      <c r="F6" s="23">
        <v>45156</v>
      </c>
      <c r="G6" s="12" t="s">
        <v>118</v>
      </c>
    </row>
    <row r="7" spans="1:7" ht="17.100000000000001" customHeight="1" x14ac:dyDescent="0.2">
      <c r="A7" t="s">
        <v>131</v>
      </c>
      <c r="B7" s="12" t="s">
        <v>115</v>
      </c>
      <c r="C7" s="12" t="s">
        <v>132</v>
      </c>
      <c r="D7" t="s">
        <v>133</v>
      </c>
      <c r="E7" s="23">
        <v>45115</v>
      </c>
      <c r="F7" s="23">
        <v>45142</v>
      </c>
      <c r="G7" s="12" t="s">
        <v>122</v>
      </c>
    </row>
    <row r="8" spans="1:7" ht="17.100000000000001" customHeight="1" x14ac:dyDescent="0.2">
      <c r="A8" t="s">
        <v>134</v>
      </c>
      <c r="B8" s="12" t="s">
        <v>120</v>
      </c>
      <c r="C8" s="12" t="s">
        <v>132</v>
      </c>
      <c r="D8" t="s">
        <v>135</v>
      </c>
      <c r="E8" s="23">
        <v>45117</v>
      </c>
      <c r="F8" s="23">
        <v>45134</v>
      </c>
      <c r="G8" s="12" t="s">
        <v>127</v>
      </c>
    </row>
    <row r="9" spans="1:7" ht="17.100000000000001" customHeight="1" x14ac:dyDescent="0.2">
      <c r="A9" t="s">
        <v>136</v>
      </c>
      <c r="B9" s="12" t="s">
        <v>124</v>
      </c>
      <c r="C9" s="12" t="s">
        <v>132</v>
      </c>
      <c r="D9" t="s">
        <v>137</v>
      </c>
      <c r="E9" s="23">
        <v>45115</v>
      </c>
      <c r="F9" s="23">
        <v>45144</v>
      </c>
      <c r="G9" s="12" t="s">
        <v>127</v>
      </c>
    </row>
    <row r="10" spans="1:7" ht="17.100000000000001" customHeight="1" x14ac:dyDescent="0.2">
      <c r="A10" t="s">
        <v>138</v>
      </c>
      <c r="B10" s="12" t="s">
        <v>129</v>
      </c>
      <c r="C10" s="12" t="s">
        <v>3</v>
      </c>
      <c r="D10" t="s">
        <v>139</v>
      </c>
      <c r="E10" s="23">
        <v>45115</v>
      </c>
      <c r="F10" s="23">
        <v>45137</v>
      </c>
      <c r="G10" s="12" t="s">
        <v>122</v>
      </c>
    </row>
    <row r="11" spans="1:7" ht="17.100000000000001" customHeight="1" x14ac:dyDescent="0.2">
      <c r="A11" t="s">
        <v>140</v>
      </c>
      <c r="B11" s="12" t="s">
        <v>129</v>
      </c>
      <c r="C11" s="12" t="s">
        <v>141</v>
      </c>
      <c r="D11" t="s">
        <v>139</v>
      </c>
      <c r="E11" s="23">
        <v>45115</v>
      </c>
      <c r="F11" s="23">
        <v>45142</v>
      </c>
      <c r="G11" s="12" t="s">
        <v>122</v>
      </c>
    </row>
  </sheetData>
  <phoneticPr fontId="30" type="noConversion"/>
  <dataValidations count="3">
    <dataValidation type="list" allowBlank="1" sqref="B2:B11" xr:uid="{00000000-0002-0000-0100-000000000000}">
      <formula1>"完成用户拉新,提升用户体验,优化产品功能,创新功能探索"</formula1>
    </dataValidation>
    <dataValidation type="list" allowBlank="1" sqref="C2:C11" xr:uid="{00000000-0002-0000-0100-000001000000}">
      <formula1>"未开始,进行中,已完成,已停滞"</formula1>
    </dataValidation>
    <dataValidation type="list" allowBlank="1" sqref="G2:G11" xr:uid="{00000000-0002-0000-0100-000002000000}">
      <formula1>"P0,P1,P2,P3"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8"/>
  <sheetViews>
    <sheetView showGridLines="0" workbookViewId="0"/>
  </sheetViews>
  <sheetFormatPr defaultColWidth="14" defaultRowHeight="12.75" x14ac:dyDescent="0.2"/>
  <cols>
    <col min="1" max="1" width="4" customWidth="1"/>
    <col min="2" max="3" width="14" customWidth="1"/>
    <col min="4" max="4" width="6" customWidth="1"/>
    <col min="5" max="9" width="14" customWidth="1"/>
    <col min="10" max="10" width="2" customWidth="1"/>
    <col min="11" max="11" width="14" customWidth="1"/>
    <col min="12" max="13" width="21" customWidth="1"/>
    <col min="14" max="14" width="15" customWidth="1"/>
    <col min="15" max="15" width="2" customWidth="1"/>
    <col min="16" max="21" width="14" customWidth="1"/>
  </cols>
  <sheetData>
    <row r="1" spans="1:7" ht="8.1" customHeight="1" x14ac:dyDescent="0.2">
      <c r="A1" s="20"/>
      <c r="B1" s="21"/>
      <c r="C1" s="21"/>
      <c r="D1" s="21"/>
      <c r="E1" s="21"/>
      <c r="F1" s="21"/>
      <c r="G1" s="21"/>
    </row>
    <row r="2" spans="1:7" ht="30" x14ac:dyDescent="0.2">
      <c r="A2" s="20"/>
      <c r="B2" s="86" t="s">
        <v>142</v>
      </c>
      <c r="C2" s="86"/>
      <c r="D2" s="86"/>
      <c r="E2" s="86"/>
      <c r="F2" s="86"/>
      <c r="G2" s="86"/>
    </row>
    <row r="3" spans="1:7" ht="30" x14ac:dyDescent="0.2">
      <c r="A3" s="20"/>
      <c r="B3" s="86"/>
      <c r="C3" s="86"/>
      <c r="D3" s="86"/>
      <c r="E3" s="86"/>
      <c r="F3" s="86"/>
      <c r="G3" s="86"/>
    </row>
    <row r="4" spans="1:7" ht="18.95" customHeight="1" x14ac:dyDescent="0.2">
      <c r="B4" s="85" t="s">
        <v>143</v>
      </c>
      <c r="C4" s="85"/>
      <c r="D4" s="85"/>
      <c r="E4" s="85"/>
      <c r="F4" s="85"/>
      <c r="G4" s="85"/>
    </row>
    <row r="5" spans="1:7" ht="18.95" customHeight="1" x14ac:dyDescent="0.2">
      <c r="B5" s="85"/>
      <c r="C5" s="85"/>
      <c r="D5" s="85"/>
      <c r="E5" s="85"/>
      <c r="F5" s="85"/>
      <c r="G5" s="85"/>
    </row>
    <row r="6" spans="1:7" ht="18.95" customHeight="1" x14ac:dyDescent="0.2">
      <c r="B6" s="85"/>
      <c r="C6" s="85"/>
      <c r="D6" s="85"/>
      <c r="E6" s="85"/>
      <c r="F6" s="85"/>
      <c r="G6" s="85"/>
    </row>
    <row r="7" spans="1:7" ht="18.95" customHeight="1" x14ac:dyDescent="0.2">
      <c r="B7" s="85"/>
      <c r="C7" s="85"/>
      <c r="D7" s="85"/>
      <c r="E7" s="85"/>
      <c r="F7" s="85"/>
      <c r="G7" s="85"/>
    </row>
    <row r="8" spans="1:7" ht="18.95" customHeight="1" x14ac:dyDescent="0.2">
      <c r="B8" s="85"/>
      <c r="C8" s="85"/>
      <c r="D8" s="85"/>
      <c r="E8" s="85"/>
      <c r="F8" s="85"/>
      <c r="G8" s="85"/>
    </row>
    <row r="9" spans="1:7" ht="18.95" customHeight="1" x14ac:dyDescent="0.2"/>
    <row r="10" spans="1:7" ht="36" customHeight="1" x14ac:dyDescent="0.2">
      <c r="B10" s="83" t="s">
        <v>144</v>
      </c>
      <c r="C10" s="83"/>
      <c r="D10" s="83"/>
      <c r="E10" s="83"/>
      <c r="F10" s="83"/>
      <c r="G10" s="83"/>
    </row>
    <row r="11" spans="1:7" ht="29.1" customHeight="1" x14ac:dyDescent="0.2">
      <c r="B11" s="84" t="s">
        <v>145</v>
      </c>
      <c r="C11" s="84"/>
      <c r="E11" s="84" t="s">
        <v>146</v>
      </c>
      <c r="F11" s="84"/>
      <c r="G11" s="84"/>
    </row>
    <row r="12" spans="1:7" x14ac:dyDescent="0.2">
      <c r="B12" s="12"/>
      <c r="C12" s="22"/>
      <c r="E12" s="12"/>
      <c r="F12" s="12"/>
    </row>
    <row r="13" spans="1:7" x14ac:dyDescent="0.2">
      <c r="B13" s="12"/>
      <c r="C13" s="12"/>
      <c r="E13" s="12"/>
      <c r="F13" s="12"/>
    </row>
    <row r="14" spans="1:7" x14ac:dyDescent="0.2">
      <c r="B14" s="12"/>
      <c r="C14" s="12"/>
      <c r="E14" s="12"/>
      <c r="F14" s="12"/>
    </row>
    <row r="15" spans="1:7" x14ac:dyDescent="0.2">
      <c r="B15" s="12"/>
      <c r="C15" s="12"/>
      <c r="E15" s="12"/>
      <c r="F15" s="12"/>
    </row>
    <row r="16" spans="1:7" x14ac:dyDescent="0.2">
      <c r="B16" s="12"/>
      <c r="C16" s="12"/>
    </row>
    <row r="17" spans="2:3" x14ac:dyDescent="0.2">
      <c r="B17" s="12"/>
      <c r="C17" s="12"/>
    </row>
    <row r="18" spans="2:3" x14ac:dyDescent="0.2">
      <c r="B18" s="12"/>
      <c r="C18" s="12"/>
    </row>
    <row r="19" spans="2:3" x14ac:dyDescent="0.2">
      <c r="B19" s="12"/>
      <c r="C19" s="12"/>
    </row>
    <row r="20" spans="2:3" x14ac:dyDescent="0.2">
      <c r="B20" s="12"/>
      <c r="C20" s="12"/>
    </row>
    <row r="21" spans="2:3" x14ac:dyDescent="0.2">
      <c r="B21" s="12"/>
      <c r="C21" s="12"/>
    </row>
    <row r="22" spans="2:3" x14ac:dyDescent="0.2">
      <c r="B22" s="12"/>
      <c r="C22" s="12"/>
    </row>
    <row r="23" spans="2:3" x14ac:dyDescent="0.2">
      <c r="B23" s="12"/>
      <c r="C23" s="12"/>
    </row>
    <row r="24" spans="2:3" x14ac:dyDescent="0.2">
      <c r="B24" s="12"/>
      <c r="C24" s="12"/>
    </row>
    <row r="25" spans="2:3" x14ac:dyDescent="0.2">
      <c r="B25" s="12"/>
      <c r="C25" s="12"/>
    </row>
    <row r="26" spans="2:3" x14ac:dyDescent="0.2">
      <c r="B26" s="12"/>
      <c r="C26" s="12"/>
    </row>
    <row r="27" spans="2:3" x14ac:dyDescent="0.2">
      <c r="B27" s="12"/>
      <c r="C27" s="12"/>
    </row>
    <row r="28" spans="2:3" x14ac:dyDescent="0.2">
      <c r="B28" s="12"/>
      <c r="C28" s="12"/>
    </row>
  </sheetData>
  <mergeCells count="5">
    <mergeCell ref="B10:G10"/>
    <mergeCell ref="B11:C11"/>
    <mergeCell ref="E11:G11"/>
    <mergeCell ref="B4:G8"/>
    <mergeCell ref="B2:G3"/>
  </mergeCells>
  <phoneticPr fontId="30" type="noConversion"/>
  <hyperlinks>
    <hyperlink ref="B4" r:id="rId3" xr:uid="{00000000-0004-0000-0200-000000000000}"/>
  </hyperlink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8"/>
  <sheetViews>
    <sheetView showGridLines="0" workbookViewId="0"/>
  </sheetViews>
  <sheetFormatPr defaultColWidth="14" defaultRowHeight="12.75" x14ac:dyDescent="0.2"/>
  <cols>
    <col min="1" max="1" width="7" customWidth="1"/>
    <col min="2" max="2" width="89" customWidth="1"/>
    <col min="3" max="3" width="20" customWidth="1"/>
    <col min="4" max="20" width="11" customWidth="1"/>
  </cols>
  <sheetData>
    <row r="1" spans="1:3" ht="23.25" x14ac:dyDescent="0.2">
      <c r="A1" s="7" t="s">
        <v>147</v>
      </c>
      <c r="B1" s="8"/>
      <c r="C1" s="9"/>
    </row>
    <row r="2" spans="1:3" ht="17.25" x14ac:dyDescent="0.2">
      <c r="A2" s="10" t="s">
        <v>148</v>
      </c>
      <c r="B2" s="11"/>
      <c r="C2" s="5"/>
    </row>
    <row r="3" spans="1:3" ht="75.95" customHeight="1" x14ac:dyDescent="0.2">
      <c r="A3" s="12"/>
      <c r="B3" s="13" t="s">
        <v>149</v>
      </c>
    </row>
    <row r="5" spans="1:3" ht="17.25" x14ac:dyDescent="0.2">
      <c r="A5" s="87" t="s">
        <v>150</v>
      </c>
      <c r="B5" s="87"/>
    </row>
    <row r="7" spans="1:3" ht="28.5" x14ac:dyDescent="0.2">
      <c r="A7" s="14"/>
      <c r="B7" s="15" t="s">
        <v>151</v>
      </c>
      <c r="C7" s="5" t="s">
        <v>152</v>
      </c>
    </row>
    <row r="8" spans="1:3" ht="17.25" x14ac:dyDescent="0.2">
      <c r="A8" s="14"/>
      <c r="B8" s="15" t="s">
        <v>153</v>
      </c>
      <c r="C8" s="5" t="s">
        <v>154</v>
      </c>
    </row>
    <row r="9" spans="1:3" ht="17.25" x14ac:dyDescent="0.2">
      <c r="A9" s="14"/>
      <c r="B9" s="15" t="s">
        <v>155</v>
      </c>
    </row>
    <row r="10" spans="1:3" ht="27" x14ac:dyDescent="0.2">
      <c r="A10" s="14"/>
      <c r="B10" s="15" t="s">
        <v>156</v>
      </c>
    </row>
    <row r="11" spans="1:3" ht="17.25" x14ac:dyDescent="0.2">
      <c r="A11" s="14"/>
      <c r="B11" s="15" t="s">
        <v>157</v>
      </c>
      <c r="C11" s="16" t="s">
        <v>158</v>
      </c>
    </row>
    <row r="12" spans="1:3" ht="20.100000000000001" customHeight="1" x14ac:dyDescent="0.2">
      <c r="A12" s="14"/>
      <c r="B12" s="15" t="s">
        <v>159</v>
      </c>
      <c r="C12" s="17" t="s">
        <v>160</v>
      </c>
    </row>
    <row r="13" spans="1:3" ht="17.25" x14ac:dyDescent="0.2">
      <c r="A13" s="14"/>
      <c r="B13" s="15" t="s">
        <v>161</v>
      </c>
    </row>
    <row r="14" spans="1:3" ht="20.100000000000001" customHeight="1" x14ac:dyDescent="0.2">
      <c r="A14" s="14"/>
      <c r="B14" s="15" t="s">
        <v>162</v>
      </c>
    </row>
    <row r="15" spans="1:3" ht="20.100000000000001" customHeight="1" x14ac:dyDescent="0.2">
      <c r="A15" s="14"/>
      <c r="B15" s="18" t="s">
        <v>163</v>
      </c>
    </row>
    <row r="16" spans="1:3" ht="17.25" x14ac:dyDescent="0.2">
      <c r="A16" s="14"/>
      <c r="B16" s="19"/>
    </row>
    <row r="17" spans="1:2" ht="17.25" x14ac:dyDescent="0.2">
      <c r="A17" s="87" t="s">
        <v>164</v>
      </c>
      <c r="B17" s="87"/>
    </row>
    <row r="18" spans="1:2" ht="27" x14ac:dyDescent="0.2">
      <c r="A18" s="14"/>
      <c r="B18" s="15" t="s">
        <v>165</v>
      </c>
    </row>
  </sheetData>
  <mergeCells count="2">
    <mergeCell ref="A5:B5"/>
    <mergeCell ref="A17:B17"/>
  </mergeCells>
  <phoneticPr fontId="30" type="noConversion"/>
  <hyperlinks>
    <hyperlink ref="C8" location="'项目管理'!H2" display="点击可跳转设置并查看效果" xr:uid="{00000000-0004-0000-0300-000000000000}"/>
    <hyperlink ref="C7" location="'项目管理'!C2" display="点击修改项目启动日期" xr:uid="{00000000-0004-0000-0300-000001000000}"/>
  </hyperlinks>
  <pageMargins left="0.75" right="0.75" top="1" bottom="1" header="0.5" footer="0.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8"/>
  <sheetViews>
    <sheetView workbookViewId="0"/>
  </sheetViews>
  <sheetFormatPr defaultColWidth="14" defaultRowHeight="12.75" x14ac:dyDescent="0.2"/>
  <cols>
    <col min="1" max="1" width="13" customWidth="1"/>
    <col min="2" max="2" width="14" customWidth="1"/>
    <col min="4" max="4" width="14" customWidth="1"/>
    <col min="6" max="6" width="28" customWidth="1"/>
    <col min="7" max="7" width="46" customWidth="1"/>
  </cols>
  <sheetData>
    <row r="1" spans="1:8" ht="13.5" x14ac:dyDescent="0.2">
      <c r="A1" s="1" t="s">
        <v>166</v>
      </c>
      <c r="B1" s="2" t="s">
        <v>167</v>
      </c>
      <c r="D1" s="2" t="s">
        <v>168</v>
      </c>
      <c r="F1" s="91" t="s">
        <v>169</v>
      </c>
      <c r="G1" s="91"/>
      <c r="H1" s="91"/>
    </row>
    <row r="2" spans="1:8" x14ac:dyDescent="0.2">
      <c r="A2" s="3" t="s">
        <v>170</v>
      </c>
      <c r="B2" s="4">
        <v>44926</v>
      </c>
      <c r="D2" s="4">
        <v>44954</v>
      </c>
      <c r="F2" s="91"/>
      <c r="G2" s="91"/>
      <c r="H2" s="91"/>
    </row>
    <row r="3" spans="1:8" x14ac:dyDescent="0.2">
      <c r="A3" s="3" t="s">
        <v>170</v>
      </c>
      <c r="B3" s="4">
        <v>44927</v>
      </c>
      <c r="D3" s="4">
        <v>44955</v>
      </c>
      <c r="F3" s="88" t="s">
        <v>171</v>
      </c>
      <c r="G3" s="89"/>
      <c r="H3" s="89"/>
    </row>
    <row r="4" spans="1:8" x14ac:dyDescent="0.2">
      <c r="A4" s="3" t="s">
        <v>170</v>
      </c>
      <c r="B4" s="4">
        <v>44928</v>
      </c>
      <c r="D4" s="4">
        <v>45039</v>
      </c>
      <c r="F4" s="90" t="s">
        <v>172</v>
      </c>
      <c r="G4" s="90"/>
      <c r="H4" s="90"/>
    </row>
    <row r="5" spans="1:8" x14ac:dyDescent="0.2">
      <c r="A5" s="3" t="s">
        <v>173</v>
      </c>
      <c r="B5" s="4">
        <v>44947</v>
      </c>
      <c r="D5" s="4">
        <v>45052</v>
      </c>
      <c r="F5" s="92" t="s">
        <v>174</v>
      </c>
      <c r="G5" s="92"/>
      <c r="H5" s="92"/>
    </row>
    <row r="6" spans="1:8" x14ac:dyDescent="0.2">
      <c r="A6" s="3" t="s">
        <v>173</v>
      </c>
      <c r="B6" s="4">
        <v>44948</v>
      </c>
      <c r="D6" s="4">
        <v>45102</v>
      </c>
      <c r="F6" s="92"/>
      <c r="G6" s="92"/>
      <c r="H6" s="92"/>
    </row>
    <row r="7" spans="1:8" x14ac:dyDescent="0.2">
      <c r="A7" s="3" t="s">
        <v>173</v>
      </c>
      <c r="B7" s="4">
        <v>44949</v>
      </c>
      <c r="D7" s="4">
        <v>45206</v>
      </c>
      <c r="F7" s="92" t="s">
        <v>175</v>
      </c>
      <c r="G7" s="92"/>
      <c r="H7" s="92"/>
    </row>
    <row r="8" spans="1:8" x14ac:dyDescent="0.2">
      <c r="A8" s="3" t="s">
        <v>173</v>
      </c>
      <c r="B8" s="4">
        <v>44950</v>
      </c>
      <c r="D8" s="4">
        <v>45207</v>
      </c>
      <c r="F8" s="92"/>
      <c r="G8" s="92"/>
      <c r="H8" s="92"/>
    </row>
    <row r="9" spans="1:8" x14ac:dyDescent="0.2">
      <c r="A9" s="3" t="s">
        <v>173</v>
      </c>
      <c r="B9" s="4">
        <v>44951</v>
      </c>
    </row>
    <row r="10" spans="1:8" x14ac:dyDescent="0.2">
      <c r="A10" s="3" t="s">
        <v>173</v>
      </c>
      <c r="B10" s="4">
        <v>44952</v>
      </c>
    </row>
    <row r="11" spans="1:8" x14ac:dyDescent="0.2">
      <c r="A11" s="3" t="s">
        <v>173</v>
      </c>
      <c r="B11" s="4">
        <v>44953</v>
      </c>
    </row>
    <row r="12" spans="1:8" x14ac:dyDescent="0.2">
      <c r="A12" s="3" t="s">
        <v>176</v>
      </c>
      <c r="B12" s="4">
        <v>45021</v>
      </c>
    </row>
    <row r="13" spans="1:8" x14ac:dyDescent="0.2">
      <c r="A13" s="3" t="s">
        <v>177</v>
      </c>
      <c r="B13" s="4">
        <v>45045</v>
      </c>
    </row>
    <row r="14" spans="1:8" x14ac:dyDescent="0.2">
      <c r="A14" s="3" t="s">
        <v>177</v>
      </c>
      <c r="B14" s="4">
        <v>45046</v>
      </c>
    </row>
    <row r="15" spans="1:8" x14ac:dyDescent="0.2">
      <c r="A15" s="3" t="s">
        <v>177</v>
      </c>
      <c r="B15" s="4">
        <v>45047</v>
      </c>
    </row>
    <row r="16" spans="1:8" x14ac:dyDescent="0.2">
      <c r="A16" s="3" t="s">
        <v>177</v>
      </c>
      <c r="B16" s="4">
        <v>45048</v>
      </c>
    </row>
    <row r="17" spans="1:3" x14ac:dyDescent="0.2">
      <c r="A17" s="3" t="s">
        <v>177</v>
      </c>
      <c r="B17" s="4">
        <v>45049</v>
      </c>
    </row>
    <row r="18" spans="1:3" x14ac:dyDescent="0.2">
      <c r="A18" s="3" t="s">
        <v>178</v>
      </c>
      <c r="B18" s="4">
        <v>45099</v>
      </c>
    </row>
    <row r="19" spans="1:3" x14ac:dyDescent="0.2">
      <c r="A19" s="3" t="s">
        <v>178</v>
      </c>
      <c r="B19" s="4">
        <v>45100</v>
      </c>
    </row>
    <row r="20" spans="1:3" x14ac:dyDescent="0.2">
      <c r="A20" s="3" t="s">
        <v>178</v>
      </c>
      <c r="B20" s="4">
        <v>45101</v>
      </c>
    </row>
    <row r="21" spans="1:3" x14ac:dyDescent="0.2">
      <c r="A21" s="3" t="s">
        <v>179</v>
      </c>
      <c r="B21" s="4">
        <v>45198</v>
      </c>
    </row>
    <row r="22" spans="1:3" x14ac:dyDescent="0.2">
      <c r="A22" s="3" t="s">
        <v>180</v>
      </c>
      <c r="B22" s="4">
        <v>45199</v>
      </c>
    </row>
    <row r="23" spans="1:3" x14ac:dyDescent="0.2">
      <c r="A23" s="3" t="s">
        <v>180</v>
      </c>
      <c r="B23" s="4">
        <v>45200</v>
      </c>
    </row>
    <row r="24" spans="1:3" x14ac:dyDescent="0.2">
      <c r="A24" s="3" t="s">
        <v>180</v>
      </c>
      <c r="B24" s="4">
        <v>45201</v>
      </c>
      <c r="C24" s="6"/>
    </row>
    <row r="25" spans="1:3" x14ac:dyDescent="0.2">
      <c r="A25" s="3" t="s">
        <v>180</v>
      </c>
      <c r="B25" s="4">
        <v>45202</v>
      </c>
    </row>
    <row r="26" spans="1:3" x14ac:dyDescent="0.2">
      <c r="A26" s="3" t="s">
        <v>180</v>
      </c>
      <c r="B26" s="4">
        <v>45203</v>
      </c>
    </row>
    <row r="27" spans="1:3" x14ac:dyDescent="0.2">
      <c r="A27" s="3" t="s">
        <v>180</v>
      </c>
      <c r="B27" s="4">
        <v>45204</v>
      </c>
    </row>
    <row r="28" spans="1:3" x14ac:dyDescent="0.2">
      <c r="A28" s="3" t="s">
        <v>180</v>
      </c>
      <c r="B28" s="4">
        <v>45205</v>
      </c>
    </row>
  </sheetData>
  <mergeCells count="5">
    <mergeCell ref="F3:H3"/>
    <mergeCell ref="F4:H4"/>
    <mergeCell ref="F1:H2"/>
    <mergeCell ref="F5:H6"/>
    <mergeCell ref="F7:H8"/>
  </mergeCells>
  <phoneticPr fontId="30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项目管理</vt:lpstr>
      <vt:lpstr>项目甘特图</vt:lpstr>
      <vt:lpstr>项目进展分析</vt:lpstr>
      <vt:lpstr>💡 【必读】使用指南</vt:lpstr>
      <vt:lpstr>2023节假日一览表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 雲赫</cp:lastModifiedBy>
  <dcterms:created xsi:type="dcterms:W3CDTF">2023-11-29T11:15:43Z</dcterms:created>
  <dcterms:modified xsi:type="dcterms:W3CDTF">2023-11-29T11:36:54Z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979276A32A854F65B57B4488DFE29F91_12</vt:lpwstr>
  </property>
  <property fmtid="{D5CDD505-2E9C-101B-9397-08002B2CF9AE}" pid="3" name="KSOProductBuildVer">
    <vt:lpwstr>2052-12.1.0.15990</vt:lpwstr>
  </property>
</Properties>
</file>