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benn\Desktop\mycell\materials\glass\"/>
    </mc:Choice>
  </mc:AlternateContent>
  <bookViews>
    <workbookView xWindow="0" yWindow="0" windowWidth="16380" windowHeight="8190" tabRatio="991"/>
  </bookViews>
  <sheets>
    <sheet name="results" sheetId="1" r:id="rId1"/>
    <sheet name="Glass energy calculations" sheetId="2" r:id="rId2"/>
    <sheet name="Glass cost calculations" sheetId="3" r:id="rId3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13" i="3" l="1"/>
  <c r="J10" i="3"/>
  <c r="J5" i="3"/>
  <c r="J6" i="3"/>
  <c r="J7" i="3"/>
  <c r="J8" i="3"/>
  <c r="J9" i="3"/>
  <c r="J4" i="3"/>
  <c r="H9" i="3"/>
  <c r="G9" i="3"/>
  <c r="H8" i="3"/>
  <c r="G8" i="3"/>
  <c r="H7" i="3"/>
  <c r="G7" i="3"/>
  <c r="H6" i="3"/>
  <c r="G6" i="3"/>
  <c r="H5" i="3"/>
  <c r="G5" i="3"/>
  <c r="H4" i="3"/>
  <c r="G4" i="3"/>
  <c r="F8" i="2" l="1"/>
  <c r="F10" i="2" s="1"/>
  <c r="C8" i="2"/>
  <c r="C9" i="2" s="1"/>
  <c r="C10" i="2" s="1"/>
  <c r="C11" i="2" l="1"/>
  <c r="C13" i="2" s="1"/>
  <c r="C14" i="2" s="1"/>
</calcChain>
</file>

<file path=xl/sharedStrings.xml><?xml version="1.0" encoding="utf-8"?>
<sst xmlns="http://schemas.openxmlformats.org/spreadsheetml/2006/main" count="47" uniqueCount="46">
  <si>
    <t>Property</t>
  </si>
  <si>
    <t>Value</t>
  </si>
  <si>
    <t>Units</t>
  </si>
  <si>
    <t>density</t>
  </si>
  <si>
    <t>m-3</t>
  </si>
  <si>
    <t>cost</t>
  </si>
  <si>
    <t>$/Kg</t>
  </si>
  <si>
    <t>Energy</t>
  </si>
  <si>
    <t>J/Kg</t>
  </si>
  <si>
    <t>glass production</t>
  </si>
  <si>
    <t>g</t>
  </si>
  <si>
    <t>kJ electricity</t>
  </si>
  <si>
    <t>MJ energy Eq</t>
  </si>
  <si>
    <t>MJ/kg energy Eq Glass</t>
  </si>
  <si>
    <t>J/kg energy Eq Glass</t>
  </si>
  <si>
    <t>Life cycle analysis of organic photovoltaic technologies</t>
  </si>
  <si>
    <r>
      <t>Rafael Garcıa-Valverde, Judith A. Cherni</t>
    </r>
    <r>
      <rPr>
        <sz val="6.5"/>
        <color rgb="FF231F20"/>
        <rFont val="Arial"/>
        <family val="2"/>
      </rPr>
      <t xml:space="preserve"> </t>
    </r>
    <r>
      <rPr>
        <sz val="10"/>
        <color rgb="FF231F20"/>
        <rFont val="Arial"/>
        <family val="2"/>
      </rPr>
      <t>and Antonio Urbina</t>
    </r>
  </si>
  <si>
    <t>Glass mass</t>
  </si>
  <si>
    <t>Energy used</t>
  </si>
  <si>
    <t>J electricity</t>
  </si>
  <si>
    <t>kWh electricity</t>
  </si>
  <si>
    <t>kJ thermal energy</t>
  </si>
  <si>
    <t>Equivalent raw energy</t>
  </si>
  <si>
    <t>Total MJ energy Eq</t>
  </si>
  <si>
    <t xml:space="preserve">Material usage </t>
  </si>
  <si>
    <t>Material</t>
  </si>
  <si>
    <t>Mass for making 1kg raw material (kg)</t>
  </si>
  <si>
    <t>Mass for 1m^2 of panel (kg)</t>
  </si>
  <si>
    <t>Mass to give 1kg of solar panel material (kg)</t>
  </si>
  <si>
    <t>Cost per kg</t>
  </si>
  <si>
    <t>Ref</t>
  </si>
  <si>
    <t>Cost for 1kg solar panel material</t>
  </si>
  <si>
    <t>Silica sand</t>
  </si>
  <si>
    <t>http://www.castreekilns.co.uk/fine-kiln-dried-silica-sand-1000kg-2656-p.asp</t>
  </si>
  <si>
    <t>Soda ash</t>
  </si>
  <si>
    <t>http://www.kemcore.com/soda-ash-dense-99.html</t>
  </si>
  <si>
    <t>Limestone</t>
  </si>
  <si>
    <t>http://www.online-building-supplies.co.uk/10mm-limestone-bulk-bag-855kg-min-99-p.asp</t>
  </si>
  <si>
    <t>Dolomite</t>
  </si>
  <si>
    <t>https://mistralni.co.uk/products/dolomite-calcium-magnesium-carbonate</t>
  </si>
  <si>
    <t>Alumina</t>
  </si>
  <si>
    <t>http://dfldxg.en.made-in-china.com/product/IomJNkBDZsRh/China-White-Fused-Alumina-Grit-Aluminum-Oxide-Grains-F-30-.html</t>
  </si>
  <si>
    <t>Cullet</t>
  </si>
  <si>
    <t>http://www.wrap.org.uk/content/glass-4</t>
  </si>
  <si>
    <t>Total:</t>
  </si>
  <si>
    <t>cost for 1kg of solar panel 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</si>
</sst>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£&quot;* #,##0.00_-;\-&quot;£&quot;* #,##0.00_-;_-&quot;£&quot;* &quot;-&quot;??_-;_-@_-"/>
    <numFmt numFmtId="164" formatCode="_-[$$-409]* #,##0.00_ ;_-[$$-409]* \-#,##0.00\ ;_-[$$-409]* &quot;-&quot;??_ ;_-@_ "/>
  </numFmts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231F20"/>
      <name val="Arial"/>
      <family val="2"/>
    </font>
    <font>
      <sz val="6.5"/>
      <color rgb="FF231F2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44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zoomScale="150" zoomScaleNormal="150" workbookViewId="0">
      <selection activeCell="B5" sqref="B5"/>
    </sheetView>
  </sheetViews>
  <sheetFormatPr defaultRowHeight="12.7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 t="s">
        <v>3</v>
      </c>
      <c r="B2" s="2">
        <v>2400</v>
      </c>
      <c r="C2" s="2" t="s">
        <v>4</v>
      </c>
    </row>
    <row r="3" spans="1:3" x14ac:dyDescent="0.2">
      <c r="A3" s="2" t="s">
        <v>5</v>
      </c>
      <c r="B3" s="8">
        <v>0.47642807017543859</v>
      </c>
      <c r="C3" s="2" t="s">
        <v>6</v>
      </c>
    </row>
    <row r="4" spans="1:3" x14ac:dyDescent="0.2">
      <c r="A4" s="2" t="s">
        <v>7</v>
      </c>
      <c r="B4" s="2">
        <v>37450374.430606015</v>
      </c>
      <c r="C4" s="2" t="s">
        <v>8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4"/>
  <sheetViews>
    <sheetView workbookViewId="0">
      <selection activeCell="D16" sqref="D16"/>
    </sheetView>
  </sheetViews>
  <sheetFormatPr defaultRowHeight="12.75" x14ac:dyDescent="0.2"/>
  <cols>
    <col min="2" max="2" width="11.140625" bestFit="1" customWidth="1"/>
  </cols>
  <sheetData>
    <row r="3" spans="2:7" x14ac:dyDescent="0.2">
      <c r="C3" t="s">
        <v>15</v>
      </c>
    </row>
    <row r="4" spans="2:7" x14ac:dyDescent="0.2">
      <c r="C4" s="3" t="s">
        <v>16</v>
      </c>
    </row>
    <row r="5" spans="2:7" x14ac:dyDescent="0.2">
      <c r="C5" t="s">
        <v>9</v>
      </c>
    </row>
    <row r="6" spans="2:7" x14ac:dyDescent="0.2">
      <c r="B6" t="s">
        <v>17</v>
      </c>
      <c r="C6">
        <v>1541.6</v>
      </c>
      <c r="D6" t="s">
        <v>10</v>
      </c>
    </row>
    <row r="7" spans="2:7" x14ac:dyDescent="0.2">
      <c r="B7" t="s">
        <v>18</v>
      </c>
      <c r="C7">
        <v>8358.2000000000007</v>
      </c>
      <c r="D7" t="s">
        <v>11</v>
      </c>
      <c r="F7">
        <v>22598.1</v>
      </c>
      <c r="G7" t="s">
        <v>21</v>
      </c>
    </row>
    <row r="8" spans="2:7" x14ac:dyDescent="0.2">
      <c r="C8">
        <f>C7*1000</f>
        <v>8358200.0000000009</v>
      </c>
      <c r="D8" t="s">
        <v>19</v>
      </c>
      <c r="F8">
        <f>F7/0.8</f>
        <v>28247.624999999996</v>
      </c>
      <c r="G8" t="s">
        <v>22</v>
      </c>
    </row>
    <row r="9" spans="2:7" x14ac:dyDescent="0.2">
      <c r="C9">
        <f>C8/3600000</f>
        <v>2.3217222222222227</v>
      </c>
      <c r="D9" t="s">
        <v>20</v>
      </c>
    </row>
    <row r="10" spans="2:7" x14ac:dyDescent="0.2">
      <c r="C10">
        <f>12.7*C9</f>
        <v>29.485872222222227</v>
      </c>
      <c r="D10" t="s">
        <v>12</v>
      </c>
      <c r="F10">
        <f>F8/1000</f>
        <v>28.247624999999996</v>
      </c>
      <c r="G10" t="s">
        <v>12</v>
      </c>
    </row>
    <row r="11" spans="2:7" x14ac:dyDescent="0.2">
      <c r="C11">
        <f>C10+F10</f>
        <v>57.733497222222226</v>
      </c>
      <c r="D11" t="s">
        <v>23</v>
      </c>
    </row>
    <row r="13" spans="2:7" x14ac:dyDescent="0.2">
      <c r="C13">
        <f>C11/(C6/1000)</f>
        <v>37.450374430606011</v>
      </c>
      <c r="D13" t="s">
        <v>13</v>
      </c>
    </row>
    <row r="14" spans="2:7" x14ac:dyDescent="0.2">
      <c r="C14">
        <f>C13*10^6</f>
        <v>37450374.430606015</v>
      </c>
      <c r="D14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13"/>
  <sheetViews>
    <sheetView workbookViewId="0">
      <selection activeCell="C13" sqref="C13"/>
    </sheetView>
  </sheetViews>
  <sheetFormatPr defaultRowHeight="12.75" x14ac:dyDescent="0.2"/>
  <cols>
    <col min="3" max="3" width="13.85546875" bestFit="1" customWidth="1"/>
    <col min="5" max="5" width="18.5703125" customWidth="1"/>
    <col min="6" max="6" width="13.140625" customWidth="1"/>
    <col min="7" max="7" width="21.42578125" customWidth="1"/>
    <col min="9" max="9" width="18.7109375" customWidth="1"/>
    <col min="10" max="10" width="16.28515625" customWidth="1"/>
  </cols>
  <sheetData>
    <row r="3" spans="3:10" ht="25.5" x14ac:dyDescent="0.2">
      <c r="C3" t="s">
        <v>24</v>
      </c>
      <c r="D3" t="s">
        <v>25</v>
      </c>
      <c r="E3" s="4" t="s">
        <v>26</v>
      </c>
      <c r="F3" s="4" t="s">
        <v>27</v>
      </c>
      <c r="G3" s="4" t="s">
        <v>28</v>
      </c>
      <c r="H3" s="4" t="s">
        <v>29</v>
      </c>
      <c r="I3" s="4" t="s">
        <v>30</v>
      </c>
      <c r="J3" s="4" t="s">
        <v>31</v>
      </c>
    </row>
    <row r="4" spans="3:10" x14ac:dyDescent="0.2">
      <c r="C4">
        <v>1</v>
      </c>
      <c r="D4" t="s">
        <v>32</v>
      </c>
      <c r="E4">
        <v>0.78800000000000003</v>
      </c>
      <c r="G4">
        <f t="shared" ref="G4:G9" si="0">E4</f>
        <v>0.78800000000000003</v>
      </c>
      <c r="H4">
        <f>150/1000</f>
        <v>0.15</v>
      </c>
      <c r="I4" t="s">
        <v>33</v>
      </c>
      <c r="J4" s="6">
        <f>H4*G4</f>
        <v>0.1182</v>
      </c>
    </row>
    <row r="5" spans="3:10" x14ac:dyDescent="0.2">
      <c r="C5">
        <v>1</v>
      </c>
      <c r="D5" t="s">
        <v>34</v>
      </c>
      <c r="E5">
        <v>0.28599999999999998</v>
      </c>
      <c r="G5">
        <f t="shared" si="0"/>
        <v>0.28599999999999998</v>
      </c>
      <c r="H5">
        <f>265*0.81/1000</f>
        <v>0.21465000000000001</v>
      </c>
      <c r="I5" t="s">
        <v>35</v>
      </c>
      <c r="J5" s="6">
        <f t="shared" ref="J5:J9" si="1">H5*G5</f>
        <v>6.1389899999999997E-2</v>
      </c>
    </row>
    <row r="6" spans="3:10" x14ac:dyDescent="0.2">
      <c r="C6">
        <v>1</v>
      </c>
      <c r="D6" t="s">
        <v>36</v>
      </c>
      <c r="E6">
        <v>0.14099999999999999</v>
      </c>
      <c r="G6">
        <f t="shared" si="0"/>
        <v>0.14099999999999999</v>
      </c>
      <c r="H6">
        <f>55.44/855</f>
        <v>6.4842105263157895E-2</v>
      </c>
      <c r="I6" t="s">
        <v>37</v>
      </c>
      <c r="J6" s="6">
        <f t="shared" si="1"/>
        <v>9.1427368421052625E-3</v>
      </c>
    </row>
    <row r="7" spans="3:10" x14ac:dyDescent="0.2">
      <c r="C7">
        <v>1</v>
      </c>
      <c r="D7" t="s">
        <v>38</v>
      </c>
      <c r="E7">
        <v>9.0999999999999998E-2</v>
      </c>
      <c r="G7">
        <f t="shared" si="0"/>
        <v>9.0999999999999998E-2</v>
      </c>
      <c r="H7">
        <f>45.99/25</f>
        <v>1.8396000000000001</v>
      </c>
      <c r="I7" t="s">
        <v>39</v>
      </c>
      <c r="J7" s="6">
        <f t="shared" si="1"/>
        <v>0.16740360000000001</v>
      </c>
    </row>
    <row r="8" spans="3:10" x14ac:dyDescent="0.2">
      <c r="C8">
        <v>1</v>
      </c>
      <c r="D8" t="s">
        <v>40</v>
      </c>
      <c r="E8">
        <v>4.2999999999999997E-2</v>
      </c>
      <c r="G8">
        <f t="shared" si="0"/>
        <v>4.2999999999999997E-2</v>
      </c>
      <c r="H8">
        <f>850*0.81/1000</f>
        <v>0.6885</v>
      </c>
      <c r="I8" t="s">
        <v>41</v>
      </c>
      <c r="J8" s="6">
        <f t="shared" si="1"/>
        <v>2.9605499999999996E-2</v>
      </c>
    </row>
    <row r="9" spans="3:10" x14ac:dyDescent="0.2">
      <c r="C9">
        <v>1</v>
      </c>
      <c r="D9" t="s">
        <v>42</v>
      </c>
      <c r="E9">
        <v>1.0999999999999999E-2</v>
      </c>
      <c r="G9">
        <f t="shared" si="0"/>
        <v>1.0999999999999999E-2</v>
      </c>
      <c r="H9">
        <f>15/1000</f>
        <v>1.4999999999999999E-2</v>
      </c>
      <c r="I9" t="s">
        <v>43</v>
      </c>
      <c r="J9" s="6">
        <f t="shared" si="1"/>
        <v>1.6499999999999997E-4</v>
      </c>
    </row>
    <row r="10" spans="3:10" x14ac:dyDescent="0.2">
      <c r="I10" s="5" t="s">
        <v>44</v>
      </c>
      <c r="J10" s="6">
        <f>SUM(J4:J9)</f>
        <v>0.3859067368421053</v>
      </c>
    </row>
    <row r="12" spans="3:10" x14ac:dyDescent="0.2">
      <c r="C12" t="s">
        <v>45</v>
      </c>
    </row>
    <row r="13" spans="3:10" x14ac:dyDescent="0.2">
      <c r="C13" s="7">
        <f>J10/0.81</f>
        <v>0.47642807017543859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Glass energy calculations</vt:lpstr>
      <vt:lpstr>Glass cost calculations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Philip Bennett</cp:lastModifiedBy>
  <cp:revision>6</cp:revision>
  <dcterms:created xsi:type="dcterms:W3CDTF">2016-09-13T16:32:15Z</dcterms:created>
  <dcterms:modified xsi:type="dcterms:W3CDTF">2017-03-23T14:48:37Z</dcterms:modified>
  <dc:language>en-US</dc:language>
</cp:coreProperties>
</file>