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TiO\"/>
    </mc:Choice>
  </mc:AlternateContent>
  <bookViews>
    <workbookView xWindow="0" yWindow="0" windowWidth="16380" windowHeight="8190" tabRatio="991"/>
  </bookViews>
  <sheets>
    <sheet name="results" sheetId="1" r:id="rId1"/>
    <sheet name="TiO2 base cost calculations" sheetId="3" r:id="rId2"/>
    <sheet name="TiO2 energy calculations" sheetId="2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0" i="3" l="1"/>
  <c r="D17" i="3"/>
  <c r="L13" i="3"/>
  <c r="L12" i="3"/>
  <c r="L11" i="3"/>
  <c r="I12" i="3"/>
  <c r="F14" i="3" l="1"/>
  <c r="K30" i="3" l="1"/>
  <c r="K7" i="3"/>
  <c r="K8" i="3"/>
  <c r="K9" i="3"/>
  <c r="K10" i="3"/>
  <c r="K11" i="3"/>
  <c r="K12" i="3"/>
  <c r="I6" i="3"/>
  <c r="K6" i="3" s="1"/>
  <c r="K13" i="3" l="1"/>
  <c r="E34" i="2"/>
  <c r="E33" i="2"/>
  <c r="E30" i="2"/>
  <c r="E29" i="2"/>
  <c r="E28" i="2"/>
  <c r="E24" i="2"/>
  <c r="E25" i="2"/>
  <c r="E26" i="2" s="1"/>
  <c r="E27" i="2" s="1"/>
  <c r="B20" i="2"/>
  <c r="E11" i="2"/>
  <c r="H11" i="2" s="1"/>
  <c r="B24" i="2"/>
  <c r="G10" i="2"/>
  <c r="E10" i="2"/>
  <c r="F17" i="2" s="1"/>
  <c r="E9" i="2"/>
  <c r="H9" i="2" s="1"/>
  <c r="E8" i="2"/>
  <c r="H8" i="2" s="1"/>
  <c r="B25" i="2" l="1"/>
  <c r="B26" i="2" s="1"/>
  <c r="B27" i="2" s="1"/>
  <c r="B28" i="2" s="1"/>
  <c r="F16" i="2"/>
  <c r="B16" i="2" s="1"/>
  <c r="B17" i="2" s="1"/>
  <c r="H10" i="2"/>
  <c r="B31" i="2" l="1"/>
</calcChain>
</file>

<file path=xl/comments1.xml><?xml version="1.0" encoding="utf-8"?>
<comments xmlns="http://schemas.openxmlformats.org/spreadsheetml/2006/main">
  <authors>
    <author>Philip Bennett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for substrate cleaners etc. </t>
        </r>
      </text>
    </comment>
  </commentList>
</comments>
</file>

<file path=xl/comments2.xml><?xml version="1.0" encoding="utf-8"?>
<comments xmlns="http://schemas.openxmlformats.org/spreadsheetml/2006/main">
  <authors>
    <author>Philip Bennett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due to cathode deposition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Philip Bennett: 
</t>
        </r>
        <r>
          <rPr>
            <sz val="9"/>
            <color indexed="81"/>
            <rFont val="Tahoma"/>
            <family val="2"/>
          </rPr>
          <t>is material used for active area?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includes energy for 1kg of BL-TiO2 ink, and the amount of ethanol and deionized water to process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after the spray pyrolysis 0.8 material usage ratio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only from the sintering process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as each kWh requires 12.7 MJ of energy equivalent to make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screen printing process energy assumed to only depend on area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embedded energy + manufacturing energy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Embedded energy + manufacturing sintering energy
</t>
        </r>
      </text>
    </comment>
  </commentList>
</comments>
</file>

<file path=xl/sharedStrings.xml><?xml version="1.0" encoding="utf-8"?>
<sst xmlns="http://schemas.openxmlformats.org/spreadsheetml/2006/main" count="115" uniqueCount="92">
  <si>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</si>
  <si>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</si>
  <si>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</si>
  <si>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</si>
  <si>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</si>
  <si>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</si>
  <si>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</si>
  <si>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</si>
  <si>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</si>
  <si>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BL-TiO2 ink</t>
  </si>
  <si>
    <t>blocking layer material</t>
  </si>
  <si>
    <t>Y</t>
  </si>
  <si>
    <t>100nm</t>
  </si>
  <si>
    <t>Ethanol</t>
  </si>
  <si>
    <t>Substrate cleaning solvent</t>
  </si>
  <si>
    <t>N</t>
  </si>
  <si>
    <t>N/a</t>
  </si>
  <si>
    <t>Deionized water</t>
  </si>
  <si>
    <t>Processing</t>
  </si>
  <si>
    <t>Material</t>
  </si>
  <si>
    <t>Material usage ratio</t>
  </si>
  <si>
    <t>Area covered</t>
  </si>
  <si>
    <t>Is energy requirement dependent on layer thickness?</t>
  </si>
  <si>
    <t>Energy (J)</t>
  </si>
  <si>
    <t xml:space="preserve">Material </t>
  </si>
  <si>
    <t>Usage of material</t>
  </si>
  <si>
    <t>Is material usage dependent on layer thickness?</t>
  </si>
  <si>
    <t>Mass to produce 1m^2 of panel</t>
  </si>
  <si>
    <t>Layer thickness</t>
  </si>
  <si>
    <t>Embedded energy MJ/kg</t>
  </si>
  <si>
    <t>Embedded energy in 1m^2 of panel</t>
  </si>
  <si>
    <t>Spray Pyrolysis</t>
  </si>
  <si>
    <t>BL-TiO2</t>
  </si>
  <si>
    <t>Ratio of chemicals used</t>
  </si>
  <si>
    <t>Chemical</t>
  </si>
  <si>
    <t>MJ/kg</t>
  </si>
  <si>
    <t>MJ/kg Before spray pyrolysis</t>
  </si>
  <si>
    <t>MJ/kg in panel form</t>
  </si>
  <si>
    <t>J/m^2 of panel</t>
  </si>
  <si>
    <t>J/kg of material sprayed</t>
  </si>
  <si>
    <t>J/kg of material deposited</t>
  </si>
  <si>
    <t>kWh/kg of material deposited</t>
  </si>
  <si>
    <t>MJ/kg energy Eq</t>
  </si>
  <si>
    <t>Total energy to manufacture BL-TIO2</t>
  </si>
  <si>
    <t>Screen Printing</t>
  </si>
  <si>
    <t>nc-TiO2</t>
  </si>
  <si>
    <t>-</t>
  </si>
  <si>
    <t>Sintering</t>
  </si>
  <si>
    <t>Nc-TiO2 ink</t>
  </si>
  <si>
    <t>Porosity filler-conductor</t>
  </si>
  <si>
    <t>250nm</t>
  </si>
  <si>
    <t>Energy to manufacture 1kg of BL-TIO layer</t>
  </si>
  <si>
    <t>Embedded BL-TiO2 ink energy in 1kg of solar panel material</t>
  </si>
  <si>
    <t xml:space="preserve">Embedded nc-TiO2 ink energy in 1kg of solar panel material </t>
  </si>
  <si>
    <t>energy to manufacture 1kg of BL-TiO2 ink</t>
  </si>
  <si>
    <t xml:space="preserve">J </t>
  </si>
  <si>
    <t xml:space="preserve">J/kg deposited </t>
  </si>
  <si>
    <t>kWh/kg deposited</t>
  </si>
  <si>
    <t>J/m^2</t>
  </si>
  <si>
    <t>kWh/m^2</t>
  </si>
  <si>
    <t>MJ/m^2 energy Eq</t>
  </si>
  <si>
    <t>Total energy to manufacture nc-TiO2</t>
  </si>
  <si>
    <t>J/kg</t>
  </si>
  <si>
    <t>Titanium tetrachloride</t>
  </si>
  <si>
    <t>Isopropanol</t>
  </si>
  <si>
    <t>https://mistralni.co.uk/products/ipa-isopropyl-alcohol-propan-2-ol</t>
  </si>
  <si>
    <t>Acetone</t>
  </si>
  <si>
    <t>http://www.chemicals.co.uk/acetone</t>
  </si>
  <si>
    <t>Acetic anhydride</t>
  </si>
  <si>
    <t>http://www.rightpricechemicals.com/buy-acetic-anhydride-reagent-acs.html</t>
  </si>
  <si>
    <t>https://www.alibaba.com/product-detail/Bulk-Ethanol_50018247018.html</t>
  </si>
  <si>
    <t>nc-TiO2 ink</t>
  </si>
  <si>
    <t>Titanium Dioxide</t>
  </si>
  <si>
    <t>https://www.alibaba.com/product-detail/Bulk-Sales-Titanium-Dioxide-Anatase-Grade_60540390890.html</t>
  </si>
  <si>
    <t>Terpineol</t>
  </si>
  <si>
    <t>https://www.alibaba.com/product-detail/Terpineol-CAS-NO-8000-41-7_605956436.html</t>
  </si>
  <si>
    <t>Main constituents</t>
  </si>
  <si>
    <t>processing chemicals</t>
  </si>
  <si>
    <t>secondary component</t>
  </si>
  <si>
    <t>Mass to make 1kg of material (kg)</t>
  </si>
  <si>
    <t>mass required for 1kg after final processing</t>
  </si>
  <si>
    <t>Cost (£/kg)</t>
  </si>
  <si>
    <t>Reference</t>
  </si>
  <si>
    <t>Cost for 1kg of component</t>
  </si>
  <si>
    <t>https://www.alibaba.com/showroom/titanium-tetrachloride.html</t>
  </si>
  <si>
    <t>http://darrantchemicals.co.uk/deionised-water?gclid=CjwKEAiA_9nFBRCsurz7y_Px8xoSJAAUqvKCNpsym31bCB3wKonR42_3cfTbbcKHPhik37fa4_q64xoC2dPw_wcB</t>
  </si>
  <si>
    <t>Mass to make 1m^2 of material</t>
  </si>
  <si>
    <t>Cost for 1m^2 of solar panel</t>
  </si>
  <si>
    <t>Totals:</t>
  </si>
  <si>
    <t>Total cost for 1m^2 of solar panel</t>
  </si>
  <si>
    <t>Total cost for 1kg of blocking ink</t>
  </si>
  <si>
    <t>$/m^2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</si>
</sst>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.000"/>
    <numFmt numFmtId="165" formatCode="_-[$$-409]* #,##0.00_ ;_-[$$-409]* \-#,##0.00\ ;_-[$$-409]* &quot;-&quot;??_ ;_-@_ 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2" fontId="0" fillId="0" borderId="0" xfId="0" applyNumberFormat="1"/>
    <xf numFmtId="0" fontId="0" fillId="0" borderId="0" xfId="0" applyFont="1" applyFill="1" applyBorder="1" applyAlignment="1">
      <alignment horizontal="center"/>
    </xf>
    <xf numFmtId="44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wrapText="1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50" zoomScaleNormal="150" workbookViewId="0">
      <selection activeCell="B3" sqref="B3"/>
    </sheetView>
  </sheetViews>
  <sheetFormatPr defaultRowHeight="12.75" x14ac:dyDescent="0.2"/>
  <cols>
    <col min="2" max="2" width="12.42578125" bestFit="1" customWidth="1"/>
    <col min="7" max="7" width="12.140625" customWidth="1"/>
  </cols>
  <sheetData>
    <row r="1" spans="1:7" x14ac:dyDescent="0.2">
      <c r="A1" s="1" t="s">
        <v>0</v>
      </c>
      <c r="B1" s="1" t="s">
        <v>1</v>
      </c>
      <c r="C1" s="1" t="s">
        <v>2</v>
      </c>
    </row>
    <row r="2" spans="1:7" x14ac:dyDescent="0.2">
      <c r="A2" s="2" t="s">
        <v>3</v>
      </c>
      <c r="B2" s="2">
        <v>4230</v>
      </c>
      <c r="C2" s="2" t="s">
        <v>4</v>
      </c>
    </row>
    <row r="3" spans="1:7" x14ac:dyDescent="0.2">
      <c r="A3" s="2" t="s">
        <v>5</v>
      </c>
      <c r="B3" s="2">
        <v>2.44</v>
      </c>
      <c r="C3" s="2" t="s">
        <v>6</v>
      </c>
    </row>
    <row r="4" spans="1:7" x14ac:dyDescent="0.2">
      <c r="A4" s="2" t="s">
        <v>7</v>
      </c>
      <c r="B4" s="2">
        <v>136849130.08500302</v>
      </c>
      <c r="C4" s="2" t="s">
        <v>8</v>
      </c>
    </row>
    <row r="5" spans="1:7" x14ac:dyDescent="0.2">
      <c r="A5" s="14" t="s">
        <v>5</v>
      </c>
      <c r="B5" s="19">
        <v>4.2101912829178981E-2</v>
      </c>
      <c r="C5" s="14" t="s">
        <v>91</v>
      </c>
    </row>
    <row r="8" spans="1:7" x14ac:dyDescent="0.2">
      <c r="F8" s="14" t="s">
        <v>32</v>
      </c>
    </row>
    <row r="9" spans="1:7" ht="25.5" x14ac:dyDescent="0.2">
      <c r="F9">
        <v>136.84913008500303</v>
      </c>
      <c r="G9" s="9" t="s">
        <v>42</v>
      </c>
    </row>
    <row r="10" spans="1:7" x14ac:dyDescent="0.2">
      <c r="F10" s="2">
        <v>136849130.08500302</v>
      </c>
      <c r="G10" t="s">
        <v>62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L30"/>
  <sheetViews>
    <sheetView topLeftCell="C4" workbookViewId="0">
      <selection activeCell="D20" sqref="D20"/>
    </sheetView>
  </sheetViews>
  <sheetFormatPr defaultRowHeight="12.75" x14ac:dyDescent="0.2"/>
  <cols>
    <col min="3" max="3" width="15.85546875" bestFit="1" customWidth="1"/>
    <col min="4" max="4" width="16.42578125" customWidth="1"/>
    <col min="5" max="5" width="19.140625" customWidth="1"/>
    <col min="6" max="6" width="19" bestFit="1" customWidth="1"/>
    <col min="7" max="7" width="19" customWidth="1"/>
    <col min="8" max="8" width="20.140625" customWidth="1"/>
    <col min="9" max="9" width="12.5703125" customWidth="1"/>
    <col min="10" max="10" width="30" customWidth="1"/>
    <col min="11" max="11" width="13.140625" bestFit="1" customWidth="1"/>
    <col min="12" max="12" width="12.28515625" bestFit="1" customWidth="1"/>
  </cols>
  <sheetData>
    <row r="4" spans="3:12" ht="38.25" x14ac:dyDescent="0.2">
      <c r="C4" s="6" t="s">
        <v>76</v>
      </c>
      <c r="D4" s="7" t="s">
        <v>77</v>
      </c>
      <c r="E4" s="7" t="s">
        <v>78</v>
      </c>
      <c r="F4" s="7" t="s">
        <v>79</v>
      </c>
      <c r="G4" s="7" t="s">
        <v>86</v>
      </c>
      <c r="H4" s="17" t="s">
        <v>80</v>
      </c>
      <c r="I4" s="6" t="s">
        <v>81</v>
      </c>
      <c r="J4" s="6" t="s">
        <v>82</v>
      </c>
      <c r="K4" s="7" t="s">
        <v>83</v>
      </c>
      <c r="L4" s="7" t="s">
        <v>87</v>
      </c>
    </row>
    <row r="5" spans="3:12" x14ac:dyDescent="0.2">
      <c r="C5" t="s">
        <v>9</v>
      </c>
      <c r="F5">
        <v>1</v>
      </c>
      <c r="H5" s="5">
        <v>1.25</v>
      </c>
      <c r="K5" s="13"/>
    </row>
    <row r="6" spans="3:12" x14ac:dyDescent="0.2">
      <c r="E6" t="s">
        <v>63</v>
      </c>
      <c r="F6">
        <v>4.8099999999999997E-2</v>
      </c>
      <c r="H6" s="5">
        <v>6.0124999999999991E-2</v>
      </c>
      <c r="I6" s="15">
        <f>0.81*1200/1000</f>
        <v>0.97200000000000009</v>
      </c>
      <c r="J6" t="s">
        <v>84</v>
      </c>
      <c r="K6" s="15">
        <f>I6*H6</f>
        <v>5.8441499999999993E-2</v>
      </c>
      <c r="L6" s="15">
        <v>0</v>
      </c>
    </row>
    <row r="7" spans="3:12" x14ac:dyDescent="0.2">
      <c r="E7" t="s">
        <v>64</v>
      </c>
      <c r="F7">
        <v>6.08E-2</v>
      </c>
      <c r="H7" s="5">
        <v>7.5999999999999998E-2</v>
      </c>
      <c r="I7" s="15">
        <v>3.174300254452926</v>
      </c>
      <c r="J7" t="s">
        <v>65</v>
      </c>
      <c r="K7" s="15">
        <f t="shared" ref="K7:K12" si="0">I7*H7</f>
        <v>0.24124681933842237</v>
      </c>
      <c r="L7" s="15">
        <v>0</v>
      </c>
    </row>
    <row r="8" spans="3:12" x14ac:dyDescent="0.2">
      <c r="E8" t="s">
        <v>66</v>
      </c>
      <c r="F8">
        <v>2.9399999999999999E-2</v>
      </c>
      <c r="H8" s="5">
        <v>3.6749999999999998E-2</v>
      </c>
      <c r="I8" s="15">
        <v>1.74475</v>
      </c>
      <c r="J8" t="s">
        <v>67</v>
      </c>
      <c r="K8" s="15">
        <f t="shared" si="0"/>
        <v>6.4119562499999991E-2</v>
      </c>
      <c r="L8" s="15">
        <v>0</v>
      </c>
    </row>
    <row r="9" spans="3:12" x14ac:dyDescent="0.2">
      <c r="E9" t="s">
        <v>68</v>
      </c>
      <c r="F9">
        <v>5.1799999999999999E-2</v>
      </c>
      <c r="H9" s="5">
        <v>6.4749999999999988E-2</v>
      </c>
      <c r="I9" s="15">
        <v>8.4697642330073784</v>
      </c>
      <c r="J9" t="s">
        <v>69</v>
      </c>
      <c r="K9" s="15">
        <f t="shared" si="0"/>
        <v>0.54841723408722765</v>
      </c>
      <c r="L9" s="15">
        <v>0</v>
      </c>
    </row>
    <row r="10" spans="3:12" x14ac:dyDescent="0.2">
      <c r="E10" t="s">
        <v>13</v>
      </c>
      <c r="F10">
        <v>0.90800000000000003</v>
      </c>
      <c r="H10" s="5">
        <v>1.135</v>
      </c>
      <c r="I10" s="15">
        <v>0.93536121673003791</v>
      </c>
      <c r="J10" t="s">
        <v>70</v>
      </c>
      <c r="K10" s="15">
        <f t="shared" si="0"/>
        <v>1.061634980988593</v>
      </c>
      <c r="L10" s="15">
        <v>0</v>
      </c>
    </row>
    <row r="11" spans="3:12" x14ac:dyDescent="0.2">
      <c r="D11" t="s">
        <v>13</v>
      </c>
      <c r="G11">
        <v>2.58E-2</v>
      </c>
      <c r="H11" s="5">
        <v>0</v>
      </c>
      <c r="I11" s="15">
        <v>0.93536121673003791</v>
      </c>
      <c r="J11" t="s">
        <v>70</v>
      </c>
      <c r="K11" s="15">
        <f t="shared" si="0"/>
        <v>0</v>
      </c>
      <c r="L11" s="15">
        <f>I11*G11</f>
        <v>2.4132319391634977E-2</v>
      </c>
    </row>
    <row r="12" spans="3:12" x14ac:dyDescent="0.2">
      <c r="D12" t="s">
        <v>17</v>
      </c>
      <c r="G12">
        <v>3.27E-2</v>
      </c>
      <c r="H12" s="5">
        <v>0</v>
      </c>
      <c r="I12" s="15">
        <f>60.98/200</f>
        <v>0.3049</v>
      </c>
      <c r="J12" t="s">
        <v>85</v>
      </c>
      <c r="K12" s="15">
        <f t="shared" si="0"/>
        <v>0</v>
      </c>
      <c r="L12" s="15">
        <f>I12*G12</f>
        <v>9.9702300000000001E-3</v>
      </c>
    </row>
    <row r="13" spans="3:12" x14ac:dyDescent="0.2">
      <c r="J13" s="16" t="s">
        <v>88</v>
      </c>
      <c r="K13" s="15">
        <f>SUM(K6:K12)</f>
        <v>1.973860096914243</v>
      </c>
      <c r="L13" s="15">
        <f>SUM(L11:L12)</f>
        <v>3.4102549391634977E-2</v>
      </c>
    </row>
    <row r="14" spans="3:12" x14ac:dyDescent="0.2">
      <c r="F14">
        <f>SUM(F6:F10)</f>
        <v>1.0981000000000001</v>
      </c>
    </row>
    <row r="16" spans="3:12" ht="38.25" x14ac:dyDescent="0.2">
      <c r="D16" s="7" t="s">
        <v>90</v>
      </c>
    </row>
    <row r="17" spans="3:11" x14ac:dyDescent="0.2">
      <c r="D17" s="18">
        <f>K13/0.81</f>
        <v>2.4368643171780775</v>
      </c>
    </row>
    <row r="19" spans="3:11" x14ac:dyDescent="0.2">
      <c r="D19" s="6" t="s">
        <v>89</v>
      </c>
    </row>
    <row r="20" spans="3:11" x14ac:dyDescent="0.2">
      <c r="D20" s="18">
        <f>L13/0.81</f>
        <v>4.2101912829178981E-2</v>
      </c>
    </row>
    <row r="27" spans="3:11" x14ac:dyDescent="0.2">
      <c r="C27" t="s">
        <v>71</v>
      </c>
      <c r="F27">
        <v>1</v>
      </c>
      <c r="H27" s="5">
        <v>1</v>
      </c>
      <c r="K27" s="13"/>
    </row>
    <row r="28" spans="3:11" x14ac:dyDescent="0.2">
      <c r="E28" t="s">
        <v>72</v>
      </c>
      <c r="F28">
        <v>0.153</v>
      </c>
      <c r="H28" s="5">
        <v>0.153</v>
      </c>
      <c r="I28">
        <v>1.0934999999999999</v>
      </c>
      <c r="J28" t="s">
        <v>73</v>
      </c>
      <c r="K28" s="13">
        <v>0.1673055</v>
      </c>
    </row>
    <row r="29" spans="3:11" x14ac:dyDescent="0.2">
      <c r="E29" t="s">
        <v>74</v>
      </c>
      <c r="F29">
        <v>0.84699999999999998</v>
      </c>
      <c r="H29" s="5">
        <v>0.84699999999999998</v>
      </c>
      <c r="I29">
        <v>2.0250000000000004</v>
      </c>
      <c r="J29" t="s">
        <v>75</v>
      </c>
      <c r="K29" s="13">
        <v>1.7151750000000003</v>
      </c>
    </row>
    <row r="30" spans="3:11" x14ac:dyDescent="0.2">
      <c r="K30" s="13">
        <f>K28+K29</f>
        <v>1.8824805000000002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4"/>
  <sheetViews>
    <sheetView topLeftCell="A16" zoomScale="85" zoomScaleNormal="85" workbookViewId="0">
      <selection activeCell="D27" sqref="D27"/>
    </sheetView>
  </sheetViews>
  <sheetFormatPr defaultRowHeight="12.75" x14ac:dyDescent="0.2"/>
  <cols>
    <col min="2" max="2" width="21.28515625" customWidth="1"/>
    <col min="3" max="3" width="18.5703125" customWidth="1"/>
    <col min="4" max="4" width="28.28515625" customWidth="1"/>
    <col min="5" max="5" width="23.5703125" customWidth="1"/>
    <col min="6" max="6" width="31.7109375" customWidth="1"/>
    <col min="7" max="7" width="17.28515625" customWidth="1"/>
    <col min="8" max="8" width="16.42578125" customWidth="1"/>
  </cols>
  <sheetData>
    <row r="2" spans="1:9" ht="25.5" x14ac:dyDescent="0.2">
      <c r="B2" s="6" t="s">
        <v>18</v>
      </c>
      <c r="C2" s="6" t="s">
        <v>19</v>
      </c>
      <c r="D2" s="7" t="s">
        <v>20</v>
      </c>
      <c r="E2" s="6" t="s">
        <v>21</v>
      </c>
      <c r="F2" s="7" t="s">
        <v>22</v>
      </c>
      <c r="G2" s="6" t="s">
        <v>23</v>
      </c>
    </row>
    <row r="3" spans="1:9" x14ac:dyDescent="0.2">
      <c r="B3" s="9" t="s">
        <v>31</v>
      </c>
      <c r="C3" t="s">
        <v>32</v>
      </c>
      <c r="D3" s="10">
        <v>0.8</v>
      </c>
      <c r="E3">
        <v>0.7</v>
      </c>
      <c r="F3" s="4" t="s">
        <v>11</v>
      </c>
      <c r="G3">
        <v>3445</v>
      </c>
    </row>
    <row r="4" spans="1:9" x14ac:dyDescent="0.2">
      <c r="B4" s="9" t="s">
        <v>44</v>
      </c>
      <c r="C4" t="s">
        <v>45</v>
      </c>
      <c r="D4" s="12" t="s">
        <v>46</v>
      </c>
      <c r="E4">
        <v>0.7</v>
      </c>
      <c r="F4" t="s">
        <v>15</v>
      </c>
      <c r="G4">
        <v>38520</v>
      </c>
      <c r="I4" s="13"/>
    </row>
    <row r="5" spans="1:9" x14ac:dyDescent="0.2">
      <c r="B5" s="9" t="s">
        <v>47</v>
      </c>
      <c r="C5" t="s">
        <v>45</v>
      </c>
      <c r="D5" s="12" t="s">
        <v>46</v>
      </c>
      <c r="E5">
        <v>0.7</v>
      </c>
      <c r="F5" t="s">
        <v>11</v>
      </c>
      <c r="G5">
        <v>5886000</v>
      </c>
      <c r="I5" s="13"/>
    </row>
    <row r="7" spans="1:9" ht="39" x14ac:dyDescent="0.25">
      <c r="A7" s="3"/>
      <c r="B7" s="3" t="s">
        <v>24</v>
      </c>
      <c r="C7" s="8" t="s">
        <v>25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</row>
    <row r="8" spans="1:9" ht="15" x14ac:dyDescent="0.25">
      <c r="A8" s="3"/>
      <c r="B8" t="s">
        <v>9</v>
      </c>
      <c r="C8" t="s">
        <v>10</v>
      </c>
      <c r="D8" s="4" t="s">
        <v>11</v>
      </c>
      <c r="E8">
        <f>1.83*10^-2</f>
        <v>1.83E-2</v>
      </c>
      <c r="F8" t="s">
        <v>12</v>
      </c>
      <c r="G8">
        <v>49.7</v>
      </c>
      <c r="H8" s="5">
        <f t="shared" ref="H8:H11" si="0">G8*E8</f>
        <v>0.90951000000000004</v>
      </c>
    </row>
    <row r="9" spans="1:9" ht="15" x14ac:dyDescent="0.25">
      <c r="A9" s="3"/>
      <c r="B9" t="s">
        <v>13</v>
      </c>
      <c r="C9" t="s">
        <v>14</v>
      </c>
      <c r="D9" s="4" t="s">
        <v>15</v>
      </c>
      <c r="E9">
        <f>2.58*10^-2</f>
        <v>2.58E-2</v>
      </c>
      <c r="F9" t="s">
        <v>16</v>
      </c>
      <c r="G9">
        <v>41.9</v>
      </c>
      <c r="H9" s="5">
        <f t="shared" si="0"/>
        <v>1.0810199999999999</v>
      </c>
    </row>
    <row r="10" spans="1:9" x14ac:dyDescent="0.2">
      <c r="B10" t="s">
        <v>17</v>
      </c>
      <c r="C10" t="s">
        <v>14</v>
      </c>
      <c r="D10" s="4" t="s">
        <v>15</v>
      </c>
      <c r="E10">
        <f>3.27*10^-2</f>
        <v>3.27E-2</v>
      </c>
      <c r="F10" t="s">
        <v>16</v>
      </c>
      <c r="G10">
        <f>2.41*10^-2</f>
        <v>2.4100000000000003E-2</v>
      </c>
      <c r="H10" s="5">
        <f t="shared" si="0"/>
        <v>7.8807000000000009E-4</v>
      </c>
    </row>
    <row r="11" spans="1:9" x14ac:dyDescent="0.2">
      <c r="B11" t="s">
        <v>48</v>
      </c>
      <c r="C11" t="s">
        <v>49</v>
      </c>
      <c r="D11" s="4" t="s">
        <v>11</v>
      </c>
      <c r="E11">
        <f>4.94*10^-3</f>
        <v>4.9400000000000008E-3</v>
      </c>
      <c r="F11" t="s">
        <v>50</v>
      </c>
      <c r="G11">
        <v>49.7</v>
      </c>
      <c r="H11" s="5">
        <f t="shared" si="0"/>
        <v>0.24551800000000004</v>
      </c>
    </row>
    <row r="15" spans="1:9" ht="38.25" x14ac:dyDescent="0.2">
      <c r="B15" s="7" t="s">
        <v>52</v>
      </c>
      <c r="E15" s="6" t="s">
        <v>34</v>
      </c>
      <c r="F15" s="11" t="s">
        <v>33</v>
      </c>
    </row>
    <row r="16" spans="1:9" x14ac:dyDescent="0.2">
      <c r="B16">
        <f>G8+(G9*F16)+(G10*F17)</f>
        <v>108.81519508196722</v>
      </c>
      <c r="C16" t="s">
        <v>36</v>
      </c>
      <c r="E16" t="s">
        <v>13</v>
      </c>
      <c r="F16">
        <f>E9/E8</f>
        <v>1.4098360655737705</v>
      </c>
    </row>
    <row r="17" spans="2:6" x14ac:dyDescent="0.2">
      <c r="B17">
        <f>B16/0.8</f>
        <v>136.018993852459</v>
      </c>
      <c r="C17" t="s">
        <v>37</v>
      </c>
      <c r="E17" t="s">
        <v>17</v>
      </c>
      <c r="F17">
        <f>E10/E8</f>
        <v>1.7868852459016393</v>
      </c>
    </row>
    <row r="19" spans="2:6" ht="38.25" x14ac:dyDescent="0.2">
      <c r="B19" s="7" t="s">
        <v>53</v>
      </c>
    </row>
    <row r="20" spans="2:6" x14ac:dyDescent="0.2">
      <c r="B20">
        <f>G11</f>
        <v>49.7</v>
      </c>
      <c r="C20" t="s">
        <v>35</v>
      </c>
    </row>
    <row r="23" spans="2:6" ht="38.25" x14ac:dyDescent="0.2">
      <c r="B23" s="7" t="s">
        <v>51</v>
      </c>
      <c r="E23" s="7" t="s">
        <v>54</v>
      </c>
    </row>
    <row r="24" spans="2:6" x14ac:dyDescent="0.2">
      <c r="B24">
        <f>G3</f>
        <v>3445</v>
      </c>
      <c r="C24" s="9" t="s">
        <v>38</v>
      </c>
      <c r="E24">
        <f>G5</f>
        <v>5886000</v>
      </c>
      <c r="F24" t="s">
        <v>55</v>
      </c>
    </row>
    <row r="25" spans="2:6" ht="25.5" x14ac:dyDescent="0.2">
      <c r="B25">
        <f>B24/E8</f>
        <v>188251.36612021859</v>
      </c>
      <c r="C25" s="9" t="s">
        <v>39</v>
      </c>
      <c r="E25">
        <f>E24/E11</f>
        <v>1191497975.7085018</v>
      </c>
      <c r="F25" t="s">
        <v>56</v>
      </c>
    </row>
    <row r="26" spans="2:6" ht="25.5" x14ac:dyDescent="0.2">
      <c r="B26">
        <f>B25/D3</f>
        <v>235314.20765027322</v>
      </c>
      <c r="C26" s="9" t="s">
        <v>40</v>
      </c>
      <c r="E26">
        <f>E25/3600000</f>
        <v>330.9716599190283</v>
      </c>
      <c r="F26" t="s">
        <v>57</v>
      </c>
    </row>
    <row r="27" spans="2:6" ht="25.5" x14ac:dyDescent="0.2">
      <c r="B27">
        <f>B26/3600000</f>
        <v>6.5365057680631444E-2</v>
      </c>
      <c r="C27" s="9" t="s">
        <v>41</v>
      </c>
      <c r="E27">
        <f>E26*12.7</f>
        <v>4203.3400809716595</v>
      </c>
      <c r="F27" t="s">
        <v>42</v>
      </c>
    </row>
    <row r="28" spans="2:6" x14ac:dyDescent="0.2">
      <c r="B28">
        <f>B27*12.7</f>
        <v>0.83013623254401925</v>
      </c>
      <c r="C28" s="9" t="s">
        <v>42</v>
      </c>
      <c r="E28">
        <f>G4</f>
        <v>38520</v>
      </c>
      <c r="F28" t="s">
        <v>58</v>
      </c>
    </row>
    <row r="29" spans="2:6" x14ac:dyDescent="0.2">
      <c r="E29">
        <f>E28/3600000</f>
        <v>1.0699999999999999E-2</v>
      </c>
      <c r="F29" t="s">
        <v>59</v>
      </c>
    </row>
    <row r="30" spans="2:6" ht="25.5" x14ac:dyDescent="0.2">
      <c r="B30" s="7" t="s">
        <v>43</v>
      </c>
      <c r="E30">
        <f>E29*12.7</f>
        <v>0.13588999999999998</v>
      </c>
      <c r="F30" t="s">
        <v>60</v>
      </c>
    </row>
    <row r="31" spans="2:6" x14ac:dyDescent="0.2">
      <c r="B31">
        <f>B28+B17</f>
        <v>136.84913008500303</v>
      </c>
      <c r="C31" s="9" t="s">
        <v>42</v>
      </c>
    </row>
    <row r="32" spans="2:6" x14ac:dyDescent="0.2">
      <c r="E32" s="6" t="s">
        <v>61</v>
      </c>
    </row>
    <row r="33" spans="5:6" x14ac:dyDescent="0.2">
      <c r="E33">
        <f>E27+B20</f>
        <v>4253.0400809716593</v>
      </c>
      <c r="F33" t="s">
        <v>35</v>
      </c>
    </row>
    <row r="34" spans="5:6" x14ac:dyDescent="0.2">
      <c r="E34">
        <f>E30</f>
        <v>0.13588999999999998</v>
      </c>
      <c r="F34" t="s"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TiO2 base cost calculations</vt:lpstr>
      <vt:lpstr>TiO2 energy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Bennett</cp:lastModifiedBy>
  <cp:revision>6</cp:revision>
  <dcterms:created xsi:type="dcterms:W3CDTF">2016-09-13T16:32:15Z</dcterms:created>
  <dcterms:modified xsi:type="dcterms:W3CDTF">2017-03-23T15:49:02Z</dcterms:modified>
  <dc:language>en-US</dc:language>
</cp:coreProperties>
</file>