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Work list" sheetId="1" r:id="rId1"/>
    <sheet name="Earned Value Analysis" sheetId="3" r:id="rId2"/>
    <sheet name="帮助" sheetId="2" r:id="rId3"/>
  </sheets>
  <definedNames>
    <definedName name="计划工期">'Work list'!#REF!</definedName>
    <definedName name="计划工时">'Work list'!#REF!</definedName>
    <definedName name="计划开始日期" localSheetId="0">'Work list'!#REF!</definedName>
    <definedName name="计划完成日期">'Work list'!#REF!</definedName>
    <definedName name="实际工期">'Work list'!$G$1</definedName>
    <definedName name="实际工时">'Work list'!$H$1</definedName>
    <definedName name="实际开始日期">'Work list'!$I$1</definedName>
    <definedName name="实际完成日期">'Work list'!$K$1</definedName>
  </definedNames>
  <calcPr calcId="144525"/>
</workbook>
</file>

<file path=xl/sharedStrings.xml><?xml version="1.0" encoding="utf-8"?>
<sst xmlns="http://schemas.openxmlformats.org/spreadsheetml/2006/main" count="281" uniqueCount="167">
  <si>
    <t>WBS</t>
  </si>
  <si>
    <t>Schedule</t>
  </si>
  <si>
    <t>Activity</t>
  </si>
  <si>
    <t>Principal</t>
  </si>
  <si>
    <t>Start Date</t>
  </si>
  <si>
    <t>End Date</t>
  </si>
  <si>
    <t>Days</t>
  </si>
  <si>
    <t>Actual hours</t>
  </si>
  <si>
    <t>Planned Start Date</t>
  </si>
  <si>
    <t>Start Diff</t>
  </si>
  <si>
    <t>Planned End Date</t>
  </si>
  <si>
    <t>End Diff</t>
  </si>
  <si>
    <t>Participants</t>
  </si>
  <si>
    <t>Headcount</t>
  </si>
  <si>
    <t>Man-day</t>
  </si>
  <si>
    <t>Budget</t>
  </si>
  <si>
    <t>Desert Island bookstore</t>
  </si>
  <si>
    <t>PM1</t>
  </si>
  <si>
    <t>1</t>
  </si>
  <si>
    <t>1.Team building &amp; Initiation</t>
  </si>
  <si>
    <t>PM</t>
  </si>
  <si>
    <t>ALL</t>
  </si>
  <si>
    <t>PM2</t>
  </si>
  <si>
    <t>1.1</t>
  </si>
  <si>
    <t xml:space="preserve">     1.1Business case</t>
  </si>
  <si>
    <t>PM1,PM2,RA</t>
  </si>
  <si>
    <t>RA</t>
  </si>
  <si>
    <t>1.2</t>
  </si>
  <si>
    <t xml:space="preserve">     1.2Evaluation &amp; Recommandation</t>
  </si>
  <si>
    <t>PA</t>
  </si>
  <si>
    <t>1.3</t>
  </si>
  <si>
    <t xml:space="preserve">     1.3Team meeting</t>
  </si>
  <si>
    <t>PDM</t>
  </si>
  <si>
    <t>1.4</t>
  </si>
  <si>
    <t xml:space="preserve">     1.4Cooperation method selection</t>
  </si>
  <si>
    <t>PM1,PM2,PDM,QAM,SQA</t>
  </si>
  <si>
    <t>PD</t>
  </si>
  <si>
    <t>1.5</t>
  </si>
  <si>
    <t xml:space="preserve">     1.5Project management planning</t>
  </si>
  <si>
    <t>UI</t>
  </si>
  <si>
    <t>1.6</t>
  </si>
  <si>
    <t xml:space="preserve">     1.6Project schedule</t>
  </si>
  <si>
    <t>TM</t>
  </si>
  <si>
    <t>1.7</t>
  </si>
  <si>
    <t xml:space="preserve">     1.7Task division</t>
  </si>
  <si>
    <t>PM1,TM,PDM,QAM,SQA</t>
  </si>
  <si>
    <t>TL</t>
  </si>
  <si>
    <t>2</t>
  </si>
  <si>
    <t>2.Requirement analysis &amp; Modeling</t>
  </si>
  <si>
    <t>PM1,PM2,TM,PDM,QAM,RA,PA,SA,PD,UI,DBA</t>
  </si>
  <si>
    <t>DE</t>
  </si>
  <si>
    <t>2.1</t>
  </si>
  <si>
    <t xml:space="preserve">     2.1Requirements collection</t>
  </si>
  <si>
    <t>PM2,RA,PDM,PD</t>
  </si>
  <si>
    <t>QAM</t>
  </si>
  <si>
    <t>2.2</t>
  </si>
  <si>
    <t xml:space="preserve">     2.2Requirements analysis</t>
  </si>
  <si>
    <t>PM1,PM2,TM,PDM,QAM,RA,PA,SA,PD</t>
  </si>
  <si>
    <t>QA</t>
  </si>
  <si>
    <t>2.3</t>
  </si>
  <si>
    <t xml:space="preserve">     2.3SRS &amp; Flow drafts</t>
  </si>
  <si>
    <t>SA</t>
  </si>
  <si>
    <t>2.4</t>
  </si>
  <si>
    <t xml:space="preserve">     2.4SRS &amp; Flow complete</t>
  </si>
  <si>
    <t>SQA</t>
  </si>
  <si>
    <t>2.5</t>
  </si>
  <si>
    <t xml:space="preserve">     2.5Determine functional modules</t>
  </si>
  <si>
    <t>DBA</t>
  </si>
  <si>
    <t>2.6</t>
  </si>
  <si>
    <t xml:space="preserve">     2.6Determine non-functional modules</t>
  </si>
  <si>
    <t>PM1,PM2,TM,RA</t>
  </si>
  <si>
    <t>2.7</t>
  </si>
  <si>
    <t xml:space="preserve">     2.7Requirements confirmation</t>
  </si>
  <si>
    <t>2.8</t>
  </si>
  <si>
    <t xml:space="preserve">     2.8Prepare development plan</t>
  </si>
  <si>
    <t>PM1,PM2,TM,PDM,QAM</t>
  </si>
  <si>
    <t>3</t>
  </si>
  <si>
    <t>3.High-Level design</t>
  </si>
  <si>
    <t>PM1,PM2,TM,PDM,QAM,RA,PA,SA,PD,UI,DBA,TL,DE</t>
  </si>
  <si>
    <t>3.1</t>
  </si>
  <si>
    <t xml:space="preserve">     3.1Prototype design</t>
  </si>
  <si>
    <t>PM1,PM2,PDM,UI,PD</t>
  </si>
  <si>
    <t>3.2</t>
  </si>
  <si>
    <t xml:space="preserve">     3.2Moduel design</t>
  </si>
  <si>
    <t>PM1,PM2,TM,PDM,PA,TL,PD,UI,DE</t>
  </si>
  <si>
    <t>3.3</t>
  </si>
  <si>
    <t xml:space="preserve">     3.3Business architecture design</t>
  </si>
  <si>
    <t>PM1,TM,PA</t>
  </si>
  <si>
    <t>3.4</t>
  </si>
  <si>
    <t xml:space="preserve">     3.4System architecture design</t>
  </si>
  <si>
    <t>PM1,TM,SA</t>
  </si>
  <si>
    <t>3.5</t>
  </si>
  <si>
    <t xml:space="preserve">     3.5Database design</t>
  </si>
  <si>
    <t>PM1,TM,DBA,RA</t>
  </si>
  <si>
    <t>4</t>
  </si>
  <si>
    <t>4.Detail design</t>
  </si>
  <si>
    <t>PM1,PM2,TM,TL,PA,DE,PA,RA,DBA,PDM,UI</t>
  </si>
  <si>
    <t>4.1</t>
  </si>
  <si>
    <t xml:space="preserve">     4.1Process flow design</t>
  </si>
  <si>
    <t>PM1,TM,TL,PA,DE</t>
  </si>
  <si>
    <t>4.2</t>
  </si>
  <si>
    <t xml:space="preserve">     4.2Class design</t>
  </si>
  <si>
    <t>PM1,TM,TL,PA,DE,RA,DBA</t>
  </si>
  <si>
    <t>4.3</t>
  </si>
  <si>
    <t xml:space="preserve">     4.3Data flow design</t>
  </si>
  <si>
    <t>4.4</t>
  </si>
  <si>
    <t xml:space="preserve">     4.4Algorithm design</t>
  </si>
  <si>
    <t>4.5</t>
  </si>
  <si>
    <t xml:space="preserve">     4.5UI design</t>
  </si>
  <si>
    <t>PM1,PM2,PDM,UI,RA</t>
  </si>
  <si>
    <t>4.6</t>
  </si>
  <si>
    <t xml:space="preserve">     4.6Interface design</t>
  </si>
  <si>
    <t>PM1,TM,TL,PA,DE,PA,DBA</t>
  </si>
  <si>
    <t>5</t>
  </si>
  <si>
    <t>5.Environmental construction</t>
  </si>
  <si>
    <t>TM,TL,DE,PA,SA,DBA</t>
  </si>
  <si>
    <t>5.1</t>
  </si>
  <si>
    <t xml:space="preserve">     5.1Database building</t>
  </si>
  <si>
    <t>TM,DBA</t>
  </si>
  <si>
    <t>5.2</t>
  </si>
  <si>
    <t xml:space="preserve">     5.2Server building</t>
  </si>
  <si>
    <t>TM,SA</t>
  </si>
  <si>
    <t>5.3</t>
  </si>
  <si>
    <t xml:space="preserve">     5.3Development building</t>
  </si>
  <si>
    <t>6</t>
  </si>
  <si>
    <t>6.Development</t>
  </si>
  <si>
    <t>TM,TL,DE,PA,DBA</t>
  </si>
  <si>
    <t>6.1</t>
  </si>
  <si>
    <t xml:space="preserve">     6.1Database </t>
  </si>
  <si>
    <t>6.2</t>
  </si>
  <si>
    <t xml:space="preserve">     6.2Coding</t>
  </si>
  <si>
    <t>6.3</t>
  </si>
  <si>
    <t xml:space="preserve">     6.3Self-testing</t>
  </si>
  <si>
    <t>7</t>
  </si>
  <si>
    <t>7.Test</t>
  </si>
  <si>
    <t>QAM,QA,TM</t>
  </si>
  <si>
    <t>7.1</t>
  </si>
  <si>
    <t xml:space="preserve">     7.1Test design and plan</t>
  </si>
  <si>
    <t>7.2</t>
  </si>
  <si>
    <t xml:space="preserve">     7.2Unit testing</t>
  </si>
  <si>
    <t>7.3</t>
  </si>
  <si>
    <t xml:space="preserve">     7.3Integration testing</t>
  </si>
  <si>
    <t>7.4</t>
  </si>
  <si>
    <t xml:space="preserve">     7.4System testing</t>
  </si>
  <si>
    <t>7.5</t>
  </si>
  <si>
    <t xml:space="preserve">     7.5Testing report</t>
  </si>
  <si>
    <t>QAM,TM</t>
  </si>
  <si>
    <t>8</t>
  </si>
  <si>
    <t>8.Operation</t>
  </si>
  <si>
    <t>TM,SA,QAM,QA,SQA,TL,DBA,PM2</t>
  </si>
  <si>
    <t>8.1</t>
  </si>
  <si>
    <t xml:space="preserve">     8.1Acceptance testing</t>
  </si>
  <si>
    <t>QAM,QA,SQA</t>
  </si>
  <si>
    <t>8.2</t>
  </si>
  <si>
    <t xml:space="preserve">     8.2Deploy project</t>
  </si>
  <si>
    <t>TM,SA,TL,DBA</t>
  </si>
  <si>
    <t>8.3</t>
  </si>
  <si>
    <t xml:space="preserve">     8.3Promote</t>
  </si>
  <si>
    <t>total:856</t>
  </si>
  <si>
    <t>Task</t>
  </si>
  <si>
    <t>Plan Value</t>
  </si>
  <si>
    <t>Earned Value</t>
  </si>
  <si>
    <t>Actual Cost</t>
  </si>
  <si>
    <t>Cost Varience</t>
  </si>
  <si>
    <t>Shedule Varience</t>
  </si>
  <si>
    <t>CPI</t>
  </si>
  <si>
    <t>SPI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</si>
</sst>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/mm/dd"/>
    <numFmt numFmtId="178" formatCode="0_);[Red]\(0\)"/>
    <numFmt numFmtId="179" formatCode="0_ "/>
  </numFmts>
  <fonts count="38">
    <font>
      <sz val="12"/>
      <name val="宋体"/>
      <charset val="134"/>
    </font>
    <font>
      <sz val="14"/>
      <color theme="0"/>
      <name val="微软雅黑"/>
      <charset val="134"/>
    </font>
    <font>
      <sz val="11"/>
      <color indexed="8"/>
      <name val="微软雅黑"/>
      <charset val="134"/>
    </font>
    <font>
      <b/>
      <sz val="11"/>
      <color indexed="11"/>
      <name val="微软雅黑"/>
      <charset val="134"/>
    </font>
    <font>
      <sz val="12"/>
      <name val="微软雅黑"/>
      <charset val="134"/>
    </font>
    <font>
      <sz val="10"/>
      <color theme="1" tint="0.0499893185216834"/>
      <name val="微软雅黑"/>
      <charset val="134"/>
    </font>
    <font>
      <sz val="10"/>
      <color indexed="55"/>
      <name val="Verdana"/>
      <charset val="134"/>
    </font>
    <font>
      <i/>
      <sz val="9"/>
      <color indexed="30"/>
      <name val="Verdana"/>
      <charset val="134"/>
    </font>
    <font>
      <sz val="11"/>
      <color indexed="63"/>
      <name val="Arial"/>
      <charset val="134"/>
    </font>
    <font>
      <sz val="10"/>
      <color indexed="55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sz val="11"/>
      <color theme="1"/>
      <name val="Arial"/>
      <charset val="134"/>
    </font>
    <font>
      <sz val="12"/>
      <color theme="1"/>
      <name val="宋体"/>
      <charset val="134"/>
    </font>
    <font>
      <sz val="10"/>
      <color indexed="63"/>
      <name val="Georgia"/>
      <charset val="134"/>
    </font>
    <font>
      <sz val="11"/>
      <color indexed="11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63"/>
      </right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6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1" borderId="9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0" fillId="28" borderId="10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179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4" borderId="0" xfId="18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1" xfId="0" applyFont="1" applyFill="1" applyBorder="1" applyAlignment="1">
      <alignment horizontal="left" vertical="center" indent="1"/>
    </xf>
    <xf numFmtId="10" fontId="7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indent="1"/>
    </xf>
    <xf numFmtId="10" fontId="7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9" fontId="13" fillId="0" borderId="0" xfId="0" applyNumberFormat="1" applyFont="1" applyFill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>
      <alignment vertical="center"/>
    </xf>
    <xf numFmtId="179" fontId="0" fillId="0" borderId="0" xfId="0" applyNumberFormat="1" applyFill="1">
      <alignment vertical="center"/>
    </xf>
    <xf numFmtId="0" fontId="17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Fill="1">
      <alignment vertical="center"/>
    </xf>
    <xf numFmtId="0" fontId="17" fillId="0" borderId="0" xfId="0" applyFont="1" applyFill="1">
      <alignment vertical="center"/>
    </xf>
    <xf numFmtId="179" fontId="17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甘特图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FF3EA"/>
      <rgbColor rgb="0093CDDC"/>
      <rgbColor rgb="00FFFFFF"/>
      <rgbColor rgb="00F79646"/>
      <rgbColor rgb="00FAC090"/>
      <rgbColor rgb="00CCCCCC"/>
      <rgbColor rgb="004F81BD"/>
      <rgbColor rgb="00DBE5F1"/>
      <rgbColor rgb="00C0504D"/>
      <rgbColor rgb="00F2DCDB"/>
      <rgbColor rgb="009BBB59"/>
      <rgbColor rgb="00EBF1DD"/>
      <rgbColor rgb="008064A2"/>
      <rgbColor rgb="00E5E0EC"/>
      <rgbColor rgb="00DBEEF3"/>
      <rgbColor rgb="00B2A2C7"/>
      <rgbColor rgb="00C3D69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tabSelected="1" zoomScale="84" zoomScaleNormal="84" workbookViewId="0">
      <pane ySplit="1" topLeftCell="A37" activePane="bottomLeft" state="frozen"/>
      <selection/>
      <selection pane="bottomLeft" activeCell="A51" sqref="A51"/>
    </sheetView>
  </sheetViews>
  <sheetFormatPr defaultColWidth="9" defaultRowHeight="30" customHeight="1"/>
  <cols>
    <col min="1" max="1" width="14.8333333333333" customWidth="1"/>
    <col min="2" max="2" width="10.1666666666667" customWidth="1"/>
    <col min="3" max="3" width="38.6666666666667" customWidth="1"/>
    <col min="4" max="6" width="21.8333333333333" customWidth="1"/>
    <col min="7" max="7" width="12.5" customWidth="1"/>
    <col min="8" max="8" width="13.5" customWidth="1"/>
    <col min="9" max="9" width="22.5" customWidth="1"/>
    <col min="10" max="10" width="22.5" style="12" customWidth="1"/>
    <col min="11" max="12" width="16.1666666666667" customWidth="1"/>
    <col min="13" max="13" width="49.6666666666667" customWidth="1"/>
    <col min="14" max="14" width="17.6666666666667" customWidth="1"/>
    <col min="15" max="15" width="11.6666666666667" customWidth="1"/>
  </cols>
  <sheetData>
    <row r="1" s="11" customFormat="1" customHeight="1" spans="1:1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2" s="11" customFormat="1" customHeight="1" spans="1:22">
      <c r="A2" s="12"/>
      <c r="B2" s="12"/>
      <c r="C2" s="14" t="s">
        <v>16</v>
      </c>
      <c r="D2" s="12"/>
      <c r="E2" s="15">
        <v>43544</v>
      </c>
      <c r="F2" s="16">
        <v>43648</v>
      </c>
      <c r="G2" s="12">
        <f>G3+G11+G20+G26+G33+G37+G41+G47</f>
        <v>89</v>
      </c>
      <c r="H2" s="12">
        <f>H3+H11+H20+H26+H33+H37+H41+H47</f>
        <v>1064</v>
      </c>
      <c r="I2" s="26">
        <v>43544</v>
      </c>
      <c r="J2" s="12">
        <v>0</v>
      </c>
      <c r="K2" s="26">
        <v>43644</v>
      </c>
      <c r="L2" s="12">
        <v>2</v>
      </c>
      <c r="M2" s="12"/>
      <c r="N2" s="12"/>
      <c r="O2" s="12"/>
      <c r="P2" s="27">
        <f>P3+P11+P20+P26+P33+P37+P41+P47</f>
        <v>531942.454545455</v>
      </c>
      <c r="R2" s="38" t="s">
        <v>17</v>
      </c>
      <c r="S2" s="38">
        <v>1</v>
      </c>
      <c r="T2" s="11">
        <v>20000</v>
      </c>
      <c r="U2" s="39">
        <f>T2/22</f>
        <v>909.090909090909</v>
      </c>
      <c r="V2" s="39">
        <f>U2*S2</f>
        <v>909.090909090909</v>
      </c>
    </row>
    <row r="3" customHeight="1" spans="1:22">
      <c r="A3" s="17" t="s">
        <v>18</v>
      </c>
      <c r="B3" s="18">
        <v>1</v>
      </c>
      <c r="C3" s="7" t="s">
        <v>19</v>
      </c>
      <c r="D3" s="19" t="s">
        <v>20</v>
      </c>
      <c r="E3" s="15">
        <v>43544</v>
      </c>
      <c r="F3" s="15">
        <v>43553</v>
      </c>
      <c r="G3" s="20">
        <v>8</v>
      </c>
      <c r="H3" s="20">
        <v>96</v>
      </c>
      <c r="I3" s="28">
        <v>43544</v>
      </c>
      <c r="J3" s="12">
        <v>0</v>
      </c>
      <c r="K3" s="28">
        <v>43551.9993055556</v>
      </c>
      <c r="L3" s="12">
        <v>2</v>
      </c>
      <c r="M3" s="29" t="s">
        <v>21</v>
      </c>
      <c r="N3" s="30">
        <v>22</v>
      </c>
      <c r="O3" s="31"/>
      <c r="P3" s="32">
        <f>SUM(P4:P10)</f>
        <v>66681.3636363636</v>
      </c>
      <c r="Q3" s="40"/>
      <c r="R3" s="41" t="s">
        <v>22</v>
      </c>
      <c r="S3" s="40">
        <v>1</v>
      </c>
      <c r="T3" s="40">
        <v>24000</v>
      </c>
      <c r="U3" s="39">
        <f t="shared" ref="U3:U16" si="0">T3/22</f>
        <v>1090.90909090909</v>
      </c>
      <c r="V3" s="39">
        <f t="shared" ref="V3:V16" si="1">U3*S3</f>
        <v>1090.90909090909</v>
      </c>
    </row>
    <row r="4" customHeight="1" spans="1:22">
      <c r="A4" s="17" t="s">
        <v>23</v>
      </c>
      <c r="B4" s="18">
        <v>1</v>
      </c>
      <c r="C4" s="7" t="s">
        <v>24</v>
      </c>
      <c r="D4" s="19" t="s">
        <v>20</v>
      </c>
      <c r="E4" s="15">
        <v>43544</v>
      </c>
      <c r="F4" s="15">
        <v>43545</v>
      </c>
      <c r="G4" s="20">
        <v>2</v>
      </c>
      <c r="H4" s="20">
        <v>16</v>
      </c>
      <c r="I4" s="28">
        <v>43544</v>
      </c>
      <c r="J4" s="12">
        <v>0</v>
      </c>
      <c r="K4" s="28">
        <v>43545.9993055556</v>
      </c>
      <c r="L4" s="12">
        <v>0</v>
      </c>
      <c r="M4" s="29" t="s">
        <v>25</v>
      </c>
      <c r="N4" s="30">
        <v>3</v>
      </c>
      <c r="O4" s="31">
        <v>6</v>
      </c>
      <c r="P4" s="32">
        <f>2*(V2+V3+V4)</f>
        <v>4727.27272727273</v>
      </c>
      <c r="Q4" s="40"/>
      <c r="R4" s="41" t="s">
        <v>26</v>
      </c>
      <c r="S4" s="40">
        <v>1</v>
      </c>
      <c r="T4" s="40">
        <v>8000</v>
      </c>
      <c r="U4" s="39">
        <f t="shared" si="0"/>
        <v>363.636363636364</v>
      </c>
      <c r="V4" s="39">
        <f t="shared" si="1"/>
        <v>363.636363636364</v>
      </c>
    </row>
    <row r="5" customHeight="1" spans="1:22">
      <c r="A5" s="17" t="s">
        <v>27</v>
      </c>
      <c r="B5" s="18">
        <v>1</v>
      </c>
      <c r="C5" s="7" t="s">
        <v>28</v>
      </c>
      <c r="D5" s="19" t="s">
        <v>20</v>
      </c>
      <c r="E5" s="15">
        <v>43546</v>
      </c>
      <c r="F5" s="15">
        <v>43549</v>
      </c>
      <c r="G5" s="20">
        <v>2</v>
      </c>
      <c r="H5" s="20">
        <v>16</v>
      </c>
      <c r="I5" s="28">
        <v>43546</v>
      </c>
      <c r="J5" s="12">
        <v>0</v>
      </c>
      <c r="K5" s="28">
        <v>43546.9993055556</v>
      </c>
      <c r="L5" s="12">
        <v>1</v>
      </c>
      <c r="M5" s="29" t="s">
        <v>25</v>
      </c>
      <c r="N5" s="30">
        <v>3</v>
      </c>
      <c r="O5" s="31">
        <v>3</v>
      </c>
      <c r="P5" s="32">
        <v>4727</v>
      </c>
      <c r="Q5" s="40"/>
      <c r="R5" s="41" t="s">
        <v>29</v>
      </c>
      <c r="S5" s="40">
        <v>2</v>
      </c>
      <c r="T5" s="40">
        <v>18000</v>
      </c>
      <c r="U5" s="39">
        <f t="shared" si="0"/>
        <v>818.181818181818</v>
      </c>
      <c r="V5" s="39">
        <f t="shared" si="1"/>
        <v>1636.36363636364</v>
      </c>
    </row>
    <row r="6" customHeight="1" spans="1:22">
      <c r="A6" s="17" t="s">
        <v>30</v>
      </c>
      <c r="B6" s="18">
        <v>1</v>
      </c>
      <c r="C6" s="7" t="s">
        <v>31</v>
      </c>
      <c r="D6" s="19" t="s">
        <v>20</v>
      </c>
      <c r="E6" s="15">
        <v>43550</v>
      </c>
      <c r="F6" s="15">
        <v>43551</v>
      </c>
      <c r="G6" s="20">
        <v>2</v>
      </c>
      <c r="H6" s="20">
        <v>16</v>
      </c>
      <c r="I6" s="28">
        <v>43549</v>
      </c>
      <c r="J6" s="12">
        <v>1</v>
      </c>
      <c r="K6" s="28">
        <v>43549.9993055556</v>
      </c>
      <c r="L6" s="12">
        <v>2</v>
      </c>
      <c r="M6" s="29" t="s">
        <v>21</v>
      </c>
      <c r="N6" s="30">
        <v>22</v>
      </c>
      <c r="O6" s="31">
        <v>22</v>
      </c>
      <c r="P6" s="32">
        <f>2*V17</f>
        <v>27181.8181818182</v>
      </c>
      <c r="Q6" s="40"/>
      <c r="R6" s="41" t="s">
        <v>32</v>
      </c>
      <c r="S6" s="40">
        <v>1</v>
      </c>
      <c r="T6" s="40">
        <v>18000</v>
      </c>
      <c r="U6" s="39">
        <f t="shared" si="0"/>
        <v>818.181818181818</v>
      </c>
      <c r="V6" s="39">
        <f t="shared" si="1"/>
        <v>818.181818181818</v>
      </c>
    </row>
    <row r="7" customHeight="1" spans="1:22">
      <c r="A7" s="17" t="s">
        <v>33</v>
      </c>
      <c r="B7" s="18">
        <v>1</v>
      </c>
      <c r="C7" s="7" t="s">
        <v>34</v>
      </c>
      <c r="D7" s="19" t="s">
        <v>20</v>
      </c>
      <c r="E7" s="15">
        <v>43550</v>
      </c>
      <c r="F7" s="15">
        <v>43551</v>
      </c>
      <c r="G7" s="20">
        <v>2</v>
      </c>
      <c r="H7" s="20">
        <v>16</v>
      </c>
      <c r="I7" s="28">
        <v>43549</v>
      </c>
      <c r="J7" s="12">
        <v>1</v>
      </c>
      <c r="K7" s="28">
        <v>43549.9993055556</v>
      </c>
      <c r="L7" s="12">
        <v>2</v>
      </c>
      <c r="M7" s="29" t="s">
        <v>35</v>
      </c>
      <c r="N7" s="30">
        <v>5</v>
      </c>
      <c r="O7" s="31">
        <v>5</v>
      </c>
      <c r="P7" s="32">
        <f>2*(V2+V3+V6+V12+V15)</f>
        <v>8545.45454545454</v>
      </c>
      <c r="Q7" s="40"/>
      <c r="R7" s="41" t="s">
        <v>36</v>
      </c>
      <c r="S7" s="40">
        <v>1</v>
      </c>
      <c r="T7" s="40">
        <v>15000</v>
      </c>
      <c r="U7" s="39">
        <f t="shared" si="0"/>
        <v>681.818181818182</v>
      </c>
      <c r="V7" s="39">
        <f t="shared" si="1"/>
        <v>681.818181818182</v>
      </c>
    </row>
    <row r="8" customHeight="1" spans="1:22">
      <c r="A8" s="17" t="s">
        <v>37</v>
      </c>
      <c r="B8" s="18">
        <v>1</v>
      </c>
      <c r="C8" s="7" t="s">
        <v>38</v>
      </c>
      <c r="D8" s="19" t="s">
        <v>20</v>
      </c>
      <c r="E8" s="15">
        <v>43550</v>
      </c>
      <c r="F8" s="15">
        <v>43551</v>
      </c>
      <c r="G8" s="20">
        <v>2</v>
      </c>
      <c r="H8" s="20">
        <v>16</v>
      </c>
      <c r="I8" s="28">
        <v>43549</v>
      </c>
      <c r="J8" s="12">
        <v>1</v>
      </c>
      <c r="K8" s="28">
        <v>43549.9993055556</v>
      </c>
      <c r="L8" s="12">
        <v>2</v>
      </c>
      <c r="M8" s="29" t="s">
        <v>35</v>
      </c>
      <c r="N8" s="30">
        <v>5</v>
      </c>
      <c r="O8" s="31">
        <v>5</v>
      </c>
      <c r="P8" s="32">
        <v>8545</v>
      </c>
      <c r="Q8" s="40"/>
      <c r="R8" s="41" t="s">
        <v>39</v>
      </c>
      <c r="S8" s="40">
        <v>1</v>
      </c>
      <c r="T8" s="40">
        <v>12000</v>
      </c>
      <c r="U8" s="39">
        <f t="shared" si="0"/>
        <v>545.454545454545</v>
      </c>
      <c r="V8" s="39">
        <f t="shared" si="1"/>
        <v>545.454545454545</v>
      </c>
    </row>
    <row r="9" customHeight="1" spans="1:22">
      <c r="A9" s="17" t="s">
        <v>40</v>
      </c>
      <c r="B9" s="18">
        <v>1</v>
      </c>
      <c r="C9" s="7" t="s">
        <v>41</v>
      </c>
      <c r="D9" s="19" t="s">
        <v>20</v>
      </c>
      <c r="E9" s="15">
        <v>43552</v>
      </c>
      <c r="F9" s="15">
        <v>43552</v>
      </c>
      <c r="G9" s="20">
        <v>1</v>
      </c>
      <c r="H9" s="20">
        <v>8</v>
      </c>
      <c r="I9" s="28">
        <v>43550</v>
      </c>
      <c r="J9" s="12">
        <v>2</v>
      </c>
      <c r="K9" s="28">
        <v>43550.9993055556</v>
      </c>
      <c r="L9" s="12">
        <v>2</v>
      </c>
      <c r="M9" s="29" t="s">
        <v>35</v>
      </c>
      <c r="N9" s="30">
        <v>5</v>
      </c>
      <c r="O9" s="31">
        <v>5</v>
      </c>
      <c r="P9" s="32">
        <v>4273</v>
      </c>
      <c r="Q9" s="40"/>
      <c r="R9" s="41" t="s">
        <v>42</v>
      </c>
      <c r="S9" s="40">
        <v>1</v>
      </c>
      <c r="T9" s="40">
        <v>15000</v>
      </c>
      <c r="U9" s="39">
        <f t="shared" si="0"/>
        <v>681.818181818182</v>
      </c>
      <c r="V9" s="39">
        <f t="shared" si="1"/>
        <v>681.818181818182</v>
      </c>
    </row>
    <row r="10" customHeight="1" spans="1:22">
      <c r="A10" s="17" t="s">
        <v>43</v>
      </c>
      <c r="B10" s="18">
        <v>1</v>
      </c>
      <c r="C10" s="7" t="s">
        <v>44</v>
      </c>
      <c r="D10" s="19" t="s">
        <v>20</v>
      </c>
      <c r="E10" s="15">
        <v>43553</v>
      </c>
      <c r="F10" s="15">
        <v>43553</v>
      </c>
      <c r="G10" s="20">
        <v>1</v>
      </c>
      <c r="H10" s="20">
        <v>8</v>
      </c>
      <c r="I10" s="28">
        <v>43551</v>
      </c>
      <c r="J10" s="12">
        <v>2</v>
      </c>
      <c r="K10" s="28">
        <v>43551.9993055556</v>
      </c>
      <c r="L10" s="12">
        <v>2</v>
      </c>
      <c r="M10" s="29" t="s">
        <v>45</v>
      </c>
      <c r="N10" s="30">
        <v>5</v>
      </c>
      <c r="O10" s="31">
        <v>5</v>
      </c>
      <c r="P10" s="32">
        <f>V2+V3+V9+V6+V12+V4+V5+V14+V7+V8+V16</f>
        <v>8681.81818181818</v>
      </c>
      <c r="Q10" s="40"/>
      <c r="R10" s="41" t="s">
        <v>46</v>
      </c>
      <c r="S10" s="40">
        <v>2</v>
      </c>
      <c r="T10" s="40">
        <v>14000</v>
      </c>
      <c r="U10" s="39">
        <f t="shared" si="0"/>
        <v>636.363636363636</v>
      </c>
      <c r="V10" s="39">
        <f t="shared" si="1"/>
        <v>1272.72727272727</v>
      </c>
    </row>
    <row r="11" customHeight="1" spans="1:22">
      <c r="A11" s="17" t="s">
        <v>47</v>
      </c>
      <c r="B11" s="18">
        <v>1</v>
      </c>
      <c r="C11" s="7" t="s">
        <v>48</v>
      </c>
      <c r="D11" s="19" t="s">
        <v>32</v>
      </c>
      <c r="E11" s="15">
        <v>43556</v>
      </c>
      <c r="F11" s="15">
        <v>43574</v>
      </c>
      <c r="G11" s="20">
        <v>15</v>
      </c>
      <c r="H11" s="20">
        <v>136</v>
      </c>
      <c r="I11" s="28">
        <v>43552</v>
      </c>
      <c r="J11" s="12">
        <v>2</v>
      </c>
      <c r="K11" s="28">
        <v>43571.9993055556</v>
      </c>
      <c r="L11" s="12">
        <v>3</v>
      </c>
      <c r="M11" s="29" t="s">
        <v>49</v>
      </c>
      <c r="N11" s="30">
        <v>12</v>
      </c>
      <c r="O11" s="31"/>
      <c r="P11" s="32">
        <f>SUM(P12:P19)</f>
        <v>99138.0909090909</v>
      </c>
      <c r="Q11" s="40"/>
      <c r="R11" s="41" t="s">
        <v>50</v>
      </c>
      <c r="S11" s="40">
        <v>4</v>
      </c>
      <c r="T11" s="40">
        <v>10000</v>
      </c>
      <c r="U11" s="39">
        <f t="shared" si="0"/>
        <v>454.545454545455</v>
      </c>
      <c r="V11" s="39">
        <f t="shared" si="1"/>
        <v>1818.18181818182</v>
      </c>
    </row>
    <row r="12" customHeight="1" spans="1:22">
      <c r="A12" s="17" t="s">
        <v>51</v>
      </c>
      <c r="B12" s="18">
        <v>1</v>
      </c>
      <c r="C12" s="7" t="s">
        <v>52</v>
      </c>
      <c r="D12" s="19" t="s">
        <v>26</v>
      </c>
      <c r="E12" s="15">
        <v>43556</v>
      </c>
      <c r="F12" s="15">
        <v>43560</v>
      </c>
      <c r="G12" s="20">
        <v>5</v>
      </c>
      <c r="H12" s="20">
        <v>40</v>
      </c>
      <c r="I12" s="28">
        <v>43552</v>
      </c>
      <c r="J12" s="12">
        <v>2</v>
      </c>
      <c r="K12" s="28">
        <v>43558.9993055556</v>
      </c>
      <c r="L12" s="12">
        <v>2</v>
      </c>
      <c r="M12" s="29" t="s">
        <v>53</v>
      </c>
      <c r="N12" s="30">
        <v>4</v>
      </c>
      <c r="O12" s="31">
        <v>20</v>
      </c>
      <c r="P12" s="32">
        <f>G12*(V3+V4+V6+V7)</f>
        <v>14772.7272727273</v>
      </c>
      <c r="Q12" s="40"/>
      <c r="R12" s="41" t="s">
        <v>54</v>
      </c>
      <c r="S12" s="40">
        <v>1</v>
      </c>
      <c r="T12" s="40">
        <v>16000</v>
      </c>
      <c r="U12" s="39">
        <f t="shared" si="0"/>
        <v>727.272727272727</v>
      </c>
      <c r="V12" s="39">
        <f t="shared" si="1"/>
        <v>727.272727272727</v>
      </c>
    </row>
    <row r="13" customHeight="1" spans="1:22">
      <c r="A13" s="17" t="s">
        <v>55</v>
      </c>
      <c r="B13" s="18">
        <v>1</v>
      </c>
      <c r="C13" s="7" t="s">
        <v>56</v>
      </c>
      <c r="D13" s="19" t="s">
        <v>26</v>
      </c>
      <c r="E13" s="15">
        <v>43563</v>
      </c>
      <c r="F13" s="15">
        <v>43565</v>
      </c>
      <c r="G13" s="20">
        <v>3</v>
      </c>
      <c r="H13" s="20">
        <v>24</v>
      </c>
      <c r="I13" s="28">
        <v>43559</v>
      </c>
      <c r="J13" s="12">
        <v>2</v>
      </c>
      <c r="K13" s="28">
        <v>43560.9993055556</v>
      </c>
      <c r="L13" s="12">
        <v>3</v>
      </c>
      <c r="M13" s="29" t="s">
        <v>57</v>
      </c>
      <c r="N13" s="30">
        <v>10</v>
      </c>
      <c r="O13" s="31">
        <v>20</v>
      </c>
      <c r="P13" s="32">
        <f>G13*(V2+V3+V9+V6+V12+V4+V5+V14+V7)</f>
        <v>21954.5454545455</v>
      </c>
      <c r="Q13" s="40"/>
      <c r="R13" s="41" t="s">
        <v>58</v>
      </c>
      <c r="S13" s="40">
        <v>3</v>
      </c>
      <c r="T13" s="40">
        <v>8000</v>
      </c>
      <c r="U13" s="39">
        <f t="shared" si="0"/>
        <v>363.636363636364</v>
      </c>
      <c r="V13" s="39">
        <f t="shared" si="1"/>
        <v>1090.90909090909</v>
      </c>
    </row>
    <row r="14" customHeight="1" spans="1:22">
      <c r="A14" s="17" t="s">
        <v>59</v>
      </c>
      <c r="B14" s="18">
        <v>1</v>
      </c>
      <c r="C14" s="7" t="s">
        <v>60</v>
      </c>
      <c r="D14" s="19" t="s">
        <v>32</v>
      </c>
      <c r="E14" s="15">
        <v>43566</v>
      </c>
      <c r="F14" s="15">
        <v>43566</v>
      </c>
      <c r="G14" s="20">
        <v>1</v>
      </c>
      <c r="H14" s="20">
        <v>8</v>
      </c>
      <c r="I14" s="28">
        <v>43563</v>
      </c>
      <c r="J14" s="12">
        <v>3</v>
      </c>
      <c r="K14" s="28">
        <v>43564.9993055556</v>
      </c>
      <c r="L14" s="12">
        <v>2</v>
      </c>
      <c r="M14" s="29" t="s">
        <v>49</v>
      </c>
      <c r="N14" s="30">
        <v>12</v>
      </c>
      <c r="O14" s="31">
        <v>24</v>
      </c>
      <c r="P14" s="32">
        <f>V2+V3+V9+V6+V12+V4+V5+V7+V14+V8+V16</f>
        <v>8681.81818181818</v>
      </c>
      <c r="Q14" s="40"/>
      <c r="R14" s="41" t="s">
        <v>61</v>
      </c>
      <c r="S14" s="40">
        <v>1</v>
      </c>
      <c r="T14" s="40">
        <v>9000</v>
      </c>
      <c r="U14" s="39">
        <f t="shared" si="0"/>
        <v>409.090909090909</v>
      </c>
      <c r="V14" s="39">
        <f t="shared" si="1"/>
        <v>409.090909090909</v>
      </c>
    </row>
    <row r="15" customHeight="1" spans="1:22">
      <c r="A15" s="17" t="s">
        <v>62</v>
      </c>
      <c r="B15" s="18">
        <v>1</v>
      </c>
      <c r="C15" s="7" t="s">
        <v>63</v>
      </c>
      <c r="D15" s="19" t="s">
        <v>32</v>
      </c>
      <c r="E15" s="15">
        <v>43567</v>
      </c>
      <c r="F15" s="15">
        <v>43567</v>
      </c>
      <c r="G15" s="20">
        <v>1</v>
      </c>
      <c r="H15" s="20">
        <v>8</v>
      </c>
      <c r="I15" s="28">
        <v>43565</v>
      </c>
      <c r="J15" s="12">
        <v>2</v>
      </c>
      <c r="K15" s="28">
        <v>43565.9993055556</v>
      </c>
      <c r="L15" s="12">
        <v>2</v>
      </c>
      <c r="M15" s="29" t="s">
        <v>49</v>
      </c>
      <c r="N15" s="30">
        <v>12</v>
      </c>
      <c r="O15" s="31">
        <v>12</v>
      </c>
      <c r="P15" s="32">
        <v>8682</v>
      </c>
      <c r="Q15" s="40"/>
      <c r="R15" s="41" t="s">
        <v>64</v>
      </c>
      <c r="S15" s="40">
        <v>1</v>
      </c>
      <c r="T15" s="40">
        <v>16000</v>
      </c>
      <c r="U15" s="39">
        <f t="shared" si="0"/>
        <v>727.272727272727</v>
      </c>
      <c r="V15" s="39">
        <f t="shared" si="1"/>
        <v>727.272727272727</v>
      </c>
    </row>
    <row r="16" customHeight="1" spans="1:22">
      <c r="A16" s="17" t="s">
        <v>65</v>
      </c>
      <c r="B16" s="18">
        <v>1</v>
      </c>
      <c r="C16" s="7" t="s">
        <v>66</v>
      </c>
      <c r="D16" s="19" t="s">
        <v>32</v>
      </c>
      <c r="E16" s="15">
        <v>43570</v>
      </c>
      <c r="F16" s="15">
        <v>43572</v>
      </c>
      <c r="G16" s="20">
        <v>3</v>
      </c>
      <c r="H16" s="20">
        <v>24</v>
      </c>
      <c r="I16" s="28">
        <v>43566</v>
      </c>
      <c r="J16" s="12">
        <v>2</v>
      </c>
      <c r="K16" s="28">
        <v>43567.9993055556</v>
      </c>
      <c r="L16" s="12">
        <v>3</v>
      </c>
      <c r="M16" s="29" t="s">
        <v>49</v>
      </c>
      <c r="N16" s="30">
        <v>12</v>
      </c>
      <c r="O16" s="31">
        <v>24</v>
      </c>
      <c r="P16" s="32">
        <v>26046</v>
      </c>
      <c r="Q16" s="40"/>
      <c r="R16" s="41" t="s">
        <v>67</v>
      </c>
      <c r="S16" s="40">
        <v>1</v>
      </c>
      <c r="T16" s="40">
        <v>18000</v>
      </c>
      <c r="U16" s="39">
        <f t="shared" si="0"/>
        <v>818.181818181818</v>
      </c>
      <c r="V16" s="39">
        <f t="shared" si="1"/>
        <v>818.181818181818</v>
      </c>
    </row>
    <row r="17" customHeight="1" spans="1:22">
      <c r="A17" s="17" t="s">
        <v>68</v>
      </c>
      <c r="B17" s="18">
        <v>1</v>
      </c>
      <c r="C17" s="7" t="s">
        <v>69</v>
      </c>
      <c r="D17" s="19" t="s">
        <v>42</v>
      </c>
      <c r="E17" s="15">
        <v>43570</v>
      </c>
      <c r="F17" s="15">
        <v>43571</v>
      </c>
      <c r="G17" s="20">
        <v>2</v>
      </c>
      <c r="H17" s="20">
        <v>16</v>
      </c>
      <c r="I17" s="28">
        <v>43566</v>
      </c>
      <c r="J17" s="12">
        <v>2</v>
      </c>
      <c r="K17" s="28">
        <v>43567.9993055556</v>
      </c>
      <c r="L17" s="12">
        <v>2</v>
      </c>
      <c r="M17" s="29" t="s">
        <v>70</v>
      </c>
      <c r="N17" s="30">
        <v>4</v>
      </c>
      <c r="O17" s="31">
        <v>8</v>
      </c>
      <c r="P17" s="32">
        <v>6092</v>
      </c>
      <c r="Q17" s="40"/>
      <c r="R17" s="40"/>
      <c r="S17" s="40"/>
      <c r="T17" s="40"/>
      <c r="U17" s="37"/>
      <c r="V17" s="42">
        <f>SUM(V2:V16)</f>
        <v>13590.9090909091</v>
      </c>
    </row>
    <row r="18" customHeight="1" spans="1:21">
      <c r="A18" s="17" t="s">
        <v>71</v>
      </c>
      <c r="B18" s="18">
        <v>1</v>
      </c>
      <c r="C18" s="7" t="s">
        <v>72</v>
      </c>
      <c r="D18" s="19" t="s">
        <v>32</v>
      </c>
      <c r="E18" s="15">
        <v>43573</v>
      </c>
      <c r="F18" s="15">
        <v>43573</v>
      </c>
      <c r="G18" s="20">
        <v>1</v>
      </c>
      <c r="H18" s="20">
        <v>8</v>
      </c>
      <c r="I18" s="28">
        <v>43570</v>
      </c>
      <c r="J18" s="12">
        <v>3</v>
      </c>
      <c r="K18" s="28">
        <v>43570.9993055556</v>
      </c>
      <c r="L18" s="12">
        <v>3</v>
      </c>
      <c r="M18" s="29" t="s">
        <v>49</v>
      </c>
      <c r="N18" s="30">
        <v>12</v>
      </c>
      <c r="O18" s="31">
        <v>12</v>
      </c>
      <c r="P18" s="32">
        <v>8682</v>
      </c>
      <c r="Q18" s="40"/>
      <c r="R18" s="40"/>
      <c r="S18" s="40"/>
      <c r="T18" s="40"/>
      <c r="U18" s="40"/>
    </row>
    <row r="19" customHeight="1" spans="1:21">
      <c r="A19" s="17" t="s">
        <v>73</v>
      </c>
      <c r="B19" s="18">
        <v>1</v>
      </c>
      <c r="C19" s="7" t="s">
        <v>74</v>
      </c>
      <c r="D19" s="19" t="s">
        <v>42</v>
      </c>
      <c r="E19" s="15">
        <v>43574</v>
      </c>
      <c r="F19" s="15">
        <v>43574</v>
      </c>
      <c r="G19" s="20">
        <v>1</v>
      </c>
      <c r="H19" s="20">
        <v>8</v>
      </c>
      <c r="I19" s="28">
        <v>43571</v>
      </c>
      <c r="J19" s="12">
        <v>3</v>
      </c>
      <c r="K19" s="28">
        <v>43571.9993055556</v>
      </c>
      <c r="L19" s="12">
        <v>3</v>
      </c>
      <c r="M19" s="29" t="s">
        <v>75</v>
      </c>
      <c r="N19" s="30">
        <v>5</v>
      </c>
      <c r="O19" s="31">
        <v>5</v>
      </c>
      <c r="P19" s="32">
        <v>4227</v>
      </c>
      <c r="Q19" s="40"/>
      <c r="R19" s="40"/>
      <c r="S19" s="40"/>
      <c r="T19" s="40"/>
      <c r="U19" s="40"/>
    </row>
    <row r="20" customHeight="1" spans="1:21">
      <c r="A20" s="17" t="s">
        <v>76</v>
      </c>
      <c r="B20" s="18">
        <v>1</v>
      </c>
      <c r="C20" s="7" t="s">
        <v>77</v>
      </c>
      <c r="D20" s="19" t="s">
        <v>42</v>
      </c>
      <c r="E20" s="15">
        <v>43577</v>
      </c>
      <c r="F20" s="15">
        <v>43586</v>
      </c>
      <c r="G20" s="20">
        <v>8</v>
      </c>
      <c r="H20" s="20">
        <v>80</v>
      </c>
      <c r="I20" s="28">
        <v>43572</v>
      </c>
      <c r="J20" s="12">
        <v>3</v>
      </c>
      <c r="K20" s="28">
        <v>43584.9993055556</v>
      </c>
      <c r="L20" s="12">
        <v>2</v>
      </c>
      <c r="M20" s="29" t="s">
        <v>78</v>
      </c>
      <c r="N20" s="30">
        <v>18</v>
      </c>
      <c r="O20" s="31"/>
      <c r="P20" s="32">
        <f>SUM(P21:P25)</f>
        <v>40771</v>
      </c>
      <c r="Q20" s="40"/>
      <c r="R20" s="40"/>
      <c r="S20" s="40"/>
      <c r="T20" s="40"/>
      <c r="U20" s="40"/>
    </row>
    <row r="21" customHeight="1" spans="1:21">
      <c r="A21" s="17" t="s">
        <v>79</v>
      </c>
      <c r="B21" s="18">
        <v>1</v>
      </c>
      <c r="C21" s="7" t="s">
        <v>80</v>
      </c>
      <c r="D21" s="19" t="s">
        <v>32</v>
      </c>
      <c r="E21" s="15">
        <v>43577</v>
      </c>
      <c r="F21" s="15">
        <v>43578</v>
      </c>
      <c r="G21" s="20">
        <v>2</v>
      </c>
      <c r="H21" s="20">
        <v>16</v>
      </c>
      <c r="I21" s="28">
        <v>43572</v>
      </c>
      <c r="J21" s="12">
        <v>3</v>
      </c>
      <c r="K21" s="28">
        <v>43574.9993055556</v>
      </c>
      <c r="L21" s="12">
        <v>2</v>
      </c>
      <c r="M21" s="29" t="s">
        <v>81</v>
      </c>
      <c r="N21" s="30">
        <v>5</v>
      </c>
      <c r="O21" s="31">
        <v>15</v>
      </c>
      <c r="P21" s="32">
        <v>8090</v>
      </c>
      <c r="R21" s="40"/>
      <c r="S21" s="40"/>
      <c r="T21" s="40"/>
      <c r="U21" s="40"/>
    </row>
    <row r="22" customHeight="1" spans="1:21">
      <c r="A22" s="17" t="s">
        <v>82</v>
      </c>
      <c r="B22" s="18">
        <v>1</v>
      </c>
      <c r="C22" s="7" t="s">
        <v>83</v>
      </c>
      <c r="D22" s="19" t="s">
        <v>42</v>
      </c>
      <c r="E22" s="15">
        <v>43579</v>
      </c>
      <c r="F22" s="15">
        <v>43580</v>
      </c>
      <c r="G22" s="20">
        <v>2</v>
      </c>
      <c r="H22" s="20">
        <v>16</v>
      </c>
      <c r="I22" s="28">
        <v>43577</v>
      </c>
      <c r="J22" s="12">
        <v>2</v>
      </c>
      <c r="K22" s="28">
        <v>43578.9993055556</v>
      </c>
      <c r="L22" s="12">
        <v>2</v>
      </c>
      <c r="M22" s="29" t="s">
        <v>84</v>
      </c>
      <c r="N22" s="30">
        <v>14</v>
      </c>
      <c r="O22" s="31">
        <v>28</v>
      </c>
      <c r="P22" s="32">
        <v>18908</v>
      </c>
      <c r="Q22" s="40"/>
      <c r="R22" s="40"/>
      <c r="S22" s="40"/>
      <c r="T22" s="40"/>
      <c r="U22" s="40"/>
    </row>
    <row r="23" customHeight="1" spans="1:21">
      <c r="A23" s="17" t="s">
        <v>85</v>
      </c>
      <c r="B23" s="18">
        <v>1</v>
      </c>
      <c r="C23" s="7" t="s">
        <v>86</v>
      </c>
      <c r="D23" s="19" t="s">
        <v>42</v>
      </c>
      <c r="E23" s="15">
        <v>43581</v>
      </c>
      <c r="F23" s="15">
        <v>43581</v>
      </c>
      <c r="G23" s="20">
        <v>1</v>
      </c>
      <c r="H23" s="20">
        <v>8</v>
      </c>
      <c r="I23" s="28">
        <v>43579</v>
      </c>
      <c r="J23" s="12">
        <v>2</v>
      </c>
      <c r="K23" s="28">
        <v>43579.9993055556</v>
      </c>
      <c r="L23" s="12">
        <v>2</v>
      </c>
      <c r="M23" s="29" t="s">
        <v>87</v>
      </c>
      <c r="N23" s="30">
        <v>4</v>
      </c>
      <c r="O23" s="31">
        <v>4</v>
      </c>
      <c r="P23" s="32">
        <v>3227</v>
      </c>
      <c r="Q23" s="40"/>
      <c r="R23" s="40"/>
      <c r="S23" s="40"/>
      <c r="T23" s="40"/>
      <c r="U23" s="40"/>
    </row>
    <row r="24" customHeight="1" spans="1:21">
      <c r="A24" s="17" t="s">
        <v>88</v>
      </c>
      <c r="B24" s="18">
        <v>1</v>
      </c>
      <c r="C24" s="7" t="s">
        <v>89</v>
      </c>
      <c r="D24" s="19" t="s">
        <v>42</v>
      </c>
      <c r="E24" s="15">
        <v>43584</v>
      </c>
      <c r="F24" s="15">
        <v>43586</v>
      </c>
      <c r="G24" s="20">
        <v>3</v>
      </c>
      <c r="H24" s="20">
        <v>24</v>
      </c>
      <c r="I24" s="28">
        <v>43580</v>
      </c>
      <c r="J24" s="12">
        <v>2</v>
      </c>
      <c r="K24" s="28">
        <v>43584.9993055556</v>
      </c>
      <c r="L24" s="12">
        <v>2</v>
      </c>
      <c r="M24" s="29" t="s">
        <v>90</v>
      </c>
      <c r="N24" s="30">
        <v>3</v>
      </c>
      <c r="O24" s="31">
        <v>9</v>
      </c>
      <c r="P24" s="32">
        <v>6000</v>
      </c>
      <c r="Q24" s="40"/>
      <c r="R24" s="40"/>
      <c r="S24" s="40"/>
      <c r="T24" s="40"/>
      <c r="U24" s="40"/>
    </row>
    <row r="25" customHeight="1" spans="1:21">
      <c r="A25" s="17" t="s">
        <v>91</v>
      </c>
      <c r="B25" s="18">
        <v>1</v>
      </c>
      <c r="C25" s="7" t="s">
        <v>92</v>
      </c>
      <c r="D25" s="19" t="s">
        <v>67</v>
      </c>
      <c r="E25" s="15">
        <v>43581</v>
      </c>
      <c r="F25" s="15">
        <v>43582</v>
      </c>
      <c r="G25" s="20">
        <v>2</v>
      </c>
      <c r="H25" s="20">
        <v>16</v>
      </c>
      <c r="I25" s="28">
        <v>43579</v>
      </c>
      <c r="J25" s="12">
        <v>2</v>
      </c>
      <c r="K25" s="28">
        <v>43581.9993055556</v>
      </c>
      <c r="L25" s="12">
        <v>1</v>
      </c>
      <c r="M25" s="29" t="s">
        <v>93</v>
      </c>
      <c r="N25" s="30">
        <v>4</v>
      </c>
      <c r="O25" s="31">
        <v>12</v>
      </c>
      <c r="P25" s="32">
        <v>4546</v>
      </c>
      <c r="Q25" s="40"/>
      <c r="R25" s="40"/>
      <c r="S25" s="40"/>
      <c r="T25" s="40"/>
      <c r="U25" s="40"/>
    </row>
    <row r="26" customHeight="1" spans="1:21">
      <c r="A26" s="17" t="s">
        <v>94</v>
      </c>
      <c r="B26" s="18">
        <v>1</v>
      </c>
      <c r="C26" s="7" t="s">
        <v>95</v>
      </c>
      <c r="D26" s="19" t="s">
        <v>42</v>
      </c>
      <c r="E26" s="15">
        <v>43587</v>
      </c>
      <c r="F26" s="15">
        <v>43594</v>
      </c>
      <c r="G26" s="20">
        <v>6</v>
      </c>
      <c r="H26" s="20">
        <v>96</v>
      </c>
      <c r="I26" s="28">
        <v>43585</v>
      </c>
      <c r="J26" s="12">
        <v>2</v>
      </c>
      <c r="K26" s="28">
        <v>43593.9993055556</v>
      </c>
      <c r="L26" s="12">
        <v>1</v>
      </c>
      <c r="M26" s="29" t="s">
        <v>96</v>
      </c>
      <c r="N26" s="30">
        <v>17</v>
      </c>
      <c r="O26" s="31"/>
      <c r="P26" s="32">
        <f>SUM(P27:P32)</f>
        <v>69452</v>
      </c>
      <c r="Q26" s="40"/>
      <c r="R26" s="40"/>
      <c r="S26" s="40"/>
      <c r="T26" s="40"/>
      <c r="U26" s="40"/>
    </row>
    <row r="27" customHeight="1" spans="1:21">
      <c r="A27" s="17" t="s">
        <v>97</v>
      </c>
      <c r="B27" s="18">
        <v>1</v>
      </c>
      <c r="C27" s="7" t="s">
        <v>98</v>
      </c>
      <c r="D27" s="19" t="s">
        <v>42</v>
      </c>
      <c r="E27" s="15">
        <v>43587</v>
      </c>
      <c r="F27" s="15">
        <v>43587</v>
      </c>
      <c r="G27" s="20">
        <v>1</v>
      </c>
      <c r="H27" s="20">
        <v>8</v>
      </c>
      <c r="I27" s="28">
        <v>43585</v>
      </c>
      <c r="J27" s="12">
        <v>2</v>
      </c>
      <c r="K27" s="28">
        <v>43585.9993055556</v>
      </c>
      <c r="L27" s="12">
        <v>2</v>
      </c>
      <c r="M27" s="29" t="s">
        <v>99</v>
      </c>
      <c r="N27" s="30">
        <v>10</v>
      </c>
      <c r="O27" s="31">
        <v>10</v>
      </c>
      <c r="P27" s="32">
        <v>6318</v>
      </c>
      <c r="Q27" s="40"/>
      <c r="R27" s="40"/>
      <c r="S27" s="40"/>
      <c r="T27" s="40"/>
      <c r="U27" s="40"/>
    </row>
    <row r="28" customHeight="1" spans="1:21">
      <c r="A28" s="17" t="s">
        <v>100</v>
      </c>
      <c r="B28" s="18">
        <v>1</v>
      </c>
      <c r="C28" s="7" t="s">
        <v>101</v>
      </c>
      <c r="D28" s="19" t="s">
        <v>42</v>
      </c>
      <c r="E28" s="15">
        <v>43588</v>
      </c>
      <c r="F28" s="15">
        <v>43591</v>
      </c>
      <c r="G28" s="20">
        <v>2</v>
      </c>
      <c r="H28" s="20">
        <v>16</v>
      </c>
      <c r="I28" s="28">
        <v>43586</v>
      </c>
      <c r="J28" s="12">
        <v>2</v>
      </c>
      <c r="K28" s="28">
        <v>43587.9993055556</v>
      </c>
      <c r="L28" s="12">
        <v>2</v>
      </c>
      <c r="M28" s="29" t="s">
        <v>102</v>
      </c>
      <c r="N28" s="30">
        <v>12</v>
      </c>
      <c r="O28" s="31">
        <v>24</v>
      </c>
      <c r="P28" s="32">
        <v>15000</v>
      </c>
      <c r="Q28" s="40"/>
      <c r="R28" s="40"/>
      <c r="S28" s="40"/>
      <c r="T28" s="40"/>
      <c r="U28" s="40"/>
    </row>
    <row r="29" customHeight="1" spans="1:21">
      <c r="A29" s="17" t="s">
        <v>103</v>
      </c>
      <c r="B29" s="18">
        <v>1</v>
      </c>
      <c r="C29" s="7" t="s">
        <v>104</v>
      </c>
      <c r="D29" s="19" t="s">
        <v>42</v>
      </c>
      <c r="E29" s="15">
        <v>43592</v>
      </c>
      <c r="F29" s="15">
        <v>43592</v>
      </c>
      <c r="G29" s="20">
        <v>1</v>
      </c>
      <c r="H29" s="20">
        <v>8</v>
      </c>
      <c r="I29" s="28">
        <v>43588</v>
      </c>
      <c r="J29" s="12">
        <v>2</v>
      </c>
      <c r="K29" s="28">
        <v>43588.9993055556</v>
      </c>
      <c r="L29" s="12">
        <v>2</v>
      </c>
      <c r="M29" s="29" t="s">
        <v>99</v>
      </c>
      <c r="N29" s="30">
        <v>10</v>
      </c>
      <c r="O29" s="31">
        <v>10</v>
      </c>
      <c r="P29" s="32">
        <v>6318</v>
      </c>
      <c r="Q29" s="40"/>
      <c r="R29" s="40"/>
      <c r="S29" s="40"/>
      <c r="T29" s="40"/>
      <c r="U29" s="40"/>
    </row>
    <row r="30" customHeight="1" spans="1:21">
      <c r="A30" s="17" t="s">
        <v>105</v>
      </c>
      <c r="B30" s="18">
        <v>1</v>
      </c>
      <c r="C30" s="7" t="s">
        <v>106</v>
      </c>
      <c r="D30" s="19" t="s">
        <v>42</v>
      </c>
      <c r="E30" s="15">
        <v>43593</v>
      </c>
      <c r="F30" s="15">
        <v>43594</v>
      </c>
      <c r="G30" s="20">
        <v>2</v>
      </c>
      <c r="H30" s="20">
        <v>16</v>
      </c>
      <c r="I30" s="28">
        <v>43591</v>
      </c>
      <c r="J30" s="12">
        <v>2</v>
      </c>
      <c r="K30" s="28">
        <v>43593.9993055556</v>
      </c>
      <c r="L30" s="12">
        <v>1</v>
      </c>
      <c r="M30" s="29" t="s">
        <v>99</v>
      </c>
      <c r="N30" s="30">
        <v>10</v>
      </c>
      <c r="O30" s="31">
        <v>30</v>
      </c>
      <c r="P30" s="32">
        <v>12636</v>
      </c>
      <c r="Q30" s="40"/>
      <c r="R30" s="40"/>
      <c r="S30" s="40"/>
      <c r="T30" s="40"/>
      <c r="U30" s="40"/>
    </row>
    <row r="31" customHeight="1" spans="1:21">
      <c r="A31" s="17" t="s">
        <v>107</v>
      </c>
      <c r="B31" s="18">
        <v>1</v>
      </c>
      <c r="C31" s="7" t="s">
        <v>108</v>
      </c>
      <c r="D31" s="19" t="s">
        <v>32</v>
      </c>
      <c r="E31" s="15">
        <v>43588</v>
      </c>
      <c r="F31" s="15">
        <v>43593</v>
      </c>
      <c r="G31" s="20">
        <v>4</v>
      </c>
      <c r="H31" s="20">
        <v>32</v>
      </c>
      <c r="I31" s="28">
        <v>43586</v>
      </c>
      <c r="J31" s="12">
        <v>2</v>
      </c>
      <c r="K31" s="28">
        <v>43592.9993055556</v>
      </c>
      <c r="L31" s="12">
        <v>1</v>
      </c>
      <c r="M31" s="29" t="s">
        <v>109</v>
      </c>
      <c r="N31" s="30">
        <v>5</v>
      </c>
      <c r="O31" s="31">
        <v>25</v>
      </c>
      <c r="P31" s="32">
        <v>14908</v>
      </c>
      <c r="Q31" s="40"/>
      <c r="R31" s="40"/>
      <c r="S31" s="40"/>
      <c r="T31" s="40"/>
      <c r="U31" s="40"/>
    </row>
    <row r="32" customHeight="1" spans="1:21">
      <c r="A32" s="17" t="s">
        <v>110</v>
      </c>
      <c r="B32" s="18">
        <v>1</v>
      </c>
      <c r="C32" s="7" t="s">
        <v>111</v>
      </c>
      <c r="D32" s="19" t="s">
        <v>42</v>
      </c>
      <c r="E32" s="15">
        <v>43593</v>
      </c>
      <c r="F32" s="15">
        <v>43594</v>
      </c>
      <c r="G32" s="20">
        <v>2</v>
      </c>
      <c r="H32" s="20">
        <v>16</v>
      </c>
      <c r="I32" s="28">
        <v>43591</v>
      </c>
      <c r="J32" s="12">
        <v>2</v>
      </c>
      <c r="K32" s="28">
        <v>43592.9993055556</v>
      </c>
      <c r="L32" s="12">
        <v>2</v>
      </c>
      <c r="M32" s="29" t="s">
        <v>112</v>
      </c>
      <c r="N32" s="30">
        <v>11</v>
      </c>
      <c r="O32" s="31">
        <v>22</v>
      </c>
      <c r="P32" s="32">
        <v>14272</v>
      </c>
      <c r="Q32" s="40"/>
      <c r="R32" s="40"/>
      <c r="S32" s="40"/>
      <c r="T32" s="40"/>
      <c r="U32" s="40"/>
    </row>
    <row r="33" customHeight="1" spans="1:21">
      <c r="A33" s="17" t="s">
        <v>113</v>
      </c>
      <c r="B33" s="18">
        <v>1</v>
      </c>
      <c r="C33" s="7" t="s">
        <v>114</v>
      </c>
      <c r="D33" s="19" t="s">
        <v>61</v>
      </c>
      <c r="E33" s="15">
        <v>43595</v>
      </c>
      <c r="F33" s="15">
        <v>43598</v>
      </c>
      <c r="G33" s="20">
        <v>2</v>
      </c>
      <c r="H33" s="20">
        <v>48</v>
      </c>
      <c r="I33" s="28">
        <v>43594</v>
      </c>
      <c r="J33" s="12">
        <v>1</v>
      </c>
      <c r="K33" s="28">
        <v>43595.9993055556</v>
      </c>
      <c r="L33" s="12">
        <v>1</v>
      </c>
      <c r="M33" s="29" t="s">
        <v>115</v>
      </c>
      <c r="N33" s="30">
        <v>11</v>
      </c>
      <c r="O33" s="31"/>
      <c r="P33" s="32">
        <f>SUM(P34:P36)</f>
        <v>18454</v>
      </c>
      <c r="Q33" s="40"/>
      <c r="R33" s="40"/>
      <c r="S33" s="40"/>
      <c r="T33" s="40"/>
      <c r="U33" s="40"/>
    </row>
    <row r="34" customHeight="1" spans="1:21">
      <c r="A34" s="17" t="s">
        <v>116</v>
      </c>
      <c r="B34" s="18">
        <v>1</v>
      </c>
      <c r="C34" s="7" t="s">
        <v>117</v>
      </c>
      <c r="D34" s="19" t="s">
        <v>67</v>
      </c>
      <c r="E34" s="15">
        <v>43595</v>
      </c>
      <c r="F34" s="15">
        <v>43598</v>
      </c>
      <c r="G34" s="20">
        <v>2</v>
      </c>
      <c r="H34" s="20">
        <v>16</v>
      </c>
      <c r="I34" s="28">
        <v>43594</v>
      </c>
      <c r="J34" s="12">
        <v>1</v>
      </c>
      <c r="K34" s="28">
        <v>43595.9993055556</v>
      </c>
      <c r="L34" s="12">
        <v>1</v>
      </c>
      <c r="M34" s="29" t="s">
        <v>118</v>
      </c>
      <c r="N34" s="30">
        <v>2</v>
      </c>
      <c r="O34" s="31">
        <v>4</v>
      </c>
      <c r="P34" s="32">
        <v>3000</v>
      </c>
      <c r="Q34" s="40"/>
      <c r="R34" s="40"/>
      <c r="S34" s="40"/>
      <c r="T34" s="40"/>
      <c r="U34" s="40"/>
    </row>
    <row r="35" customHeight="1" spans="1:21">
      <c r="A35" s="17" t="s">
        <v>119</v>
      </c>
      <c r="B35" s="18">
        <v>1</v>
      </c>
      <c r="C35" s="7" t="s">
        <v>120</v>
      </c>
      <c r="D35" s="19" t="s">
        <v>61</v>
      </c>
      <c r="E35" s="15">
        <v>43595</v>
      </c>
      <c r="F35" s="15">
        <v>43598</v>
      </c>
      <c r="G35" s="20">
        <v>2</v>
      </c>
      <c r="H35" s="20">
        <v>16</v>
      </c>
      <c r="I35" s="28">
        <v>43594</v>
      </c>
      <c r="J35" s="12">
        <v>1</v>
      </c>
      <c r="K35" s="28">
        <v>43595.9993055556</v>
      </c>
      <c r="L35" s="12">
        <v>1</v>
      </c>
      <c r="M35" s="29" t="s">
        <v>121</v>
      </c>
      <c r="N35" s="30">
        <v>2</v>
      </c>
      <c r="O35" s="31">
        <v>4</v>
      </c>
      <c r="P35" s="32">
        <v>2182</v>
      </c>
      <c r="Q35" s="40"/>
      <c r="R35" s="40"/>
      <c r="S35" s="40"/>
      <c r="T35" s="40"/>
      <c r="U35" s="40"/>
    </row>
    <row r="36" customHeight="1" spans="1:21">
      <c r="A36" s="17" t="s">
        <v>122</v>
      </c>
      <c r="B36" s="18">
        <v>1</v>
      </c>
      <c r="C36" s="7" t="s">
        <v>123</v>
      </c>
      <c r="D36" s="19" t="s">
        <v>42</v>
      </c>
      <c r="E36" s="15">
        <v>43595</v>
      </c>
      <c r="F36" s="15">
        <v>43598</v>
      </c>
      <c r="G36" s="20">
        <v>2</v>
      </c>
      <c r="H36" s="20">
        <v>16</v>
      </c>
      <c r="I36" s="28">
        <v>43594</v>
      </c>
      <c r="J36" s="12">
        <v>1</v>
      </c>
      <c r="K36" s="28">
        <v>43595.9993055556</v>
      </c>
      <c r="L36" s="12">
        <v>1</v>
      </c>
      <c r="M36" s="29" t="s">
        <v>115</v>
      </c>
      <c r="N36" s="30">
        <v>11</v>
      </c>
      <c r="O36" s="31">
        <v>22</v>
      </c>
      <c r="P36" s="32">
        <v>13272</v>
      </c>
      <c r="Q36" s="40"/>
      <c r="R36" s="40"/>
      <c r="S36" s="40"/>
      <c r="T36" s="40"/>
      <c r="U36" s="40"/>
    </row>
    <row r="37" customHeight="1" spans="1:21">
      <c r="A37" s="17" t="s">
        <v>124</v>
      </c>
      <c r="B37" s="18">
        <v>1</v>
      </c>
      <c r="C37" s="7" t="s">
        <v>125</v>
      </c>
      <c r="D37" s="19" t="s">
        <v>42</v>
      </c>
      <c r="E37" s="15">
        <v>43599</v>
      </c>
      <c r="F37" s="15">
        <v>43619</v>
      </c>
      <c r="G37" s="20">
        <v>18</v>
      </c>
      <c r="H37" s="20">
        <v>232</v>
      </c>
      <c r="I37" s="28">
        <v>43598</v>
      </c>
      <c r="J37" s="12">
        <v>1</v>
      </c>
      <c r="K37" s="28">
        <v>43621.9993055556</v>
      </c>
      <c r="L37" s="12">
        <v>-2</v>
      </c>
      <c r="M37" s="29" t="s">
        <v>126</v>
      </c>
      <c r="N37" s="30">
        <v>10</v>
      </c>
      <c r="O37" s="31"/>
      <c r="P37" s="32">
        <f>SUM(P38:P40)</f>
        <v>142994</v>
      </c>
      <c r="Q37" s="40"/>
      <c r="R37" s="40"/>
      <c r="S37" s="40"/>
      <c r="T37" s="40"/>
      <c r="U37" s="40"/>
    </row>
    <row r="38" customHeight="1" spans="1:21">
      <c r="A38" s="17" t="s">
        <v>127</v>
      </c>
      <c r="B38" s="18">
        <v>1</v>
      </c>
      <c r="C38" s="7" t="s">
        <v>128</v>
      </c>
      <c r="D38" s="19" t="s">
        <v>42</v>
      </c>
      <c r="E38" s="15">
        <v>43599</v>
      </c>
      <c r="F38" s="15">
        <v>43602</v>
      </c>
      <c r="G38" s="20">
        <v>4</v>
      </c>
      <c r="H38" s="20">
        <v>32</v>
      </c>
      <c r="I38" s="28">
        <v>43598</v>
      </c>
      <c r="J38" s="12">
        <v>1</v>
      </c>
      <c r="K38" s="28">
        <v>43602.9993055556</v>
      </c>
      <c r="L38" s="12">
        <v>0</v>
      </c>
      <c r="M38" s="29" t="s">
        <v>118</v>
      </c>
      <c r="N38" s="30">
        <v>2</v>
      </c>
      <c r="O38" s="31">
        <v>10</v>
      </c>
      <c r="P38" s="32">
        <v>6000</v>
      </c>
      <c r="Q38" s="40"/>
      <c r="R38" s="40"/>
      <c r="S38" s="40"/>
      <c r="T38" s="40"/>
      <c r="U38" s="40"/>
    </row>
    <row r="39" customHeight="1" spans="1:21">
      <c r="A39" s="17" t="s">
        <v>129</v>
      </c>
      <c r="B39" s="18">
        <v>1</v>
      </c>
      <c r="C39" s="7" t="s">
        <v>130</v>
      </c>
      <c r="D39" s="19" t="s">
        <v>42</v>
      </c>
      <c r="E39" s="15">
        <v>43601</v>
      </c>
      <c r="F39" s="15">
        <v>43616</v>
      </c>
      <c r="G39" s="20">
        <v>12</v>
      </c>
      <c r="H39" s="20">
        <v>96</v>
      </c>
      <c r="I39" s="28">
        <v>43601</v>
      </c>
      <c r="J39" s="12">
        <v>0</v>
      </c>
      <c r="K39" s="28">
        <v>43620.9993055556</v>
      </c>
      <c r="L39" s="12">
        <v>-2</v>
      </c>
      <c r="M39" s="29" t="s">
        <v>126</v>
      </c>
      <c r="N39" s="30">
        <v>10</v>
      </c>
      <c r="O39" s="31">
        <v>140</v>
      </c>
      <c r="P39" s="32">
        <v>74724</v>
      </c>
      <c r="Q39" s="40"/>
      <c r="R39" s="40"/>
      <c r="S39" s="40"/>
      <c r="T39" s="40"/>
      <c r="U39" s="40"/>
    </row>
    <row r="40" customHeight="1" spans="1:21">
      <c r="A40" s="17" t="s">
        <v>131</v>
      </c>
      <c r="B40" s="18">
        <v>1</v>
      </c>
      <c r="C40" s="7" t="s">
        <v>132</v>
      </c>
      <c r="D40" s="19" t="s">
        <v>42</v>
      </c>
      <c r="E40" s="15">
        <v>43607</v>
      </c>
      <c r="F40" s="15">
        <v>43619</v>
      </c>
      <c r="G40" s="20">
        <v>10</v>
      </c>
      <c r="H40" s="20">
        <v>80</v>
      </c>
      <c r="I40" s="28">
        <v>43608</v>
      </c>
      <c r="J40" s="12">
        <v>-1</v>
      </c>
      <c r="K40" s="28">
        <v>43621.9993055556</v>
      </c>
      <c r="L40" s="12">
        <v>-2</v>
      </c>
      <c r="M40" s="29" t="s">
        <v>126</v>
      </c>
      <c r="N40" s="30">
        <v>10</v>
      </c>
      <c r="O40" s="31">
        <v>100</v>
      </c>
      <c r="P40" s="32">
        <v>62270</v>
      </c>
      <c r="Q40" s="40"/>
      <c r="R40" s="40"/>
      <c r="S40" s="40"/>
      <c r="T40" s="40"/>
      <c r="U40" s="40"/>
    </row>
    <row r="41" customHeight="1" spans="1:21">
      <c r="A41" s="17" t="s">
        <v>133</v>
      </c>
      <c r="B41" s="18">
        <v>1</v>
      </c>
      <c r="C41" s="7" t="s">
        <v>134</v>
      </c>
      <c r="D41" s="19" t="s">
        <v>54</v>
      </c>
      <c r="E41" s="15">
        <v>43605</v>
      </c>
      <c r="F41" s="15">
        <v>43633</v>
      </c>
      <c r="G41" s="20">
        <v>21</v>
      </c>
      <c r="H41" s="20">
        <f>SUM(H42:H46)</f>
        <v>288</v>
      </c>
      <c r="I41" s="28">
        <v>43605</v>
      </c>
      <c r="J41" s="12">
        <v>0</v>
      </c>
      <c r="K41" s="28">
        <v>43634.9993055556</v>
      </c>
      <c r="L41" s="12">
        <v>-1</v>
      </c>
      <c r="M41" s="29" t="s">
        <v>135</v>
      </c>
      <c r="N41" s="30">
        <v>5</v>
      </c>
      <c r="O41" s="31"/>
      <c r="P41" s="32">
        <f>SUM(P42:P46)</f>
        <v>70362</v>
      </c>
      <c r="Q41" s="40"/>
      <c r="R41" s="40"/>
      <c r="S41" s="40"/>
      <c r="T41" s="40"/>
      <c r="U41" s="40"/>
    </row>
    <row r="42" customHeight="1" spans="1:21">
      <c r="A42" s="17" t="s">
        <v>136</v>
      </c>
      <c r="B42" s="18">
        <v>1</v>
      </c>
      <c r="C42" s="7" t="s">
        <v>137</v>
      </c>
      <c r="D42" s="19" t="s">
        <v>54</v>
      </c>
      <c r="E42" s="15">
        <v>43605</v>
      </c>
      <c r="F42" s="15">
        <v>43607</v>
      </c>
      <c r="G42" s="20">
        <v>3</v>
      </c>
      <c r="H42" s="20">
        <v>24</v>
      </c>
      <c r="I42" s="28">
        <v>43605</v>
      </c>
      <c r="J42" s="12">
        <v>0</v>
      </c>
      <c r="K42" s="28">
        <v>43607.9993055556</v>
      </c>
      <c r="L42" s="12">
        <v>0</v>
      </c>
      <c r="M42" s="29" t="s">
        <v>135</v>
      </c>
      <c r="N42" s="30">
        <v>5</v>
      </c>
      <c r="O42" s="31">
        <v>15</v>
      </c>
      <c r="P42" s="32">
        <v>7500</v>
      </c>
      <c r="Q42" s="40"/>
      <c r="R42" s="40"/>
      <c r="S42" s="40"/>
      <c r="T42" s="40"/>
      <c r="U42" s="40"/>
    </row>
    <row r="43" customHeight="1" spans="1:21">
      <c r="A43" s="17" t="s">
        <v>138</v>
      </c>
      <c r="B43" s="18">
        <v>1</v>
      </c>
      <c r="C43" s="7" t="s">
        <v>139</v>
      </c>
      <c r="D43" s="19" t="s">
        <v>54</v>
      </c>
      <c r="E43" s="15">
        <v>43609</v>
      </c>
      <c r="F43" s="15">
        <v>43621</v>
      </c>
      <c r="G43" s="20">
        <v>9</v>
      </c>
      <c r="H43" s="20">
        <v>72</v>
      </c>
      <c r="I43" s="28">
        <v>43609</v>
      </c>
      <c r="J43" s="12">
        <v>0</v>
      </c>
      <c r="K43" s="28">
        <v>43623.9993055556</v>
      </c>
      <c r="L43" s="12">
        <v>-2</v>
      </c>
      <c r="M43" s="29" t="s">
        <v>135</v>
      </c>
      <c r="N43" s="30">
        <v>5</v>
      </c>
      <c r="O43" s="31">
        <v>55</v>
      </c>
      <c r="P43" s="32">
        <v>22500</v>
      </c>
      <c r="Q43" s="40"/>
      <c r="R43" s="40"/>
      <c r="S43" s="40"/>
      <c r="T43" s="40"/>
      <c r="U43" s="40"/>
    </row>
    <row r="44" customHeight="1" spans="1:21">
      <c r="A44" s="17" t="s">
        <v>140</v>
      </c>
      <c r="B44" s="18">
        <v>1</v>
      </c>
      <c r="C44" s="7" t="s">
        <v>141</v>
      </c>
      <c r="D44" s="19" t="s">
        <v>54</v>
      </c>
      <c r="E44" s="15">
        <v>43622</v>
      </c>
      <c r="F44" s="15">
        <v>43623</v>
      </c>
      <c r="G44" s="20">
        <v>2</v>
      </c>
      <c r="H44" s="20">
        <v>16</v>
      </c>
      <c r="I44" s="28">
        <v>43626</v>
      </c>
      <c r="J44" s="12">
        <v>-2</v>
      </c>
      <c r="K44" s="28">
        <v>43627.9993055556</v>
      </c>
      <c r="L44" s="12">
        <v>-2</v>
      </c>
      <c r="M44" s="29" t="s">
        <v>135</v>
      </c>
      <c r="N44" s="30">
        <v>5</v>
      </c>
      <c r="O44" s="31">
        <v>10</v>
      </c>
      <c r="P44" s="32">
        <v>5000</v>
      </c>
      <c r="Q44" s="40"/>
      <c r="R44" s="40"/>
      <c r="S44" s="40"/>
      <c r="T44" s="40"/>
      <c r="U44" s="40"/>
    </row>
    <row r="45" customHeight="1" spans="1:21">
      <c r="A45" s="17" t="s">
        <v>142</v>
      </c>
      <c r="B45" s="18">
        <v>1</v>
      </c>
      <c r="C45" s="7" t="s">
        <v>143</v>
      </c>
      <c r="D45" s="19" t="s">
        <v>54</v>
      </c>
      <c r="E45" s="15">
        <v>43626</v>
      </c>
      <c r="F45" s="15">
        <v>43629</v>
      </c>
      <c r="G45" s="20">
        <v>4</v>
      </c>
      <c r="H45" s="20">
        <v>32</v>
      </c>
      <c r="I45" s="28">
        <v>43628</v>
      </c>
      <c r="J45" s="12">
        <v>-2</v>
      </c>
      <c r="K45" s="28">
        <v>43630.9993055556</v>
      </c>
      <c r="L45" s="12">
        <v>-1</v>
      </c>
      <c r="M45" s="29" t="s">
        <v>135</v>
      </c>
      <c r="N45" s="30">
        <v>5</v>
      </c>
      <c r="O45" s="31">
        <v>15</v>
      </c>
      <c r="P45" s="32">
        <v>10000</v>
      </c>
      <c r="Q45" s="40"/>
      <c r="R45" s="40"/>
      <c r="S45" s="40"/>
      <c r="T45" s="40"/>
      <c r="U45" s="40"/>
    </row>
    <row r="46" customHeight="1" spans="1:21">
      <c r="A46" s="17" t="s">
        <v>144</v>
      </c>
      <c r="B46" s="18">
        <v>1</v>
      </c>
      <c r="C46" s="7" t="s">
        <v>145</v>
      </c>
      <c r="D46" s="19" t="s">
        <v>54</v>
      </c>
      <c r="E46" s="15">
        <v>43609</v>
      </c>
      <c r="F46" s="15">
        <v>43633</v>
      </c>
      <c r="G46" s="20">
        <v>18</v>
      </c>
      <c r="H46" s="20">
        <v>144</v>
      </c>
      <c r="I46" s="28">
        <v>43609</v>
      </c>
      <c r="J46" s="12">
        <v>0</v>
      </c>
      <c r="K46" s="28">
        <v>43634.9993055556</v>
      </c>
      <c r="L46" s="12">
        <v>-1</v>
      </c>
      <c r="M46" s="29" t="s">
        <v>146</v>
      </c>
      <c r="N46" s="30">
        <v>2</v>
      </c>
      <c r="O46" s="31">
        <v>36</v>
      </c>
      <c r="P46" s="32">
        <v>25362</v>
      </c>
      <c r="Q46" s="40"/>
      <c r="R46" s="40"/>
      <c r="S46" s="40"/>
      <c r="T46" s="40"/>
      <c r="U46" s="40"/>
    </row>
    <row r="47" customHeight="1" spans="1:21">
      <c r="A47" s="17" t="s">
        <v>147</v>
      </c>
      <c r="B47" s="18">
        <v>1</v>
      </c>
      <c r="C47" s="7" t="s">
        <v>148</v>
      </c>
      <c r="D47" s="19" t="s">
        <v>61</v>
      </c>
      <c r="E47" s="15">
        <v>43634</v>
      </c>
      <c r="F47" s="15">
        <v>43648</v>
      </c>
      <c r="G47" s="20">
        <v>11</v>
      </c>
      <c r="H47" s="20">
        <v>88</v>
      </c>
      <c r="I47" s="28">
        <v>43635</v>
      </c>
      <c r="J47" s="12">
        <v>-1</v>
      </c>
      <c r="K47" s="28">
        <v>43644.9993055556</v>
      </c>
      <c r="L47" s="12">
        <v>2</v>
      </c>
      <c r="M47" s="29" t="s">
        <v>149</v>
      </c>
      <c r="N47" s="30">
        <v>11</v>
      </c>
      <c r="O47" s="31"/>
      <c r="P47" s="32">
        <f>SUM(P48:P50)</f>
        <v>24090</v>
      </c>
      <c r="Q47" s="40"/>
      <c r="R47" s="40"/>
      <c r="S47" s="40"/>
      <c r="T47" s="40"/>
      <c r="U47" s="40"/>
    </row>
    <row r="48" customHeight="1" spans="1:21">
      <c r="A48" s="17" t="s">
        <v>150</v>
      </c>
      <c r="B48" s="18">
        <v>1</v>
      </c>
      <c r="C48" s="7" t="s">
        <v>151</v>
      </c>
      <c r="D48" s="19" t="s">
        <v>54</v>
      </c>
      <c r="E48" s="15">
        <v>43634</v>
      </c>
      <c r="F48" s="15">
        <v>43637</v>
      </c>
      <c r="G48" s="20">
        <v>4</v>
      </c>
      <c r="H48" s="20">
        <v>32</v>
      </c>
      <c r="I48" s="28">
        <v>43635</v>
      </c>
      <c r="J48" s="12">
        <v>-1</v>
      </c>
      <c r="K48" s="28">
        <v>43637.9993055556</v>
      </c>
      <c r="L48" s="12">
        <v>0</v>
      </c>
      <c r="M48" s="29" t="s">
        <v>152</v>
      </c>
      <c r="N48" s="30">
        <v>5</v>
      </c>
      <c r="O48" s="31">
        <v>15</v>
      </c>
      <c r="P48" s="32">
        <v>10180</v>
      </c>
      <c r="Q48" s="40"/>
      <c r="R48" s="40"/>
      <c r="S48" s="40"/>
      <c r="T48" s="40"/>
      <c r="U48" s="40"/>
    </row>
    <row r="49" customHeight="1" spans="1:21">
      <c r="A49" s="17" t="s">
        <v>153</v>
      </c>
      <c r="B49" s="18">
        <v>1</v>
      </c>
      <c r="C49" s="7" t="s">
        <v>154</v>
      </c>
      <c r="D49" s="19" t="s">
        <v>61</v>
      </c>
      <c r="E49" s="15">
        <v>43640</v>
      </c>
      <c r="F49" s="15">
        <v>43642</v>
      </c>
      <c r="G49" s="20">
        <v>3</v>
      </c>
      <c r="H49" s="20">
        <v>24</v>
      </c>
      <c r="I49" s="28">
        <v>43640</v>
      </c>
      <c r="J49" s="12">
        <v>0</v>
      </c>
      <c r="K49" s="28">
        <v>43641.9993055556</v>
      </c>
      <c r="L49" s="12">
        <v>1</v>
      </c>
      <c r="M49" s="29" t="s">
        <v>155</v>
      </c>
      <c r="N49" s="30">
        <v>5</v>
      </c>
      <c r="O49" s="31">
        <v>10</v>
      </c>
      <c r="P49" s="32">
        <v>9546</v>
      </c>
      <c r="Q49" s="40"/>
      <c r="R49" s="40"/>
      <c r="S49" s="40"/>
      <c r="T49" s="40"/>
      <c r="U49" s="40"/>
    </row>
    <row r="50" customHeight="1" spans="1:21">
      <c r="A50" s="17" t="s">
        <v>156</v>
      </c>
      <c r="B50" s="18">
        <v>1</v>
      </c>
      <c r="C50" s="7" t="s">
        <v>157</v>
      </c>
      <c r="D50" s="19" t="s">
        <v>22</v>
      </c>
      <c r="E50" s="15">
        <v>43643</v>
      </c>
      <c r="F50" s="15">
        <v>43648</v>
      </c>
      <c r="G50" s="20">
        <v>4</v>
      </c>
      <c r="H50" s="20">
        <v>32</v>
      </c>
      <c r="I50" s="28">
        <v>43642</v>
      </c>
      <c r="J50" s="12">
        <v>1</v>
      </c>
      <c r="K50" s="28">
        <v>43644.9993055556</v>
      </c>
      <c r="L50" s="12">
        <v>2</v>
      </c>
      <c r="M50" s="29" t="s">
        <v>22</v>
      </c>
      <c r="N50" s="30">
        <v>1</v>
      </c>
      <c r="O50" s="31">
        <v>3</v>
      </c>
      <c r="P50" s="32">
        <v>4364</v>
      </c>
      <c r="Q50" s="40"/>
      <c r="R50" s="40"/>
      <c r="S50" s="40"/>
      <c r="T50" s="40"/>
      <c r="U50" s="40"/>
    </row>
    <row r="51" customHeight="1" spans="1:21">
      <c r="A51" s="21"/>
      <c r="B51" s="22"/>
      <c r="C51" s="23"/>
      <c r="D51" s="24"/>
      <c r="E51" s="24"/>
      <c r="F51" s="24"/>
      <c r="G51" s="25"/>
      <c r="H51" s="25"/>
      <c r="I51" s="33"/>
      <c r="J51" s="33"/>
      <c r="K51" s="33"/>
      <c r="L51" s="33"/>
      <c r="M51" s="34"/>
      <c r="N51" s="35"/>
      <c r="O51" s="36" t="s">
        <v>158</v>
      </c>
      <c r="P51" s="37"/>
      <c r="Q51" s="40"/>
      <c r="R51" s="40"/>
      <c r="S51" s="40"/>
      <c r="T51" s="40"/>
      <c r="U51" s="40"/>
    </row>
  </sheetData>
  <pageMargins left="0.75" right="0.75" top="1" bottom="1" header="0.511111111111111" footer="0.511111111111111"/>
  <pageSetup paperSize="9" orientation="portrait"/>
  <headerFooter alignWithMargins="0" scaleWithDoc="0"/>
  <ignoredErrors>
    <ignoredError sqref="H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zoomScale="75" zoomScaleNormal="75" workbookViewId="0">
      <selection activeCell="P37" sqref="P37"/>
    </sheetView>
  </sheetViews>
  <sheetFormatPr defaultColWidth="11" defaultRowHeight="14.25" outlineLevelCol="7"/>
  <cols>
    <col min="1" max="1" width="36" customWidth="1"/>
    <col min="2" max="2" width="15.3333333333333" customWidth="1"/>
    <col min="3" max="3" width="17.1666666666667" customWidth="1"/>
    <col min="4" max="4" width="16.1666666666667" customWidth="1"/>
    <col min="5" max="5" width="18.6666666666667" customWidth="1"/>
    <col min="6" max="6" width="21" customWidth="1"/>
  </cols>
  <sheetData>
    <row r="1" ht="23" customHeight="1" spans="1:8">
      <c r="A1" s="1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</row>
    <row r="2" ht="16.5" spans="1:8">
      <c r="A2" s="3" t="s">
        <v>19</v>
      </c>
      <c r="B2" s="4">
        <f>SUM(B3:B9)</f>
        <v>42181.7272727273</v>
      </c>
      <c r="C2" s="5">
        <f>SUM(C3:C9)</f>
        <v>27795.4090909091</v>
      </c>
      <c r="D2" s="4">
        <f>'Work list'!P3</f>
        <v>66681.3636363636</v>
      </c>
      <c r="E2" s="5">
        <f>C2-D2</f>
        <v>-38885.9545454546</v>
      </c>
      <c r="F2" s="5">
        <f>C2-B2</f>
        <v>-14386.3181818182</v>
      </c>
      <c r="G2" s="6">
        <f>C2/D2</f>
        <v>0.416839242257957</v>
      </c>
      <c r="H2" s="6">
        <f>C2/B2</f>
        <v>0.658944308069629</v>
      </c>
    </row>
    <row r="3" ht="16.5" spans="1:8">
      <c r="A3" s="7" t="s">
        <v>24</v>
      </c>
      <c r="B3" s="8">
        <f>D3</f>
        <v>4727.27272727273</v>
      </c>
      <c r="C3" s="9">
        <f>B3</f>
        <v>4727.27272727273</v>
      </c>
      <c r="D3" s="8">
        <f>'Work list'!P4</f>
        <v>4727.27272727273</v>
      </c>
      <c r="E3" s="9">
        <f t="shared" ref="E3:E49" si="0">C3-D3</f>
        <v>0</v>
      </c>
      <c r="F3" s="9">
        <f t="shared" ref="F3:F49" si="1">C3-B3</f>
        <v>0</v>
      </c>
      <c r="G3" s="10">
        <f t="shared" ref="G3:G49" si="2">C3/D3</f>
        <v>1</v>
      </c>
      <c r="H3" s="10">
        <f t="shared" ref="H3:H49" si="3">C3/B3</f>
        <v>1</v>
      </c>
    </row>
    <row r="4" ht="16.5" spans="1:8">
      <c r="A4" s="7" t="s">
        <v>28</v>
      </c>
      <c r="B4" s="8">
        <f>D4/2</f>
        <v>2363.5</v>
      </c>
      <c r="C4" s="9">
        <f>B4/2</f>
        <v>1181.75</v>
      </c>
      <c r="D4" s="8">
        <f>'Work list'!P5</f>
        <v>4727</v>
      </c>
      <c r="E4" s="9">
        <f t="shared" si="0"/>
        <v>-3545.25</v>
      </c>
      <c r="F4" s="9">
        <f t="shared" si="1"/>
        <v>-1181.75</v>
      </c>
      <c r="G4" s="10">
        <f t="shared" si="2"/>
        <v>0.25</v>
      </c>
      <c r="H4" s="10">
        <f t="shared" si="3"/>
        <v>0.5</v>
      </c>
    </row>
    <row r="5" ht="16.5" spans="1:8">
      <c r="A5" s="7" t="s">
        <v>31</v>
      </c>
      <c r="B5" s="8">
        <f>D5/2</f>
        <v>13590.9090909091</v>
      </c>
      <c r="C5" s="9">
        <f>B5/2</f>
        <v>6795.45454545455</v>
      </c>
      <c r="D5" s="8">
        <f>'Work list'!P6</f>
        <v>27181.8181818182</v>
      </c>
      <c r="E5" s="9">
        <f t="shared" si="0"/>
        <v>-20386.3636363636</v>
      </c>
      <c r="F5" s="9">
        <f t="shared" si="1"/>
        <v>-6795.45454545455</v>
      </c>
      <c r="G5" s="10">
        <f t="shared" si="2"/>
        <v>0.25</v>
      </c>
      <c r="H5" s="10">
        <f t="shared" si="3"/>
        <v>0.5</v>
      </c>
    </row>
    <row r="6" ht="16.5" spans="1:8">
      <c r="A6" s="7" t="s">
        <v>34</v>
      </c>
      <c r="B6" s="8">
        <f>D6/2</f>
        <v>4272.72727272727</v>
      </c>
      <c r="C6" s="9">
        <f>B6/2</f>
        <v>2136.36363636364</v>
      </c>
      <c r="D6" s="8">
        <f>'Work list'!P7</f>
        <v>8545.45454545454</v>
      </c>
      <c r="E6" s="9">
        <f t="shared" si="0"/>
        <v>-6409.09090909091</v>
      </c>
      <c r="F6" s="9">
        <f t="shared" si="1"/>
        <v>-2136.36363636364</v>
      </c>
      <c r="G6" s="10">
        <f t="shared" si="2"/>
        <v>0.25</v>
      </c>
      <c r="H6" s="10">
        <f t="shared" si="3"/>
        <v>0.5</v>
      </c>
    </row>
    <row r="7" ht="16.5" spans="1:8">
      <c r="A7" s="7" t="s">
        <v>38</v>
      </c>
      <c r="B7" s="8">
        <f>D7/2</f>
        <v>4272.5</v>
      </c>
      <c r="C7" s="9">
        <f>B7/2</f>
        <v>2136.25</v>
      </c>
      <c r="D7" s="8">
        <f>'Work list'!P8</f>
        <v>8545</v>
      </c>
      <c r="E7" s="9">
        <f t="shared" si="0"/>
        <v>-6408.75</v>
      </c>
      <c r="F7" s="9">
        <f t="shared" si="1"/>
        <v>-2136.25</v>
      </c>
      <c r="G7" s="10">
        <f t="shared" si="2"/>
        <v>0.25</v>
      </c>
      <c r="H7" s="10">
        <f t="shared" si="3"/>
        <v>0.5</v>
      </c>
    </row>
    <row r="8" ht="16.5" spans="1:8">
      <c r="A8" s="7" t="s">
        <v>41</v>
      </c>
      <c r="B8" s="8">
        <f>D8</f>
        <v>4273</v>
      </c>
      <c r="C8" s="9">
        <f>B8/2</f>
        <v>2136.5</v>
      </c>
      <c r="D8" s="8">
        <f>'Work list'!P9</f>
        <v>4273</v>
      </c>
      <c r="E8" s="9">
        <f t="shared" si="0"/>
        <v>-2136.5</v>
      </c>
      <c r="F8" s="9">
        <f t="shared" si="1"/>
        <v>-2136.5</v>
      </c>
      <c r="G8" s="10">
        <f t="shared" si="2"/>
        <v>0.5</v>
      </c>
      <c r="H8" s="10">
        <f t="shared" si="3"/>
        <v>0.5</v>
      </c>
    </row>
    <row r="9" ht="16.5" spans="1:8">
      <c r="A9" s="7" t="s">
        <v>44</v>
      </c>
      <c r="B9" s="8">
        <f>D9</f>
        <v>8681.81818181818</v>
      </c>
      <c r="C9" s="9">
        <f>B9</f>
        <v>8681.81818181818</v>
      </c>
      <c r="D9" s="8">
        <f>'Work list'!P10</f>
        <v>8681.81818181818</v>
      </c>
      <c r="E9" s="9">
        <f t="shared" si="0"/>
        <v>0</v>
      </c>
      <c r="F9" s="9">
        <f t="shared" si="1"/>
        <v>0</v>
      </c>
      <c r="G9" s="10">
        <f t="shared" si="2"/>
        <v>1</v>
      </c>
      <c r="H9" s="10">
        <f t="shared" si="3"/>
        <v>1</v>
      </c>
    </row>
    <row r="10" ht="16.5" spans="1:8">
      <c r="A10" s="3" t="s">
        <v>48</v>
      </c>
      <c r="B10" s="4">
        <f>SUM(B11:B18)</f>
        <v>91819.7272727273</v>
      </c>
      <c r="C10" s="5">
        <f>SUM(C11:C18)</f>
        <v>81152.9393939394</v>
      </c>
      <c r="D10" s="4">
        <f>'Work list'!P11</f>
        <v>99138.0909090909</v>
      </c>
      <c r="E10" s="5">
        <f t="shared" si="0"/>
        <v>-17985.1515151515</v>
      </c>
      <c r="F10" s="5">
        <f t="shared" si="1"/>
        <v>-10666.7878787879</v>
      </c>
      <c r="G10" s="6">
        <f t="shared" si="2"/>
        <v>0.818584851188593</v>
      </c>
      <c r="H10" s="6">
        <f t="shared" si="3"/>
        <v>0.883829018059432</v>
      </c>
    </row>
    <row r="11" ht="16.5" spans="1:8">
      <c r="A11" s="7" t="s">
        <v>52</v>
      </c>
      <c r="B11" s="8">
        <f>D11</f>
        <v>14772.7272727273</v>
      </c>
      <c r="C11" s="9">
        <f>B11</f>
        <v>14772.7272727273</v>
      </c>
      <c r="D11" s="8">
        <f>'Work list'!P12</f>
        <v>14772.7272727273</v>
      </c>
      <c r="E11" s="9">
        <f t="shared" si="0"/>
        <v>0</v>
      </c>
      <c r="F11" s="9">
        <f t="shared" si="1"/>
        <v>0</v>
      </c>
      <c r="G11" s="10">
        <f t="shared" si="2"/>
        <v>1</v>
      </c>
      <c r="H11" s="10">
        <f t="shared" si="3"/>
        <v>1</v>
      </c>
    </row>
    <row r="12" ht="16.5" spans="1:8">
      <c r="A12" s="7" t="s">
        <v>56</v>
      </c>
      <c r="B12" s="8">
        <f>D12/3*2</f>
        <v>14636.3636363636</v>
      </c>
      <c r="C12" s="9">
        <f>B12/3*2</f>
        <v>9757.57575757576</v>
      </c>
      <c r="D12" s="8">
        <f>'Work list'!P13</f>
        <v>21954.5454545455</v>
      </c>
      <c r="E12" s="9">
        <f t="shared" si="0"/>
        <v>-12196.9696969697</v>
      </c>
      <c r="F12" s="9">
        <f t="shared" si="1"/>
        <v>-4878.78787878788</v>
      </c>
      <c r="G12" s="10">
        <f t="shared" si="2"/>
        <v>0.444444444444444</v>
      </c>
      <c r="H12" s="10">
        <f t="shared" si="3"/>
        <v>0.666666666666667</v>
      </c>
    </row>
    <row r="13" ht="16.5" spans="1:8">
      <c r="A13" s="7" t="s">
        <v>60</v>
      </c>
      <c r="B13" s="8">
        <f>D13*2</f>
        <v>17363.6363636364</v>
      </c>
      <c r="C13" s="9">
        <f>B13</f>
        <v>17363.6363636364</v>
      </c>
      <c r="D13" s="8">
        <f>'Work list'!P14</f>
        <v>8681.81818181818</v>
      </c>
      <c r="E13" s="9">
        <f t="shared" si="0"/>
        <v>8681.81818181818</v>
      </c>
      <c r="F13" s="9">
        <f t="shared" si="1"/>
        <v>0</v>
      </c>
      <c r="G13" s="10">
        <f t="shared" si="2"/>
        <v>2</v>
      </c>
      <c r="H13" s="10">
        <f t="shared" si="3"/>
        <v>1</v>
      </c>
    </row>
    <row r="14" ht="16.5" spans="1:8">
      <c r="A14" s="7" t="s">
        <v>63</v>
      </c>
      <c r="B14" s="8">
        <f>D14</f>
        <v>8682</v>
      </c>
      <c r="C14" s="9">
        <f>B14</f>
        <v>8682</v>
      </c>
      <c r="D14" s="8">
        <f>'Work list'!P15</f>
        <v>8682</v>
      </c>
      <c r="E14" s="9">
        <f t="shared" si="0"/>
        <v>0</v>
      </c>
      <c r="F14" s="9">
        <f t="shared" si="1"/>
        <v>0</v>
      </c>
      <c r="G14" s="10">
        <f t="shared" si="2"/>
        <v>1</v>
      </c>
      <c r="H14" s="10">
        <f t="shared" si="3"/>
        <v>1</v>
      </c>
    </row>
    <row r="15" ht="16.5" spans="1:8">
      <c r="A15" s="7" t="s">
        <v>66</v>
      </c>
      <c r="B15" s="8">
        <f>D15/3*2</f>
        <v>17364</v>
      </c>
      <c r="C15" s="9">
        <f>B15/3*2</f>
        <v>11576</v>
      </c>
      <c r="D15" s="8">
        <f>'Work list'!P16</f>
        <v>26046</v>
      </c>
      <c r="E15" s="9">
        <f t="shared" si="0"/>
        <v>-14470</v>
      </c>
      <c r="F15" s="9">
        <f t="shared" si="1"/>
        <v>-5788</v>
      </c>
      <c r="G15" s="10">
        <f t="shared" si="2"/>
        <v>0.444444444444444</v>
      </c>
      <c r="H15" s="10">
        <f t="shared" si="3"/>
        <v>0.666666666666667</v>
      </c>
    </row>
    <row r="16" ht="16.5" spans="1:8">
      <c r="A16" s="7" t="s">
        <v>69</v>
      </c>
      <c r="B16" s="8">
        <f>D16</f>
        <v>6092</v>
      </c>
      <c r="C16" s="9">
        <f>B16</f>
        <v>6092</v>
      </c>
      <c r="D16" s="8">
        <f>'Work list'!P17</f>
        <v>6092</v>
      </c>
      <c r="E16" s="9">
        <f t="shared" si="0"/>
        <v>0</v>
      </c>
      <c r="F16" s="9">
        <f t="shared" si="1"/>
        <v>0</v>
      </c>
      <c r="G16" s="10">
        <f t="shared" si="2"/>
        <v>1</v>
      </c>
      <c r="H16" s="10">
        <f t="shared" si="3"/>
        <v>1</v>
      </c>
    </row>
    <row r="17" ht="16.5" spans="1:8">
      <c r="A17" s="7" t="s">
        <v>72</v>
      </c>
      <c r="B17" s="8">
        <f>D17</f>
        <v>8682</v>
      </c>
      <c r="C17" s="9">
        <f>B17</f>
        <v>8682</v>
      </c>
      <c r="D17" s="8">
        <f>'Work list'!P18</f>
        <v>8682</v>
      </c>
      <c r="E17" s="9">
        <f t="shared" si="0"/>
        <v>0</v>
      </c>
      <c r="F17" s="9">
        <f t="shared" si="1"/>
        <v>0</v>
      </c>
      <c r="G17" s="10">
        <f t="shared" si="2"/>
        <v>1</v>
      </c>
      <c r="H17" s="10">
        <f t="shared" si="3"/>
        <v>1</v>
      </c>
    </row>
    <row r="18" ht="16.5" spans="1:8">
      <c r="A18" s="7" t="s">
        <v>74</v>
      </c>
      <c r="B18" s="8">
        <f>D18</f>
        <v>4227</v>
      </c>
      <c r="C18" s="9">
        <f>B18</f>
        <v>4227</v>
      </c>
      <c r="D18" s="8">
        <f>'Work list'!P19</f>
        <v>4227</v>
      </c>
      <c r="E18" s="9">
        <f t="shared" si="0"/>
        <v>0</v>
      </c>
      <c r="F18" s="9">
        <f t="shared" si="1"/>
        <v>0</v>
      </c>
      <c r="G18" s="10">
        <f t="shared" si="2"/>
        <v>1</v>
      </c>
      <c r="H18" s="10">
        <f t="shared" si="3"/>
        <v>1</v>
      </c>
    </row>
    <row r="19" ht="16.5" spans="1:8">
      <c r="A19" s="3" t="s">
        <v>77</v>
      </c>
      <c r="B19" s="4">
        <f>SUM(B20:B24)</f>
        <v>47089</v>
      </c>
      <c r="C19" s="5">
        <f>SUM(C20:C24)</f>
        <v>47089</v>
      </c>
      <c r="D19" s="4">
        <f>'Work list'!P20</f>
        <v>40771</v>
      </c>
      <c r="E19" s="5">
        <f t="shared" si="0"/>
        <v>6318</v>
      </c>
      <c r="F19" s="5">
        <f t="shared" si="1"/>
        <v>0</v>
      </c>
      <c r="G19" s="6">
        <f t="shared" si="2"/>
        <v>1.15496308650757</v>
      </c>
      <c r="H19" s="6">
        <f t="shared" si="3"/>
        <v>1</v>
      </c>
    </row>
    <row r="20" ht="16.5" spans="1:8">
      <c r="A20" s="7" t="s">
        <v>80</v>
      </c>
      <c r="B20" s="8">
        <f>D20/2*3</f>
        <v>12135</v>
      </c>
      <c r="C20" s="9">
        <f>B20</f>
        <v>12135</v>
      </c>
      <c r="D20" s="8">
        <f>'Work list'!P21</f>
        <v>8090</v>
      </c>
      <c r="E20" s="9">
        <f t="shared" si="0"/>
        <v>4045</v>
      </c>
      <c r="F20" s="9">
        <f t="shared" si="1"/>
        <v>0</v>
      </c>
      <c r="G20" s="10">
        <f t="shared" si="2"/>
        <v>1.5</v>
      </c>
      <c r="H20" s="10">
        <f t="shared" si="3"/>
        <v>1</v>
      </c>
    </row>
    <row r="21" ht="16.5" spans="1:8">
      <c r="A21" s="7" t="s">
        <v>83</v>
      </c>
      <c r="B21" s="8">
        <f>D21</f>
        <v>18908</v>
      </c>
      <c r="C21" s="9">
        <f>B21</f>
        <v>18908</v>
      </c>
      <c r="D21" s="8">
        <f>'Work list'!P22</f>
        <v>18908</v>
      </c>
      <c r="E21" s="9">
        <f t="shared" si="0"/>
        <v>0</v>
      </c>
      <c r="F21" s="9">
        <f t="shared" si="1"/>
        <v>0</v>
      </c>
      <c r="G21" s="10">
        <f t="shared" si="2"/>
        <v>1</v>
      </c>
      <c r="H21" s="10">
        <f t="shared" si="3"/>
        <v>1</v>
      </c>
    </row>
    <row r="22" ht="16.5" spans="1:8">
      <c r="A22" s="7" t="s">
        <v>86</v>
      </c>
      <c r="B22" s="8">
        <f>D22</f>
        <v>3227</v>
      </c>
      <c r="C22" s="9">
        <f>B22</f>
        <v>3227</v>
      </c>
      <c r="D22" s="8">
        <f>'Work list'!P23</f>
        <v>3227</v>
      </c>
      <c r="E22" s="9">
        <f t="shared" si="0"/>
        <v>0</v>
      </c>
      <c r="F22" s="9">
        <f t="shared" si="1"/>
        <v>0</v>
      </c>
      <c r="G22" s="10">
        <f t="shared" si="2"/>
        <v>1</v>
      </c>
      <c r="H22" s="10">
        <f t="shared" si="3"/>
        <v>1</v>
      </c>
    </row>
    <row r="23" ht="16.5" spans="1:8">
      <c r="A23" s="7" t="s">
        <v>89</v>
      </c>
      <c r="B23" s="8">
        <f>D23</f>
        <v>6000</v>
      </c>
      <c r="C23" s="9">
        <f>B23</f>
        <v>6000</v>
      </c>
      <c r="D23" s="8">
        <f>'Work list'!P24</f>
        <v>6000</v>
      </c>
      <c r="E23" s="9">
        <f t="shared" si="0"/>
        <v>0</v>
      </c>
      <c r="F23" s="9">
        <f t="shared" si="1"/>
        <v>0</v>
      </c>
      <c r="G23" s="10">
        <f t="shared" si="2"/>
        <v>1</v>
      </c>
      <c r="H23" s="10">
        <f t="shared" si="3"/>
        <v>1</v>
      </c>
    </row>
    <row r="24" ht="16.5" spans="1:8">
      <c r="A24" s="7" t="s">
        <v>92</v>
      </c>
      <c r="B24" s="8">
        <f>D24/2*3</f>
        <v>6819</v>
      </c>
      <c r="C24" s="9">
        <f>B24</f>
        <v>6819</v>
      </c>
      <c r="D24" s="8">
        <f>'Work list'!P25</f>
        <v>4546</v>
      </c>
      <c r="E24" s="9">
        <f t="shared" si="0"/>
        <v>2273</v>
      </c>
      <c r="F24" s="9">
        <f t="shared" si="1"/>
        <v>0</v>
      </c>
      <c r="G24" s="10">
        <f t="shared" si="2"/>
        <v>1.5</v>
      </c>
      <c r="H24" s="10">
        <f t="shared" si="3"/>
        <v>1</v>
      </c>
    </row>
    <row r="25" ht="16.5" spans="1:8">
      <c r="A25" s="3" t="s">
        <v>95</v>
      </c>
      <c r="B25" s="4">
        <f>SUM(B26:B31)</f>
        <v>79497</v>
      </c>
      <c r="C25" s="5">
        <f>SUM(C26:C31)</f>
        <v>79497</v>
      </c>
      <c r="D25" s="4">
        <f>'Work list'!P26</f>
        <v>69452</v>
      </c>
      <c r="E25" s="5">
        <f t="shared" si="0"/>
        <v>10045</v>
      </c>
      <c r="F25" s="5">
        <f t="shared" si="1"/>
        <v>0</v>
      </c>
      <c r="G25" s="6">
        <f t="shared" si="2"/>
        <v>1.14463226400968</v>
      </c>
      <c r="H25" s="6">
        <f t="shared" si="3"/>
        <v>1</v>
      </c>
    </row>
    <row r="26" ht="16.5" spans="1:8">
      <c r="A26" s="7" t="s">
        <v>98</v>
      </c>
      <c r="B26" s="8">
        <f>D26</f>
        <v>6318</v>
      </c>
      <c r="C26" s="9">
        <f t="shared" ref="C26:C31" si="4">B26</f>
        <v>6318</v>
      </c>
      <c r="D26" s="8">
        <f>'Work list'!P27</f>
        <v>6318</v>
      </c>
      <c r="E26" s="9">
        <f t="shared" si="0"/>
        <v>0</v>
      </c>
      <c r="F26" s="9">
        <f t="shared" si="1"/>
        <v>0</v>
      </c>
      <c r="G26" s="10">
        <f t="shared" si="2"/>
        <v>1</v>
      </c>
      <c r="H26" s="10">
        <f t="shared" si="3"/>
        <v>1</v>
      </c>
    </row>
    <row r="27" ht="16.5" spans="1:8">
      <c r="A27" s="7" t="s">
        <v>101</v>
      </c>
      <c r="B27" s="8">
        <f>D27</f>
        <v>15000</v>
      </c>
      <c r="C27" s="9">
        <f t="shared" si="4"/>
        <v>15000</v>
      </c>
      <c r="D27" s="8">
        <f>'Work list'!P28</f>
        <v>15000</v>
      </c>
      <c r="E27" s="9">
        <f t="shared" si="0"/>
        <v>0</v>
      </c>
      <c r="F27" s="9">
        <f t="shared" si="1"/>
        <v>0</v>
      </c>
      <c r="G27" s="10">
        <f t="shared" si="2"/>
        <v>1</v>
      </c>
      <c r="H27" s="10">
        <f t="shared" si="3"/>
        <v>1</v>
      </c>
    </row>
    <row r="28" ht="16.5" spans="1:8">
      <c r="A28" s="7" t="s">
        <v>104</v>
      </c>
      <c r="B28" s="8">
        <f>D28</f>
        <v>6318</v>
      </c>
      <c r="C28" s="9">
        <f t="shared" si="4"/>
        <v>6318</v>
      </c>
      <c r="D28" s="8">
        <f>'Work list'!P29</f>
        <v>6318</v>
      </c>
      <c r="E28" s="9">
        <f t="shared" si="0"/>
        <v>0</v>
      </c>
      <c r="F28" s="9">
        <f t="shared" si="1"/>
        <v>0</v>
      </c>
      <c r="G28" s="10">
        <f t="shared" si="2"/>
        <v>1</v>
      </c>
      <c r="H28" s="10">
        <f t="shared" si="3"/>
        <v>1</v>
      </c>
    </row>
    <row r="29" ht="16.5" spans="1:8">
      <c r="A29" s="7" t="s">
        <v>106</v>
      </c>
      <c r="B29" s="8">
        <f>D29/2*3</f>
        <v>18954</v>
      </c>
      <c r="C29" s="9">
        <f t="shared" si="4"/>
        <v>18954</v>
      </c>
      <c r="D29" s="8">
        <f>'Work list'!P30</f>
        <v>12636</v>
      </c>
      <c r="E29" s="9">
        <f t="shared" si="0"/>
        <v>6318</v>
      </c>
      <c r="F29" s="9">
        <f t="shared" si="1"/>
        <v>0</v>
      </c>
      <c r="G29" s="10">
        <f t="shared" si="2"/>
        <v>1.5</v>
      </c>
      <c r="H29" s="10">
        <f t="shared" si="3"/>
        <v>1</v>
      </c>
    </row>
    <row r="30" ht="16.5" spans="1:8">
      <c r="A30" s="7" t="s">
        <v>108</v>
      </c>
      <c r="B30" s="8">
        <f>D30/4*5</f>
        <v>18635</v>
      </c>
      <c r="C30" s="9">
        <f t="shared" si="4"/>
        <v>18635</v>
      </c>
      <c r="D30" s="8">
        <f>'Work list'!P31</f>
        <v>14908</v>
      </c>
      <c r="E30" s="9">
        <f t="shared" si="0"/>
        <v>3727</v>
      </c>
      <c r="F30" s="9">
        <f t="shared" si="1"/>
        <v>0</v>
      </c>
      <c r="G30" s="10">
        <f t="shared" si="2"/>
        <v>1.25</v>
      </c>
      <c r="H30" s="10">
        <f t="shared" si="3"/>
        <v>1</v>
      </c>
    </row>
    <row r="31" ht="16.5" spans="1:8">
      <c r="A31" s="7" t="s">
        <v>111</v>
      </c>
      <c r="B31" s="8">
        <f>D31</f>
        <v>14272</v>
      </c>
      <c r="C31" s="9">
        <f t="shared" si="4"/>
        <v>14272</v>
      </c>
      <c r="D31" s="8">
        <f>'Work list'!P32</f>
        <v>14272</v>
      </c>
      <c r="E31" s="9">
        <f t="shared" si="0"/>
        <v>0</v>
      </c>
      <c r="F31" s="9">
        <f t="shared" si="1"/>
        <v>0</v>
      </c>
      <c r="G31" s="10">
        <f t="shared" si="2"/>
        <v>1</v>
      </c>
      <c r="H31" s="10">
        <f t="shared" si="3"/>
        <v>1</v>
      </c>
    </row>
    <row r="32" ht="16.5" spans="1:8">
      <c r="A32" s="3" t="s">
        <v>114</v>
      </c>
      <c r="B32" s="4">
        <f>SUM(B33:B35)</f>
        <v>18454</v>
      </c>
      <c r="C32" s="5">
        <f>SUM(C33:C35)</f>
        <v>18454</v>
      </c>
      <c r="D32" s="4">
        <f>'Work list'!P33</f>
        <v>18454</v>
      </c>
      <c r="E32" s="5">
        <f t="shared" si="0"/>
        <v>0</v>
      </c>
      <c r="F32" s="5">
        <f t="shared" si="1"/>
        <v>0</v>
      </c>
      <c r="G32" s="6">
        <f t="shared" si="2"/>
        <v>1</v>
      </c>
      <c r="H32" s="6">
        <f t="shared" si="3"/>
        <v>1</v>
      </c>
    </row>
    <row r="33" ht="16.5" spans="1:8">
      <c r="A33" s="7" t="s">
        <v>117</v>
      </c>
      <c r="B33" s="8">
        <f>D33</f>
        <v>3000</v>
      </c>
      <c r="C33" s="9">
        <f>B33</f>
        <v>3000</v>
      </c>
      <c r="D33" s="8">
        <f>'Work list'!P34</f>
        <v>3000</v>
      </c>
      <c r="E33" s="9">
        <f t="shared" si="0"/>
        <v>0</v>
      </c>
      <c r="F33" s="9">
        <f t="shared" si="1"/>
        <v>0</v>
      </c>
      <c r="G33" s="10">
        <f t="shared" si="2"/>
        <v>1</v>
      </c>
      <c r="H33" s="10">
        <f t="shared" si="3"/>
        <v>1</v>
      </c>
    </row>
    <row r="34" ht="16.5" spans="1:8">
      <c r="A34" s="7" t="s">
        <v>120</v>
      </c>
      <c r="B34" s="8">
        <f>D34</f>
        <v>2182</v>
      </c>
      <c r="C34" s="9">
        <f>B34</f>
        <v>2182</v>
      </c>
      <c r="D34" s="8">
        <f>'Work list'!P35</f>
        <v>2182</v>
      </c>
      <c r="E34" s="9">
        <f t="shared" si="0"/>
        <v>0</v>
      </c>
      <c r="F34" s="9">
        <f t="shared" si="1"/>
        <v>0</v>
      </c>
      <c r="G34" s="10">
        <f t="shared" si="2"/>
        <v>1</v>
      </c>
      <c r="H34" s="10">
        <f t="shared" si="3"/>
        <v>1</v>
      </c>
    </row>
    <row r="35" ht="16.5" spans="1:8">
      <c r="A35" s="7" t="s">
        <v>123</v>
      </c>
      <c r="B35" s="8">
        <f>D35</f>
        <v>13272</v>
      </c>
      <c r="C35" s="9">
        <f>B35</f>
        <v>13272</v>
      </c>
      <c r="D35" s="8">
        <f>'Work list'!P36</f>
        <v>13272</v>
      </c>
      <c r="E35" s="9">
        <f t="shared" si="0"/>
        <v>0</v>
      </c>
      <c r="F35" s="9">
        <f t="shared" si="1"/>
        <v>0</v>
      </c>
      <c r="G35" s="10">
        <f t="shared" si="2"/>
        <v>1</v>
      </c>
      <c r="H35" s="10">
        <f t="shared" si="3"/>
        <v>1</v>
      </c>
    </row>
    <row r="36" ht="16.5" spans="1:8">
      <c r="A36" s="3" t="s">
        <v>125</v>
      </c>
      <c r="B36" s="4">
        <f>SUM(B37:B39)</f>
        <v>156948</v>
      </c>
      <c r="C36" s="5">
        <f>SUM(C37:C39)</f>
        <v>156948</v>
      </c>
      <c r="D36" s="4">
        <f>'Work list'!P37</f>
        <v>142994</v>
      </c>
      <c r="E36" s="5">
        <f t="shared" si="0"/>
        <v>13954</v>
      </c>
      <c r="F36" s="5">
        <f t="shared" si="1"/>
        <v>0</v>
      </c>
      <c r="G36" s="6">
        <f t="shared" si="2"/>
        <v>1.09758451403555</v>
      </c>
      <c r="H36" s="6">
        <f t="shared" si="3"/>
        <v>1</v>
      </c>
    </row>
    <row r="37" ht="16.5" spans="1:8">
      <c r="A37" s="7" t="s">
        <v>128</v>
      </c>
      <c r="B37" s="8">
        <f>D37/4*5</f>
        <v>7500</v>
      </c>
      <c r="C37" s="9">
        <f>B37</f>
        <v>7500</v>
      </c>
      <c r="D37" s="8">
        <f>'Work list'!P38</f>
        <v>6000</v>
      </c>
      <c r="E37" s="9">
        <f t="shared" si="0"/>
        <v>1500</v>
      </c>
      <c r="F37" s="9">
        <f t="shared" si="1"/>
        <v>0</v>
      </c>
      <c r="G37" s="10">
        <f t="shared" si="2"/>
        <v>1.25</v>
      </c>
      <c r="H37" s="10">
        <f t="shared" si="3"/>
        <v>1</v>
      </c>
    </row>
    <row r="38" ht="16.5" spans="1:8">
      <c r="A38" s="7" t="s">
        <v>130</v>
      </c>
      <c r="B38" s="8">
        <f>D38/12*14</f>
        <v>87178</v>
      </c>
      <c r="C38" s="9">
        <f>B38</f>
        <v>87178</v>
      </c>
      <c r="D38" s="8">
        <f>'Work list'!P39</f>
        <v>74724</v>
      </c>
      <c r="E38" s="9">
        <f t="shared" si="0"/>
        <v>12454</v>
      </c>
      <c r="F38" s="9">
        <f t="shared" si="1"/>
        <v>0</v>
      </c>
      <c r="G38" s="10">
        <f t="shared" si="2"/>
        <v>1.16666666666667</v>
      </c>
      <c r="H38" s="10">
        <f t="shared" si="3"/>
        <v>1</v>
      </c>
    </row>
    <row r="39" ht="16.5" spans="1:8">
      <c r="A39" s="7" t="s">
        <v>132</v>
      </c>
      <c r="B39" s="8">
        <f>D39</f>
        <v>62270</v>
      </c>
      <c r="C39" s="9">
        <f>B39</f>
        <v>62270</v>
      </c>
      <c r="D39" s="8">
        <f>'Work list'!P40</f>
        <v>62270</v>
      </c>
      <c r="E39" s="9">
        <f t="shared" si="0"/>
        <v>0</v>
      </c>
      <c r="F39" s="9">
        <f t="shared" si="1"/>
        <v>0</v>
      </c>
      <c r="G39" s="10">
        <f t="shared" si="2"/>
        <v>1</v>
      </c>
      <c r="H39" s="10">
        <f t="shared" si="3"/>
        <v>1</v>
      </c>
    </row>
    <row r="40" ht="16.5" spans="1:8">
      <c r="A40" s="3" t="s">
        <v>134</v>
      </c>
      <c r="B40" s="4">
        <f>SUM(B41:B45)</f>
        <v>72862</v>
      </c>
      <c r="C40" s="5">
        <f>SUM(C41:C45)</f>
        <v>70987</v>
      </c>
      <c r="D40" s="4">
        <f>'Work list'!P41</f>
        <v>70362</v>
      </c>
      <c r="E40" s="5">
        <f t="shared" si="0"/>
        <v>625</v>
      </c>
      <c r="F40" s="5">
        <f t="shared" si="1"/>
        <v>-1875</v>
      </c>
      <c r="G40" s="6">
        <f t="shared" si="2"/>
        <v>1.00888263551349</v>
      </c>
      <c r="H40" s="6">
        <f t="shared" si="3"/>
        <v>0.974266421454256</v>
      </c>
    </row>
    <row r="41" ht="16.5" spans="1:8">
      <c r="A41" s="7" t="s">
        <v>137</v>
      </c>
      <c r="B41" s="8">
        <f>D41</f>
        <v>7500</v>
      </c>
      <c r="C41" s="9">
        <f>B41</f>
        <v>7500</v>
      </c>
      <c r="D41" s="8">
        <f>'Work list'!P42</f>
        <v>7500</v>
      </c>
      <c r="E41" s="9">
        <f t="shared" si="0"/>
        <v>0</v>
      </c>
      <c r="F41" s="9">
        <f t="shared" si="1"/>
        <v>0</v>
      </c>
      <c r="G41" s="10">
        <f t="shared" si="2"/>
        <v>1</v>
      </c>
      <c r="H41" s="10">
        <f t="shared" si="3"/>
        <v>1</v>
      </c>
    </row>
    <row r="42" ht="16.5" spans="1:8">
      <c r="A42" s="7" t="s">
        <v>139</v>
      </c>
      <c r="B42" s="8">
        <f>D42/9*11</f>
        <v>27500</v>
      </c>
      <c r="C42" s="9">
        <f>B42</f>
        <v>27500</v>
      </c>
      <c r="D42" s="8">
        <f>'Work list'!P43</f>
        <v>22500</v>
      </c>
      <c r="E42" s="9">
        <f t="shared" si="0"/>
        <v>5000</v>
      </c>
      <c r="F42" s="9">
        <f t="shared" si="1"/>
        <v>0</v>
      </c>
      <c r="G42" s="10">
        <f t="shared" si="2"/>
        <v>1.22222222222222</v>
      </c>
      <c r="H42" s="10">
        <f t="shared" si="3"/>
        <v>1</v>
      </c>
    </row>
    <row r="43" ht="16.5" spans="1:8">
      <c r="A43" s="7" t="s">
        <v>141</v>
      </c>
      <c r="B43" s="8">
        <f>D43</f>
        <v>5000</v>
      </c>
      <c r="C43" s="9">
        <f>B43</f>
        <v>5000</v>
      </c>
      <c r="D43" s="8">
        <f>'Work list'!P44</f>
        <v>5000</v>
      </c>
      <c r="E43" s="9">
        <f t="shared" si="0"/>
        <v>0</v>
      </c>
      <c r="F43" s="9">
        <f t="shared" si="1"/>
        <v>0</v>
      </c>
      <c r="G43" s="10">
        <f t="shared" si="2"/>
        <v>1</v>
      </c>
      <c r="H43" s="10">
        <f t="shared" si="3"/>
        <v>1</v>
      </c>
    </row>
    <row r="44" ht="16.5" spans="1:8">
      <c r="A44" s="7" t="s">
        <v>143</v>
      </c>
      <c r="B44" s="8">
        <f>D44/4*3</f>
        <v>7500</v>
      </c>
      <c r="C44" s="9">
        <f>B44/4*3</f>
        <v>5625</v>
      </c>
      <c r="D44" s="8">
        <f>'Work list'!P45</f>
        <v>10000</v>
      </c>
      <c r="E44" s="9">
        <f t="shared" si="0"/>
        <v>-4375</v>
      </c>
      <c r="F44" s="9">
        <f t="shared" si="1"/>
        <v>-1875</v>
      </c>
      <c r="G44" s="10">
        <f t="shared" si="2"/>
        <v>0.5625</v>
      </c>
      <c r="H44" s="10">
        <f t="shared" si="3"/>
        <v>0.75</v>
      </c>
    </row>
    <row r="45" ht="16.5" spans="1:8">
      <c r="A45" s="7" t="s">
        <v>145</v>
      </c>
      <c r="B45" s="8">
        <f>D45</f>
        <v>25362</v>
      </c>
      <c r="C45" s="9">
        <f>B45</f>
        <v>25362</v>
      </c>
      <c r="D45" s="8">
        <f>'Work list'!P46</f>
        <v>25362</v>
      </c>
      <c r="E45" s="9">
        <f t="shared" si="0"/>
        <v>0</v>
      </c>
      <c r="F45" s="9">
        <f t="shared" si="1"/>
        <v>0</v>
      </c>
      <c r="G45" s="10">
        <f t="shared" si="2"/>
        <v>1</v>
      </c>
      <c r="H45" s="10">
        <f t="shared" si="3"/>
        <v>1</v>
      </c>
    </row>
    <row r="46" ht="16.5" spans="1:8">
      <c r="A46" s="3" t="s">
        <v>148</v>
      </c>
      <c r="B46" s="4">
        <f>SUM(B47:B49)</f>
        <v>17272</v>
      </c>
      <c r="C46" s="5">
        <f>SUM(C47:C49)</f>
        <v>12423.6666666667</v>
      </c>
      <c r="D46" s="4">
        <f>'Work list'!P47</f>
        <v>24090</v>
      </c>
      <c r="E46" s="5">
        <f t="shared" si="0"/>
        <v>-11666.3333333333</v>
      </c>
      <c r="F46" s="5">
        <f t="shared" si="1"/>
        <v>-4848.33333333333</v>
      </c>
      <c r="G46" s="6">
        <f t="shared" si="2"/>
        <v>0.515718832157188</v>
      </c>
      <c r="H46" s="6">
        <f t="shared" si="3"/>
        <v>0.719295198394318</v>
      </c>
    </row>
    <row r="47" ht="16.5" spans="1:8">
      <c r="A47" s="7" t="s">
        <v>151</v>
      </c>
      <c r="B47" s="8">
        <f>D47/4*3</f>
        <v>7635</v>
      </c>
      <c r="C47" s="9">
        <f>B47/4*3</f>
        <v>5726.25</v>
      </c>
      <c r="D47" s="8">
        <f>'Work list'!P48</f>
        <v>10180</v>
      </c>
      <c r="E47" s="9">
        <f t="shared" si="0"/>
        <v>-4453.75</v>
      </c>
      <c r="F47" s="9">
        <f t="shared" si="1"/>
        <v>-1908.75</v>
      </c>
      <c r="G47" s="10">
        <f t="shared" si="2"/>
        <v>0.5625</v>
      </c>
      <c r="H47" s="10">
        <f t="shared" si="3"/>
        <v>0.75</v>
      </c>
    </row>
    <row r="48" ht="16.5" spans="1:8">
      <c r="A48" s="7" t="s">
        <v>154</v>
      </c>
      <c r="B48" s="8">
        <f>D48/3*2</f>
        <v>6364</v>
      </c>
      <c r="C48" s="9">
        <f>B48/3*2</f>
        <v>4242.66666666667</v>
      </c>
      <c r="D48" s="8">
        <f>'Work list'!P49</f>
        <v>9546</v>
      </c>
      <c r="E48" s="9">
        <f t="shared" si="0"/>
        <v>-5303.33333333333</v>
      </c>
      <c r="F48" s="9">
        <f t="shared" si="1"/>
        <v>-2121.33333333333</v>
      </c>
      <c r="G48" s="10">
        <f t="shared" si="2"/>
        <v>0.444444444444444</v>
      </c>
      <c r="H48" s="10">
        <f t="shared" si="3"/>
        <v>0.666666666666667</v>
      </c>
    </row>
    <row r="49" ht="16.5" spans="1:8">
      <c r="A49" s="7" t="s">
        <v>157</v>
      </c>
      <c r="B49" s="8">
        <f>D49/4*3</f>
        <v>3273</v>
      </c>
      <c r="C49" s="9">
        <f>B49/4*3</f>
        <v>2454.75</v>
      </c>
      <c r="D49" s="8">
        <f>'Work list'!P50</f>
        <v>4364</v>
      </c>
      <c r="E49" s="9">
        <f t="shared" si="0"/>
        <v>-1909.25</v>
      </c>
      <c r="F49" s="9">
        <f t="shared" si="1"/>
        <v>-818.25</v>
      </c>
      <c r="G49" s="10">
        <f t="shared" si="2"/>
        <v>0.5625</v>
      </c>
      <c r="H49" s="10">
        <f t="shared" si="3"/>
        <v>0.75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6" sqref="A6"/>
    </sheetView>
  </sheetViews>
  <sheetFormatPr defaultColWidth="9" defaultRowHeight="14.25" outlineLevelRow="1"/>
  <cols>
    <col min="1" max="1" width="63.5" customWidth="1"/>
  </cols>
  <sheetData>
    <row r="1" ht="46.5" customHeight="1"/>
    <row r="2" ht="165.75" customHeight="1"/>
  </sheetData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 list</vt:lpstr>
      <vt:lpstr>Earned Value Analysis</vt:lpstr>
      <vt:lpstr>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1015655239qqcom</cp:lastModifiedBy>
  <cp:revision>1</cp:revision>
  <dcterms:created xsi:type="dcterms:W3CDTF">2012-06-06T01:30:00Z</dcterms:created>
  <dcterms:modified xsi:type="dcterms:W3CDTF">2019-06-19T14:52:47Z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