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" i="2" l="1"/>
  <c r="F5" i="2"/>
  <c r="C7" i="2"/>
  <c r="B5" i="2"/>
  <c r="K7" i="2"/>
  <c r="K5" i="2"/>
  <c r="K4" i="2"/>
  <c r="K6" i="2"/>
  <c r="K3" i="2"/>
  <c r="K2" i="2"/>
  <c r="J7" i="2"/>
  <c r="J6" i="2"/>
  <c r="J5" i="2"/>
  <c r="J4" i="2"/>
  <c r="J3" i="2"/>
  <c r="J2" i="2"/>
  <c r="I7" i="2"/>
  <c r="I6" i="2"/>
  <c r="I5" i="2"/>
  <c r="I4" i="2"/>
  <c r="I3" i="2"/>
  <c r="I2" i="2"/>
  <c r="H7" i="2"/>
  <c r="H6" i="2"/>
  <c r="H5" i="2"/>
  <c r="H4" i="2"/>
  <c r="H3" i="2"/>
  <c r="H2" i="2"/>
  <c r="G7" i="2"/>
  <c r="G6" i="2"/>
  <c r="G5" i="2"/>
  <c r="G4" i="2"/>
  <c r="G3" i="2"/>
  <c r="G2" i="2"/>
  <c r="F6" i="2"/>
  <c r="F2" i="2"/>
  <c r="E6" i="2"/>
  <c r="E2" i="2"/>
  <c r="D7" i="2"/>
  <c r="D6" i="2"/>
  <c r="D4" i="2"/>
  <c r="D5" i="2"/>
  <c r="D3" i="2"/>
  <c r="D2" i="2"/>
  <c r="C5" i="2"/>
  <c r="C4" i="2"/>
  <c r="B6" i="2"/>
  <c r="B2" i="2"/>
  <c r="D7" i="1"/>
  <c r="D6" i="1"/>
  <c r="D5" i="1"/>
  <c r="D4" i="1"/>
  <c r="D3" i="1"/>
  <c r="D2" i="1"/>
  <c r="C7" i="1"/>
  <c r="C6" i="1"/>
  <c r="C5" i="1"/>
  <c r="C4" i="1"/>
  <c r="C3" i="1"/>
  <c r="C2" i="1"/>
  <c r="B7" i="1"/>
  <c r="B6" i="1"/>
  <c r="B5" i="1"/>
  <c r="B4" i="1"/>
  <c r="B3" i="1"/>
  <c r="B2" i="1"/>
  <c r="E5" i="2" l="1"/>
  <c r="E3" i="2"/>
  <c r="E7" i="2"/>
  <c r="B7" i="2"/>
  <c r="F3" i="2"/>
  <c r="B4" i="2"/>
  <c r="C2" i="2"/>
  <c r="C6" i="2"/>
  <c r="F4" i="2"/>
  <c r="B3" i="2"/>
  <c r="F7" i="2"/>
  <c r="C3" i="2"/>
</calcChain>
</file>

<file path=xl/sharedStrings.xml><?xml version="1.0" encoding="utf-8"?>
<sst xmlns="http://schemas.openxmlformats.org/spreadsheetml/2006/main" count="61" uniqueCount="27">
  <si>
    <t>Not Given</t>
  </si>
  <si>
    <t>Initial</t>
  </si>
  <si>
    <t>Managed</t>
  </si>
  <si>
    <t>Defined</t>
  </si>
  <si>
    <t>Quantitatively</t>
  </si>
  <si>
    <t>Optimizing</t>
  </si>
  <si>
    <t>Percentage</t>
  </si>
  <si>
    <t>Maturity type</t>
  </si>
  <si>
    <t>Organization categories</t>
  </si>
  <si>
    <t>Commerical/In-house</t>
  </si>
  <si>
    <t>Contractor for military/Government 1110</t>
  </si>
  <si>
    <t>Military/Government agency 242</t>
  </si>
  <si>
    <t>25 or fewer</t>
  </si>
  <si>
    <t>26 to 50</t>
  </si>
  <si>
    <t>51 to 75</t>
  </si>
  <si>
    <t>76 to 100</t>
  </si>
  <si>
    <t>101 to 200</t>
  </si>
  <si>
    <t>201 to 300</t>
  </si>
  <si>
    <t>301 to 500</t>
  </si>
  <si>
    <t>501 to 1000</t>
  </si>
  <si>
    <t>1001 to 2000</t>
  </si>
  <si>
    <t>2000+</t>
  </si>
  <si>
    <t>Practice</t>
  </si>
  <si>
    <t>Characterisation
(FI, LI, PI, NI or NY</t>
  </si>
  <si>
    <t>Strength(s)/Weakness(es)</t>
  </si>
  <si>
    <t>Objective Evidence
- Artifact,
- Affirmation</t>
  </si>
  <si>
    <t xml:space="preserve">
RM
SP 1.4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</si>
</sst>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5" formatCode="0.00000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0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5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A20" sqref="A20"/>
    </sheetView>
  </sheetViews>
  <sheetFormatPr defaultRowHeight="15" x14ac:dyDescent="0.25"/>
  <cols>
    <col min="1" max="1" width="13.5703125" bestFit="1" customWidth="1"/>
    <col min="2" max="2" width="11" bestFit="1" customWidth="1"/>
    <col min="3" max="3" width="20.85546875" bestFit="1" customWidth="1"/>
    <col min="4" max="4" width="22.28515625" bestFit="1" customWidth="1"/>
    <col min="5" max="5" width="16.28515625" bestFit="1" customWidth="1"/>
    <col min="6" max="6" width="11.85546875" customWidth="1"/>
    <col min="7" max="7" width="22.85546875" customWidth="1"/>
    <col min="8" max="8" width="21.140625" customWidth="1"/>
    <col min="10" max="10" width="38" bestFit="1" customWidth="1"/>
  </cols>
  <sheetData>
    <row r="1" spans="1:11" ht="30" customHeight="1" x14ac:dyDescent="0.25">
      <c r="A1" s="5" t="s">
        <v>7</v>
      </c>
      <c r="B1" s="5" t="s">
        <v>9</v>
      </c>
      <c r="C1" s="5" t="s">
        <v>10</v>
      </c>
      <c r="D1" s="5" t="s">
        <v>11</v>
      </c>
      <c r="J1" t="s">
        <v>8</v>
      </c>
      <c r="K1" t="s">
        <v>6</v>
      </c>
    </row>
    <row r="2" spans="1:11" x14ac:dyDescent="0.25">
      <c r="A2" s="5" t="s">
        <v>0</v>
      </c>
      <c r="B2" s="6">
        <f>K4*2.9%</f>
        <v>2.2416999999999999E-2</v>
      </c>
      <c r="C2" s="6">
        <f>K3*2.2%</f>
        <v>4.1140000000000005E-3</v>
      </c>
      <c r="D2" s="6">
        <f>K2*16.3%</f>
        <v>6.6830000000000006E-3</v>
      </c>
      <c r="J2" t="s">
        <v>11</v>
      </c>
      <c r="K2" s="1">
        <v>4.1000000000000002E-2</v>
      </c>
    </row>
    <row r="3" spans="1:11" x14ac:dyDescent="0.25">
      <c r="A3" s="5" t="s">
        <v>1</v>
      </c>
      <c r="B3" s="6">
        <f>K4*0.9%</f>
        <v>6.9570000000000014E-3</v>
      </c>
      <c r="C3" s="6">
        <f>K3*0.6%</f>
        <v>1.122E-3</v>
      </c>
      <c r="D3" s="6">
        <f>K2*5.9%</f>
        <v>2.4190000000000001E-3</v>
      </c>
      <c r="J3" t="s">
        <v>10</v>
      </c>
      <c r="K3" s="1">
        <v>0.187</v>
      </c>
    </row>
    <row r="4" spans="1:11" x14ac:dyDescent="0.25">
      <c r="A4" s="5" t="s">
        <v>2</v>
      </c>
      <c r="B4" s="6">
        <f>K4*22.3%</f>
        <v>0.172379</v>
      </c>
      <c r="C4" s="6">
        <f>K3*29.5%</f>
        <v>5.5164999999999999E-2</v>
      </c>
      <c r="D4" s="6">
        <f>K2*45.9%</f>
        <v>1.8818999999999999E-2</v>
      </c>
      <c r="J4" t="s">
        <v>9</v>
      </c>
      <c r="K4" s="1">
        <v>0.77300000000000002</v>
      </c>
    </row>
    <row r="5" spans="1:11" x14ac:dyDescent="0.25">
      <c r="A5" s="5" t="s">
        <v>3</v>
      </c>
      <c r="B5" s="6">
        <f>K4*65.4%</f>
        <v>0.50554200000000005</v>
      </c>
      <c r="C5" s="6">
        <f>K3*60.5%</f>
        <v>0.113135</v>
      </c>
      <c r="D5" s="6">
        <f>K2*23.7%</f>
        <v>9.7169999999999999E-3</v>
      </c>
    </row>
    <row r="6" spans="1:11" ht="30" x14ac:dyDescent="0.25">
      <c r="A6" s="5" t="s">
        <v>4</v>
      </c>
      <c r="B6" s="6">
        <f>K4*1.9%</f>
        <v>1.4687E-2</v>
      </c>
      <c r="C6" s="6">
        <f>K3*0.8%</f>
        <v>1.4959999999999999E-3</v>
      </c>
      <c r="D6" s="6">
        <f>K2*3.8%</f>
        <v>1.5579999999999999E-3</v>
      </c>
    </row>
    <row r="7" spans="1:11" x14ac:dyDescent="0.25">
      <c r="A7" s="5" t="s">
        <v>5</v>
      </c>
      <c r="B7" s="6">
        <f>K4*6.6%</f>
        <v>5.1018000000000001E-2</v>
      </c>
      <c r="C7" s="6">
        <f>K3*6.3%</f>
        <v>1.1781E-2</v>
      </c>
      <c r="D7" s="6">
        <f>K2*4.4%</f>
        <v>1.8040000000000003E-3</v>
      </c>
    </row>
    <row r="8" spans="1:11" x14ac:dyDescent="0.25">
      <c r="F8" s="2"/>
      <c r="G8" s="2"/>
      <c r="H8" s="2"/>
      <c r="J8" s="2"/>
    </row>
    <row r="20" spans="6:8" x14ac:dyDescent="0.25">
      <c r="F20" s="2"/>
      <c r="G20" s="2"/>
      <c r="H2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A24" sqref="A24:F37"/>
    </sheetView>
  </sheetViews>
  <sheetFormatPr defaultRowHeight="15" x14ac:dyDescent="0.25"/>
  <cols>
    <col min="1" max="1" width="13.42578125" customWidth="1"/>
    <col min="2" max="3" width="9.140625" bestFit="1" customWidth="1"/>
    <col min="4" max="5" width="10.28515625" bestFit="1" customWidth="1"/>
    <col min="6" max="6" width="8.28515625" bestFit="1" customWidth="1"/>
    <col min="7" max="8" width="8.140625" bestFit="1" customWidth="1"/>
    <col min="9" max="9" width="10.140625" bestFit="1" customWidth="1"/>
    <col min="10" max="10" width="8.28515625" customWidth="1"/>
    <col min="11" max="11" width="8.140625" bestFit="1" customWidth="1"/>
    <col min="12" max="12" width="12.140625" bestFit="1" customWidth="1"/>
    <col min="14" max="14" width="10.140625" bestFit="1" customWidth="1"/>
  </cols>
  <sheetData>
    <row r="1" spans="1:12" ht="30" x14ac:dyDescent="0.25">
      <c r="A1" s="5" t="s">
        <v>7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</row>
    <row r="2" spans="1:12" ht="19.5" customHeight="1" x14ac:dyDescent="0.25">
      <c r="A2" s="5" t="s">
        <v>0</v>
      </c>
      <c r="B2" s="4">
        <f>B13*4%</f>
        <v>1.2332000000000001E-2</v>
      </c>
      <c r="C2" s="4">
        <f>C13*2%</f>
        <v>2.7820000000000002E-3</v>
      </c>
      <c r="D2" s="4">
        <f>D13*3%</f>
        <v>2.3669999999999997E-3</v>
      </c>
      <c r="E2" s="4">
        <f>E13*3%</f>
        <v>2.3669999999999997E-3</v>
      </c>
      <c r="F2" s="4">
        <f>F13*3%</f>
        <v>2.4809999999999997E-3</v>
      </c>
      <c r="G2" s="4">
        <f>G13*4%</f>
        <v>3.156E-3</v>
      </c>
      <c r="H2" s="4">
        <f>H13*5%</f>
        <v>3.385E-3</v>
      </c>
      <c r="I2" s="4">
        <f>I13*5%</f>
        <v>3.385E-3</v>
      </c>
      <c r="J2" s="4">
        <f>J13*8%</f>
        <v>3.3119999999999998E-3</v>
      </c>
      <c r="K2" s="4">
        <f>K13*1%</f>
        <v>5.6400000000000005E-4</v>
      </c>
    </row>
    <row r="3" spans="1:12" x14ac:dyDescent="0.25">
      <c r="A3" s="5" t="s">
        <v>1</v>
      </c>
      <c r="B3" s="4">
        <f t="shared" ref="B3:I3" si="0">B13*1%</f>
        <v>3.0830000000000002E-3</v>
      </c>
      <c r="C3" s="4">
        <f t="shared" si="0"/>
        <v>1.3910000000000001E-3</v>
      </c>
      <c r="D3" s="4">
        <f t="shared" si="0"/>
        <v>7.8899999999999999E-4</v>
      </c>
      <c r="E3" s="4">
        <f t="shared" si="0"/>
        <v>7.8899999999999999E-4</v>
      </c>
      <c r="F3" s="4">
        <f t="shared" si="0"/>
        <v>8.2699999999999994E-4</v>
      </c>
      <c r="G3" s="4">
        <f t="shared" si="0"/>
        <v>7.8899999999999999E-4</v>
      </c>
      <c r="H3" s="4">
        <f t="shared" si="0"/>
        <v>6.7699999999999998E-4</v>
      </c>
      <c r="I3" s="4">
        <f t="shared" si="0"/>
        <v>6.7699999999999998E-4</v>
      </c>
      <c r="J3" s="4">
        <f>J13*0%</f>
        <v>0</v>
      </c>
      <c r="K3" s="4">
        <f>K13*1%</f>
        <v>5.6400000000000005E-4</v>
      </c>
    </row>
    <row r="4" spans="1:12" x14ac:dyDescent="0.25">
      <c r="A4" s="5" t="s">
        <v>2</v>
      </c>
      <c r="B4" s="4">
        <f>B13*45%</f>
        <v>0.13873500000000002</v>
      </c>
      <c r="C4" s="4">
        <f>C13*23%</f>
        <v>3.1993000000000001E-2</v>
      </c>
      <c r="D4" s="4">
        <f>D13*24%</f>
        <v>1.8935999999999998E-2</v>
      </c>
      <c r="E4" s="4">
        <f>E13*22%</f>
        <v>1.7357999999999998E-2</v>
      </c>
      <c r="F4" s="4">
        <f>F13*18%</f>
        <v>1.4885999999999998E-2</v>
      </c>
      <c r="G4" s="4">
        <f>G13*20%</f>
        <v>1.5779999999999999E-2</v>
      </c>
      <c r="H4" s="4">
        <f>H13*4%</f>
        <v>2.7079999999999999E-3</v>
      </c>
      <c r="I4" s="4">
        <f>I13*11%</f>
        <v>7.4469999999999996E-3</v>
      </c>
      <c r="J4" s="4">
        <f>J13*5%</f>
        <v>2.0700000000000002E-3</v>
      </c>
      <c r="K4" s="4">
        <f>K13*6%</f>
        <v>3.3839999999999999E-3</v>
      </c>
    </row>
    <row r="5" spans="1:12" x14ac:dyDescent="0.25">
      <c r="A5" s="5" t="s">
        <v>3</v>
      </c>
      <c r="B5" s="4">
        <f>B13*50%</f>
        <v>0.15415000000000001</v>
      </c>
      <c r="C5" s="4">
        <f>C13*72%</f>
        <v>0.10015199999999999</v>
      </c>
      <c r="D5" s="4">
        <f>D13*68%</f>
        <v>5.3652000000000005E-2</v>
      </c>
      <c r="E5" s="4">
        <f>E13*65%</f>
        <v>5.1284999999999997E-2</v>
      </c>
      <c r="F5" s="4">
        <f>F13*68%</f>
        <v>5.6236000000000001E-2</v>
      </c>
      <c r="G5" s="4">
        <f>G13*62%</f>
        <v>4.8917999999999996E-2</v>
      </c>
      <c r="H5" s="4">
        <f>H13*65%</f>
        <v>4.4005000000000002E-2</v>
      </c>
      <c r="I5" s="4">
        <f>I13*59%</f>
        <v>3.9942999999999992E-2</v>
      </c>
      <c r="J5" s="4">
        <f>J13*57%</f>
        <v>2.3597999999999997E-2</v>
      </c>
      <c r="K5" s="4">
        <f>K13*52%</f>
        <v>2.9328E-2</v>
      </c>
    </row>
    <row r="6" spans="1:12" ht="15" customHeight="1" x14ac:dyDescent="0.25">
      <c r="A6" s="5" t="s">
        <v>4</v>
      </c>
      <c r="B6" s="4">
        <f>B13*0%</f>
        <v>0</v>
      </c>
      <c r="C6" s="4">
        <f>C13*1%</f>
        <v>1.3910000000000001E-3</v>
      </c>
      <c r="D6" s="4">
        <f>D13*2%</f>
        <v>1.578E-3</v>
      </c>
      <c r="E6" s="4">
        <f>E13*2%</f>
        <v>1.578E-3</v>
      </c>
      <c r="F6" s="4">
        <f>F13*2%</f>
        <v>1.6539999999999999E-3</v>
      </c>
      <c r="G6" s="4">
        <f>G13*4%</f>
        <v>3.156E-3</v>
      </c>
      <c r="H6" s="4">
        <f>H13*2%</f>
        <v>1.354E-3</v>
      </c>
      <c r="I6" s="4">
        <f>I13*2%</f>
        <v>1.354E-3</v>
      </c>
      <c r="J6" s="4">
        <f>J13*0%</f>
        <v>0</v>
      </c>
      <c r="K6" s="4">
        <f>K13*1%</f>
        <v>5.6400000000000005E-4</v>
      </c>
    </row>
    <row r="7" spans="1:12" ht="15" customHeight="1" x14ac:dyDescent="0.25">
      <c r="A7" s="5" t="s">
        <v>5</v>
      </c>
      <c r="B7" s="4">
        <f>B13*1%</f>
        <v>3.0830000000000002E-3</v>
      </c>
      <c r="C7" s="4">
        <f>C13*1%</f>
        <v>1.3910000000000001E-3</v>
      </c>
      <c r="D7" s="4">
        <f>D13*3%</f>
        <v>2.3669999999999997E-3</v>
      </c>
      <c r="E7" s="4">
        <f>E13*7%</f>
        <v>5.5230000000000001E-3</v>
      </c>
      <c r="F7" s="4">
        <f>F13*7%</f>
        <v>5.7889999999999999E-3</v>
      </c>
      <c r="G7" s="4">
        <f>G13*11%</f>
        <v>8.6789999999999992E-3</v>
      </c>
      <c r="H7" s="4">
        <f>H13*14%</f>
        <v>9.4780000000000003E-3</v>
      </c>
      <c r="I7" s="4">
        <f>I13*23%</f>
        <v>1.5571E-2</v>
      </c>
      <c r="J7" s="4">
        <f>J13*30%</f>
        <v>1.2419999999999999E-2</v>
      </c>
      <c r="K7" s="4">
        <f>K13*42%</f>
        <v>2.3687999999999997E-2</v>
      </c>
    </row>
    <row r="8" spans="1:12" x14ac:dyDescent="0.25">
      <c r="B8" s="1"/>
      <c r="C8" s="1"/>
      <c r="D8" s="1"/>
      <c r="E8" s="1"/>
      <c r="F8" s="2"/>
      <c r="G8" s="2"/>
      <c r="H8" s="2"/>
      <c r="I8" s="7"/>
      <c r="J8" s="1"/>
      <c r="K8" s="1"/>
    </row>
    <row r="10" spans="1:12" x14ac:dyDescent="0.25">
      <c r="L10" s="7"/>
    </row>
    <row r="13" spans="1:12" x14ac:dyDescent="0.25">
      <c r="B13" s="1">
        <v>0.30830000000000002</v>
      </c>
      <c r="C13" s="1">
        <v>0.1391</v>
      </c>
      <c r="D13" s="1">
        <v>7.8899999999999998E-2</v>
      </c>
      <c r="E13" s="1">
        <v>7.8899999999999998E-2</v>
      </c>
      <c r="F13" s="1">
        <v>8.2699999999999996E-2</v>
      </c>
      <c r="G13" s="1">
        <v>7.8899999999999998E-2</v>
      </c>
      <c r="H13" s="1">
        <v>6.7699999999999996E-2</v>
      </c>
      <c r="I13" s="1">
        <v>6.7699999999999996E-2</v>
      </c>
      <c r="J13" s="1">
        <v>4.1399999999999999E-2</v>
      </c>
      <c r="K13" s="1">
        <v>5.6399999999999999E-2</v>
      </c>
    </row>
    <row r="24" spans="1:6" ht="30" x14ac:dyDescent="0.25">
      <c r="A24" s="5" t="s">
        <v>7</v>
      </c>
      <c r="B24" s="5" t="s">
        <v>12</v>
      </c>
      <c r="C24" s="5" t="s">
        <v>13</v>
      </c>
      <c r="D24" s="5" t="s">
        <v>14</v>
      </c>
      <c r="E24" s="5" t="s">
        <v>15</v>
      </c>
      <c r="F24" s="5" t="s">
        <v>16</v>
      </c>
    </row>
    <row r="25" spans="1:6" x14ac:dyDescent="0.25">
      <c r="A25" s="5" t="s">
        <v>0</v>
      </c>
      <c r="B25" s="3">
        <v>1.2332000000000001E-2</v>
      </c>
      <c r="C25" s="3">
        <v>2.7820000000000002E-3</v>
      </c>
      <c r="D25" s="3">
        <v>2.3669999999999997E-3</v>
      </c>
      <c r="E25" s="3">
        <v>2.3669999999999997E-3</v>
      </c>
      <c r="F25" s="3">
        <v>2.4809999999999997E-3</v>
      </c>
    </row>
    <row r="26" spans="1:6" x14ac:dyDescent="0.25">
      <c r="A26" s="5" t="s">
        <v>1</v>
      </c>
      <c r="B26" s="3">
        <v>3.0830000000000002E-3</v>
      </c>
      <c r="C26" s="3">
        <v>1.3910000000000001E-3</v>
      </c>
      <c r="D26" s="3">
        <v>7.8899999999999999E-4</v>
      </c>
      <c r="E26" s="3">
        <v>7.8899999999999999E-4</v>
      </c>
      <c r="F26" s="3">
        <v>8.2699999999999994E-4</v>
      </c>
    </row>
    <row r="27" spans="1:6" x14ac:dyDescent="0.25">
      <c r="A27" s="5" t="s">
        <v>2</v>
      </c>
      <c r="B27" s="3">
        <v>0.13873500000000002</v>
      </c>
      <c r="C27" s="3">
        <v>3.1993000000000001E-2</v>
      </c>
      <c r="D27" s="3">
        <v>1.8935999999999998E-2</v>
      </c>
      <c r="E27" s="3">
        <v>1.7357999999999998E-2</v>
      </c>
      <c r="F27" s="3">
        <v>1.4885999999999998E-2</v>
      </c>
    </row>
    <row r="28" spans="1:6" x14ac:dyDescent="0.25">
      <c r="A28" s="5" t="s">
        <v>3</v>
      </c>
      <c r="B28" s="3">
        <v>0.15415000000000001</v>
      </c>
      <c r="C28" s="3">
        <v>0.10015199999999999</v>
      </c>
      <c r="D28" s="3">
        <v>5.3652000000000005E-2</v>
      </c>
      <c r="E28" s="3">
        <v>5.1284999999999997E-2</v>
      </c>
      <c r="F28" s="3">
        <v>5.6236000000000001E-2</v>
      </c>
    </row>
    <row r="29" spans="1:6" ht="15.75" customHeight="1" x14ac:dyDescent="0.25">
      <c r="A29" s="5" t="s">
        <v>4</v>
      </c>
      <c r="B29" s="3">
        <v>0</v>
      </c>
      <c r="C29" s="3">
        <v>1.3910000000000001E-3</v>
      </c>
      <c r="D29" s="3">
        <v>1.578E-3</v>
      </c>
      <c r="E29" s="3">
        <v>1.578E-3</v>
      </c>
      <c r="F29" s="3">
        <v>1.6539999999999999E-3</v>
      </c>
    </row>
    <row r="30" spans="1:6" x14ac:dyDescent="0.25">
      <c r="A30" s="5" t="s">
        <v>5</v>
      </c>
      <c r="B30" s="3">
        <v>3.0830000000000002E-3</v>
      </c>
      <c r="C30" s="3">
        <v>1.3910000000000001E-3</v>
      </c>
      <c r="D30" s="3">
        <v>2.3669999999999997E-3</v>
      </c>
      <c r="E30" s="3">
        <v>5.5230000000000001E-3</v>
      </c>
      <c r="F30" s="3">
        <v>5.7889999999999999E-3</v>
      </c>
    </row>
    <row r="31" spans="1:6" ht="30" x14ac:dyDescent="0.25">
      <c r="A31" s="5" t="s">
        <v>7</v>
      </c>
      <c r="B31" s="5" t="s">
        <v>17</v>
      </c>
      <c r="C31" s="5" t="s">
        <v>18</v>
      </c>
      <c r="D31" s="5" t="s">
        <v>19</v>
      </c>
      <c r="E31" s="5" t="s">
        <v>20</v>
      </c>
      <c r="F31" s="5" t="s">
        <v>21</v>
      </c>
    </row>
    <row r="32" spans="1:6" x14ac:dyDescent="0.25">
      <c r="A32" s="5" t="s">
        <v>0</v>
      </c>
      <c r="B32" s="3">
        <v>3.156E-3</v>
      </c>
      <c r="C32" s="3">
        <v>3.385E-3</v>
      </c>
      <c r="D32" s="3">
        <v>3.385E-3</v>
      </c>
      <c r="E32" s="3">
        <v>3.3119999999999998E-3</v>
      </c>
      <c r="F32" s="3">
        <v>5.6400000000000005E-4</v>
      </c>
    </row>
    <row r="33" spans="1:6" x14ac:dyDescent="0.25">
      <c r="A33" s="5" t="s">
        <v>1</v>
      </c>
      <c r="B33" s="3">
        <v>7.8899999999999999E-4</v>
      </c>
      <c r="C33" s="3">
        <v>6.7699999999999998E-4</v>
      </c>
      <c r="D33" s="3">
        <v>6.7699999999999998E-4</v>
      </c>
      <c r="E33" s="3">
        <v>0</v>
      </c>
      <c r="F33" s="3">
        <v>5.6400000000000005E-4</v>
      </c>
    </row>
    <row r="34" spans="1:6" x14ac:dyDescent="0.25">
      <c r="A34" s="5" t="s">
        <v>2</v>
      </c>
      <c r="B34" s="3">
        <v>1.5779999999999999E-2</v>
      </c>
      <c r="C34" s="3">
        <v>2.7079999999999999E-3</v>
      </c>
      <c r="D34" s="3">
        <v>7.4469999999999996E-3</v>
      </c>
      <c r="E34" s="3">
        <v>2.0700000000000002E-3</v>
      </c>
      <c r="F34" s="3">
        <v>3.3839999999999999E-3</v>
      </c>
    </row>
    <row r="35" spans="1:6" x14ac:dyDescent="0.25">
      <c r="A35" s="5" t="s">
        <v>3</v>
      </c>
      <c r="B35" s="3">
        <v>4.8917999999999996E-2</v>
      </c>
      <c r="C35" s="3">
        <v>4.4005000000000002E-2</v>
      </c>
      <c r="D35" s="3">
        <v>3.9942999999999992E-2</v>
      </c>
      <c r="E35" s="3">
        <v>2.3597999999999997E-2</v>
      </c>
      <c r="F35" s="3">
        <v>2.9328E-2</v>
      </c>
    </row>
    <row r="36" spans="1:6" ht="13.5" customHeight="1" x14ac:dyDescent="0.25">
      <c r="A36" s="5" t="s">
        <v>4</v>
      </c>
      <c r="B36" s="3">
        <v>3.156E-3</v>
      </c>
      <c r="C36" s="3">
        <v>1.354E-3</v>
      </c>
      <c r="D36" s="3">
        <v>1.354E-3</v>
      </c>
      <c r="E36" s="3">
        <v>0</v>
      </c>
      <c r="F36" s="3">
        <v>5.6400000000000005E-4</v>
      </c>
    </row>
    <row r="37" spans="1:6" x14ac:dyDescent="0.25">
      <c r="A37" s="5" t="s">
        <v>5</v>
      </c>
      <c r="B37" s="3">
        <v>8.6789999999999992E-3</v>
      </c>
      <c r="C37" s="3">
        <v>9.4780000000000003E-3</v>
      </c>
      <c r="D37" s="3">
        <v>1.5571E-2</v>
      </c>
      <c r="E37" s="3">
        <v>1.2419999999999999E-2</v>
      </c>
      <c r="F37" s="3">
        <v>2.3687999999999997E-2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sqref="A1:D2"/>
    </sheetView>
  </sheetViews>
  <sheetFormatPr defaultRowHeight="15" x14ac:dyDescent="0.25"/>
  <cols>
    <col min="1" max="1" width="14.85546875" customWidth="1"/>
    <col min="2" max="2" width="17.28515625" customWidth="1"/>
    <col min="3" max="3" width="28.7109375" customWidth="1"/>
    <col min="4" max="4" width="19.7109375" customWidth="1"/>
  </cols>
  <sheetData>
    <row r="1" spans="1:4" ht="60" x14ac:dyDescent="0.25">
      <c r="A1" s="8" t="s">
        <v>22</v>
      </c>
      <c r="B1" s="9" t="s">
        <v>23</v>
      </c>
      <c r="C1" s="8" t="s">
        <v>24</v>
      </c>
      <c r="D1" s="9" t="s">
        <v>25</v>
      </c>
    </row>
    <row r="2" spans="1:4" ht="75" x14ac:dyDescent="0.25">
      <c r="A2" s="5" t="s">
        <v>26</v>
      </c>
      <c r="B2" s="10"/>
      <c r="C2" s="11"/>
      <c r="D2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2013-10-08T23:54:00Z</dcterms:modified>
</cp:coreProperties>
</file>