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ланшеты" sheetId="1" r:id="rId4"/>
    <sheet state="visible" name="Ноутбуки" sheetId="2" r:id="rId5"/>
    <sheet state="visible" name="Смартфоны" sheetId="3" r:id="rId6"/>
    <sheet state="visible" name="Умные часы" sheetId="4" r:id="rId7"/>
  </sheets>
  <definedNames/>
  <calcPr/>
</workbook>
</file>

<file path=xl/sharedStrings.xml><?xml version="1.0" encoding="utf-8"?>
<sst xmlns="http://schemas.openxmlformats.org/spreadsheetml/2006/main" count="308" uniqueCount="80">
  <si>
    <t>Планшеты</t>
  </si>
  <si>
    <t>Статья расхода</t>
  </si>
  <si>
    <t>Wildberries</t>
  </si>
  <si>
    <t>Ozon</t>
  </si>
  <si>
    <t>Мегамаркет</t>
  </si>
  <si>
    <t>Яндекс Маркет</t>
  </si>
  <si>
    <t>Цена закупки единицы, ₽</t>
  </si>
  <si>
    <t>Цена товара до скидки</t>
  </si>
  <si>
    <t>Скидка, %</t>
  </si>
  <si>
    <t>Со скидкой</t>
  </si>
  <si>
    <t>Объем заказа, л</t>
  </si>
  <si>
    <t>Габариты</t>
  </si>
  <si>
    <t>Привлечение клиентов</t>
  </si>
  <si>
    <t>5.00%</t>
  </si>
  <si>
    <t>25*18*1</t>
  </si>
  <si>
    <t xml:space="preserve">Прямые: </t>
  </si>
  <si>
    <t>Затраты на рекламу</t>
  </si>
  <si>
    <t>Затраты на email-маркетинг</t>
  </si>
  <si>
    <t>Затраты на маркетинговые кампании</t>
  </si>
  <si>
    <t>Затраты на исследование рынка и аналитику</t>
  </si>
  <si>
    <t>Косвенные:</t>
  </si>
  <si>
    <t>Затраты на обслуживание клиентов</t>
  </si>
  <si>
    <t>Затраты на управление отзывами и репутацией:</t>
  </si>
  <si>
    <t>Затраты на обучение и развитие персонала</t>
  </si>
  <si>
    <t>Продажа на онлайн-площадках</t>
  </si>
  <si>
    <t>Комиссионные сборы за продажу</t>
  </si>
  <si>
    <t>Эквайринг</t>
  </si>
  <si>
    <t>-</t>
  </si>
  <si>
    <t>Логистика</t>
  </si>
  <si>
    <t>Комиссия за доставку до покупателя</t>
  </si>
  <si>
    <t>Комиссия за логистику</t>
  </si>
  <si>
    <t>Затраты на выполнение заказов</t>
  </si>
  <si>
    <t>Затраты на складирование</t>
  </si>
  <si>
    <t>Погрузочно-разгрузочные работы</t>
  </si>
  <si>
    <t>Дополнительная обработка ОВХ</t>
  </si>
  <si>
    <t>Административные расходы в месяц</t>
  </si>
  <si>
    <t>SMM менеджер</t>
  </si>
  <si>
    <t>маркетолог</t>
  </si>
  <si>
    <t>директор</t>
  </si>
  <si>
    <t>Клиенты</t>
  </si>
  <si>
    <t>Количество покупателей</t>
  </si>
  <si>
    <t>Конверсия из пользователя в покупателя</t>
  </si>
  <si>
    <t>Переменные расходы на ед</t>
  </si>
  <si>
    <t>Доп. расходы на первую продажу</t>
  </si>
  <si>
    <t>Цена продажи на ед</t>
  </si>
  <si>
    <t>Выручка от продаж</t>
  </si>
  <si>
    <t>Частота заказов в месяц</t>
  </si>
  <si>
    <t>Срок жизни клиента, мес</t>
  </si>
  <si>
    <t>Расчет ARPC</t>
  </si>
  <si>
    <t>Выручка</t>
  </si>
  <si>
    <t>Средний чек</t>
  </si>
  <si>
    <t>Переменные расходы на продажу</t>
  </si>
  <si>
    <t>Среднее число покупок</t>
  </si>
  <si>
    <t>Маржинальный доход на клиента</t>
  </si>
  <si>
    <t>Расчет LTV по выручке</t>
  </si>
  <si>
    <t>Частота покупок в мес</t>
  </si>
  <si>
    <t>Срок жизни клиента, мес.</t>
  </si>
  <si>
    <t>LTV по выручке</t>
  </si>
  <si>
    <t>Маржинальный доход на клиента в течение LT</t>
  </si>
  <si>
    <t>Расходы на продажу LT</t>
  </si>
  <si>
    <t>Логистика LT</t>
  </si>
  <si>
    <t>LTV по маржинальной прибыли</t>
  </si>
  <si>
    <t>Административные расходы в мес.</t>
  </si>
  <si>
    <t>Доля административных расходов в мес.</t>
  </si>
  <si>
    <t>Административные расходы в мес. на 1 покупателя</t>
  </si>
  <si>
    <t>Административные расходы за весь срок жизни клиента</t>
  </si>
  <si>
    <t>LTV чистый</t>
  </si>
  <si>
    <t>LTV % от выручки LTV</t>
  </si>
  <si>
    <t>Вывод:</t>
  </si>
  <si>
    <t>лучше всего Яндекс Маркет</t>
  </si>
  <si>
    <t>Ноутбуки</t>
  </si>
  <si>
    <t>15.00%</t>
  </si>
  <si>
    <t>30*23*1,5</t>
  </si>
  <si>
    <t>Смартфоны</t>
  </si>
  <si>
    <t>13*7*1</t>
  </si>
  <si>
    <t>лучше всего озон</t>
  </si>
  <si>
    <t>Умные часы</t>
  </si>
  <si>
    <t>5*4*1</t>
  </si>
  <si>
    <t>Затраты на управление отзывами и репутацией</t>
  </si>
  <si>
    <t>лучше всего мегамаркет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</si>
</sst>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13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D0D0D"/>
      <name val="Calibri"/>
    </font>
    <font>
      <color theme="1"/>
      <name val="Arial"/>
      <scheme val="minor"/>
    </font>
    <font>
      <color theme="1"/>
      <name val="Calibri"/>
    </font>
    <font>
      <sz val="12.0"/>
      <color rgb="FF999999"/>
      <name val="Calibri"/>
    </font>
    <font>
      <b/>
      <color theme="1"/>
      <name val="Calibri"/>
    </font>
    <font>
      <b/>
      <color rgb="FF000000"/>
      <name val="Arial"/>
    </font>
    <font>
      <b/>
      <color rgb="FF000000"/>
      <name val="Calibri"/>
    </font>
    <font>
      <sz val="12.0"/>
      <color rgb="FF000000"/>
      <name val="Calibri"/>
    </font>
    <font>
      <color rgb="FF495057"/>
      <name val="-apple-system"/>
    </font>
    <font>
      <color rgb="FF5A5D66"/>
      <name val="Inter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1" fillId="3" fontId="3" numFmtId="0" xfId="0" applyAlignment="1" applyBorder="1" applyFill="1" applyFont="1">
      <alignment horizontal="right" readingOrder="0" shrinkToFit="0" wrapText="1"/>
    </xf>
    <xf borderId="2" fillId="3" fontId="3" numFmtId="0" xfId="0" applyAlignment="1" applyBorder="1" applyFont="1">
      <alignment horizontal="right" readingOrder="0" shrinkToFit="0" wrapText="1"/>
    </xf>
    <xf borderId="3" fillId="3" fontId="3" numFmtId="0" xfId="0" applyAlignment="1" applyBorder="1" applyFont="1">
      <alignment horizontal="right" readingOrder="0" shrinkToFit="0" wrapText="1"/>
    </xf>
    <xf borderId="0" fillId="4" fontId="1" numFmtId="0" xfId="0" applyAlignment="1" applyFill="1" applyFont="1">
      <alignment readingOrder="0" shrinkToFit="0" wrapText="1"/>
    </xf>
    <xf borderId="4" fillId="0" fontId="2" numFmtId="164" xfId="0" applyAlignment="1" applyBorder="1" applyFont="1" applyNumberFormat="1">
      <alignment readingOrder="0" shrinkToFit="0" wrapText="1"/>
    </xf>
    <xf borderId="5" fillId="0" fontId="2" numFmtId="164" xfId="0" applyAlignment="1" applyBorder="1" applyFont="1" applyNumberFormat="1">
      <alignment readingOrder="0" shrinkToFit="0" wrapText="1"/>
    </xf>
    <xf borderId="5" fillId="3" fontId="3" numFmtId="0" xfId="0" applyAlignment="1" applyBorder="1" applyFont="1">
      <alignment horizontal="right" readingOrder="0" shrinkToFit="0" wrapText="1"/>
    </xf>
    <xf borderId="6" fillId="3" fontId="3" numFmtId="0" xfId="0" applyAlignment="1" applyBorder="1" applyFont="1">
      <alignment horizontal="right" readingOrder="0" shrinkToFit="0" wrapText="1"/>
    </xf>
    <xf borderId="0" fillId="4" fontId="2" numFmtId="0" xfId="0" applyAlignment="1" applyFont="1">
      <alignment readingOrder="0" shrinkToFit="0" wrapText="1"/>
    </xf>
    <xf borderId="0" fillId="3" fontId="3" numFmtId="0" xfId="0" applyAlignment="1" applyFont="1">
      <alignment horizontal="right" readingOrder="0" shrinkToFit="0" wrapText="1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horizontal="right" readingOrder="0" shrinkToFit="0" wrapText="1"/>
    </xf>
    <xf borderId="0" fillId="0" fontId="2" numFmtId="10" xfId="0" applyAlignment="1" applyFont="1" applyNumberFormat="1">
      <alignment readingOrder="0" shrinkToFit="0" wrapText="1"/>
    </xf>
    <xf borderId="0" fillId="5" fontId="2" numFmtId="0" xfId="0" applyAlignment="1" applyFill="1" applyFont="1">
      <alignment shrinkToFit="0" wrapText="1"/>
    </xf>
    <xf borderId="0" fillId="5" fontId="4" numFmtId="0" xfId="0" applyFont="1"/>
    <xf borderId="0" fillId="5" fontId="4" numFmtId="0" xfId="0" applyAlignment="1" applyFont="1">
      <alignment horizontal="left" readingOrder="0"/>
    </xf>
    <xf borderId="0" fillId="5" fontId="2" numFmtId="4" xfId="0" applyAlignment="1" applyFont="1" applyNumberFormat="1">
      <alignment readingOrder="0" shrinkToFit="0" wrapText="1"/>
    </xf>
    <xf borderId="0" fillId="5" fontId="3" numFmtId="0" xfId="0" applyAlignment="1" applyFont="1">
      <alignment horizontal="left" readingOrder="0" shrinkToFit="0" wrapText="1"/>
    </xf>
    <xf borderId="0" fillId="5" fontId="2" numFmtId="164" xfId="0" applyAlignment="1" applyFont="1" applyNumberForma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6" numFmtId="164" xfId="0" applyAlignment="1" applyFont="1" applyNumberFormat="1">
      <alignment shrinkToFit="0" wrapText="1"/>
    </xf>
    <xf borderId="0" fillId="0" fontId="7" numFmtId="0" xfId="0" applyAlignment="1" applyFont="1">
      <alignment readingOrder="0" shrinkToFit="0" vertical="bottom" wrapText="1"/>
    </xf>
    <xf borderId="0" fillId="0" fontId="2" numFmtId="4" xfId="0" applyAlignment="1" applyFont="1" applyNumberFormat="1">
      <alignment readingOrder="0" shrinkToFit="0" wrapText="1"/>
    </xf>
    <xf borderId="0" fillId="6" fontId="8" numFmtId="0" xfId="0" applyAlignment="1" applyFill="1" applyFont="1">
      <alignment readingOrder="0" shrinkToFit="0" vertical="bottom" wrapText="1"/>
    </xf>
    <xf borderId="0" fillId="0" fontId="2" numFmtId="4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6" fontId="9" numFmtId="0" xfId="0" applyAlignment="1" applyFont="1">
      <alignment horizontal="left" readingOrder="0" shrinkToFit="0" wrapText="0"/>
    </xf>
    <xf borderId="0" fillId="0" fontId="4" numFmtId="164" xfId="0" applyFont="1" applyNumberFormat="1"/>
    <xf borderId="0" fillId="0" fontId="4" numFmtId="4" xfId="0" applyFont="1" applyNumberFormat="1"/>
    <xf borderId="0" fillId="0" fontId="5" numFmtId="0" xfId="0" applyAlignment="1" applyFont="1">
      <alignment shrinkToFit="0" wrapText="1"/>
    </xf>
    <xf borderId="0" fillId="7" fontId="9" numFmtId="0" xfId="0" applyAlignment="1" applyFill="1" applyFont="1">
      <alignment horizontal="left" readingOrder="0" shrinkToFit="0" wrapText="0"/>
    </xf>
    <xf borderId="0" fillId="7" fontId="5" numFmtId="0" xfId="0" applyAlignment="1" applyFont="1">
      <alignment shrinkToFit="0" vertical="bottom" wrapText="0"/>
    </xf>
    <xf borderId="0" fillId="0" fontId="4" numFmtId="0" xfId="0" applyFont="1"/>
    <xf borderId="0" fillId="7" fontId="5" numFmtId="0" xfId="0" applyAlignment="1" applyFont="1">
      <alignment vertical="bottom"/>
    </xf>
    <xf borderId="0" fillId="7" fontId="7" numFmtId="0" xfId="0" applyAlignment="1" applyFont="1">
      <alignment shrinkToFit="0" vertical="bottom" wrapText="0"/>
    </xf>
    <xf borderId="0" fillId="7" fontId="7" numFmtId="0" xfId="0" applyAlignment="1" applyFont="1">
      <alignment vertical="bottom"/>
    </xf>
    <xf borderId="0" fillId="0" fontId="4" numFmtId="10" xfId="0" applyFont="1" applyNumberFormat="1"/>
    <xf borderId="0" fillId="3" fontId="3" numFmtId="0" xfId="0" applyAlignment="1" applyFont="1">
      <alignment shrinkToFit="0" vertical="bottom" wrapText="1"/>
    </xf>
    <xf borderId="0" fillId="3" fontId="4" numFmtId="0" xfId="0" applyFont="1"/>
    <xf borderId="0" fillId="3" fontId="3" numFmtId="0" xfId="0" applyAlignment="1" applyFont="1">
      <alignment horizontal="right" shrinkToFit="0" vertical="bottom" wrapText="1"/>
    </xf>
    <xf borderId="4" fillId="0" fontId="10" numFmtId="164" xfId="0" applyAlignment="1" applyBorder="1" applyFont="1" applyNumberFormat="1">
      <alignment readingOrder="0" shrinkToFit="0" vertical="bottom" wrapText="0"/>
    </xf>
    <xf borderId="5" fillId="0" fontId="10" numFmtId="164" xfId="0" applyAlignment="1" applyBorder="1" applyFont="1" applyNumberFormat="1">
      <alignment readingOrder="0" shrinkToFit="0" vertical="bottom" wrapText="0"/>
    </xf>
    <xf borderId="5" fillId="0" fontId="10" numFmtId="0" xfId="0" applyAlignment="1" applyBorder="1" applyFont="1">
      <alignment readingOrder="0" shrinkToFit="0" vertical="bottom" wrapText="0"/>
    </xf>
    <xf borderId="5" fillId="3" fontId="3" numFmtId="4" xfId="0" applyAlignment="1" applyBorder="1" applyFont="1" applyNumberFormat="1">
      <alignment horizontal="right" readingOrder="0" shrinkToFit="0" wrapText="1"/>
    </xf>
    <xf borderId="0" fillId="0" fontId="10" numFmtId="0" xfId="0" applyAlignment="1" applyFont="1">
      <alignment readingOrder="0" shrinkToFit="0" vertical="bottom" wrapText="0"/>
    </xf>
    <xf borderId="0" fillId="3" fontId="4" numFmtId="0" xfId="0" applyAlignment="1" applyFont="1">
      <alignment horizontal="left" readingOrder="0"/>
    </xf>
    <xf borderId="0" fillId="3" fontId="2" numFmtId="4" xfId="0" applyAlignment="1" applyFont="1" applyNumberFormat="1">
      <alignment readingOrder="0" shrinkToFit="0" wrapText="1"/>
    </xf>
    <xf borderId="5" fillId="0" fontId="10" numFmtId="10" xfId="0" applyAlignment="1" applyBorder="1" applyFont="1" applyNumberFormat="1">
      <alignment readingOrder="0" shrinkToFit="0" vertical="bottom" wrapText="0"/>
    </xf>
    <xf borderId="0" fillId="3" fontId="11" numFmtId="0" xfId="0" applyAlignment="1" applyFont="1">
      <alignment horizontal="left"/>
    </xf>
    <xf borderId="0" fillId="3" fontId="1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0" fontId="4" numFmtId="1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5" fontId="3" numFmtId="0" xfId="0" applyAlignment="1" applyFont="1">
      <alignment horizontal="right" readingOrder="0" shrinkToFit="0" wrapText="1"/>
    </xf>
    <xf borderId="0" fillId="5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5" width="14.13"/>
  </cols>
  <sheetData>
    <row r="1">
      <c r="A1" s="1" t="s">
        <v>0</v>
      </c>
      <c r="B1" s="2"/>
      <c r="C1" s="2"/>
      <c r="D1" s="2"/>
      <c r="E1" s="2"/>
      <c r="F1" s="2"/>
    </row>
    <row r="2">
      <c r="A2" s="3"/>
      <c r="B2" s="3"/>
      <c r="C2" s="4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2"/>
      <c r="G4" s="6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8" t="s">
        <v>11</v>
      </c>
    </row>
    <row r="5">
      <c r="A5" s="9" t="s">
        <v>12</v>
      </c>
      <c r="B5" s="2"/>
      <c r="C5" s="2"/>
      <c r="D5" s="2"/>
      <c r="E5" s="2"/>
      <c r="F5" s="2"/>
      <c r="G5" s="10">
        <v>9000.0</v>
      </c>
      <c r="H5" s="11">
        <v>27000.0</v>
      </c>
      <c r="I5" s="12" t="s">
        <v>13</v>
      </c>
      <c r="J5" s="11">
        <v>25650.0</v>
      </c>
      <c r="K5" s="12">
        <v>0.45</v>
      </c>
      <c r="L5" s="13" t="s">
        <v>14</v>
      </c>
    </row>
    <row r="6">
      <c r="A6" s="14" t="s">
        <v>15</v>
      </c>
      <c r="B6" s="2"/>
      <c r="C6" s="2"/>
      <c r="D6" s="2"/>
      <c r="E6" s="2"/>
      <c r="F6" s="2"/>
    </row>
    <row r="7">
      <c r="A7" s="15" t="s">
        <v>16</v>
      </c>
      <c r="B7" s="16">
        <v>1283.0</v>
      </c>
      <c r="C7" s="17">
        <f>H5*0.08</f>
        <v>2160</v>
      </c>
      <c r="D7" s="17">
        <f>H5*0.07</f>
        <v>1890</v>
      </c>
      <c r="E7" s="17">
        <f>C10</f>
        <v>1620</v>
      </c>
      <c r="F7" s="2"/>
    </row>
    <row r="8">
      <c r="A8" s="15" t="s">
        <v>17</v>
      </c>
      <c r="B8" s="17">
        <v>1299.0</v>
      </c>
      <c r="C8" s="17">
        <v>1234.0</v>
      </c>
      <c r="D8" s="17">
        <v>1267.0</v>
      </c>
      <c r="E8" s="17">
        <v>1421.0</v>
      </c>
      <c r="F8" s="2"/>
    </row>
    <row r="9">
      <c r="A9" s="15" t="s">
        <v>18</v>
      </c>
      <c r="B9" s="18">
        <f>D7</f>
        <v>1890</v>
      </c>
      <c r="C9" s="17">
        <v>1347.0</v>
      </c>
      <c r="D9" s="17">
        <v>1482.0</v>
      </c>
      <c r="E9" s="17">
        <v>1157.0</v>
      </c>
      <c r="F9" s="2"/>
    </row>
    <row r="10">
      <c r="A10" s="15" t="s">
        <v>19</v>
      </c>
      <c r="B10" s="17">
        <v>1894.0</v>
      </c>
      <c r="C10" s="18">
        <f>H5*0.06</f>
        <v>1620</v>
      </c>
      <c r="D10" s="17">
        <v>1289.0</v>
      </c>
      <c r="E10" s="17">
        <v>1256.0</v>
      </c>
      <c r="F10" s="2"/>
    </row>
    <row r="11">
      <c r="A11" s="14" t="s">
        <v>20</v>
      </c>
      <c r="B11" s="18"/>
      <c r="C11" s="18"/>
      <c r="D11" s="18"/>
      <c r="E11" s="18"/>
      <c r="F11" s="2"/>
    </row>
    <row r="12">
      <c r="A12" s="15" t="s">
        <v>21</v>
      </c>
      <c r="B12" s="17">
        <v>1350.0</v>
      </c>
      <c r="C12" s="17">
        <v>1560.0</v>
      </c>
      <c r="D12" s="17">
        <v>1580.0</v>
      </c>
      <c r="E12" s="17">
        <v>1470.0</v>
      </c>
      <c r="F12" s="2"/>
    </row>
    <row r="13">
      <c r="A13" s="15" t="s">
        <v>22</v>
      </c>
      <c r="B13" s="17">
        <v>270.0</v>
      </c>
      <c r="C13" s="17">
        <v>350.0</v>
      </c>
      <c r="D13" s="17">
        <v>480.0</v>
      </c>
      <c r="E13" s="17">
        <v>290.0</v>
      </c>
      <c r="F13" s="2"/>
    </row>
    <row r="14">
      <c r="A14" s="19" t="s">
        <v>23</v>
      </c>
      <c r="B14" s="17">
        <v>540.0</v>
      </c>
      <c r="C14" s="17">
        <v>890.0</v>
      </c>
      <c r="D14" s="17">
        <v>730.0</v>
      </c>
      <c r="E14" s="17">
        <v>1290.0</v>
      </c>
      <c r="F14" s="2"/>
    </row>
    <row r="15">
      <c r="A15" s="9" t="s">
        <v>24</v>
      </c>
      <c r="B15" s="18"/>
      <c r="C15" s="18"/>
      <c r="D15" s="18"/>
      <c r="E15" s="18"/>
      <c r="F15" s="2"/>
    </row>
    <row r="16">
      <c r="A16" s="15" t="s">
        <v>25</v>
      </c>
      <c r="B16" s="17">
        <v>2565.0</v>
      </c>
      <c r="C16" s="18">
        <f>0.08*H5</f>
        <v>2160</v>
      </c>
      <c r="D16" s="16">
        <v>2430.0</v>
      </c>
      <c r="E16" s="18">
        <f>0.15*H5</f>
        <v>4050</v>
      </c>
      <c r="F16" s="2"/>
      <c r="G16" s="15" t="s">
        <v>25</v>
      </c>
      <c r="H16" s="20">
        <v>0.07</v>
      </c>
      <c r="I16" s="20">
        <v>0.08</v>
      </c>
      <c r="J16" s="20">
        <v>0.09</v>
      </c>
      <c r="K16" s="20">
        <v>0.08</v>
      </c>
    </row>
    <row r="17">
      <c r="A17" s="15" t="s">
        <v>26</v>
      </c>
      <c r="B17" s="17"/>
      <c r="C17" s="17">
        <f>0.015*H5</f>
        <v>405</v>
      </c>
      <c r="D17" s="17">
        <f>0.015*H5</f>
        <v>405</v>
      </c>
      <c r="E17" s="17">
        <f>0.016*H5</f>
        <v>432</v>
      </c>
      <c r="F17" s="2"/>
      <c r="G17" s="15" t="s">
        <v>26</v>
      </c>
      <c r="H17" s="17" t="s">
        <v>27</v>
      </c>
      <c r="I17" s="20">
        <v>0.015</v>
      </c>
      <c r="J17" s="20">
        <v>0.015</v>
      </c>
      <c r="K17" s="20">
        <v>0.016</v>
      </c>
    </row>
    <row r="18">
      <c r="A18" s="9" t="s">
        <v>28</v>
      </c>
      <c r="B18" s="18"/>
      <c r="C18" s="18"/>
      <c r="D18" s="18"/>
      <c r="E18" s="18"/>
      <c r="F18" s="2"/>
    </row>
    <row r="19">
      <c r="A19" s="14" t="s">
        <v>15</v>
      </c>
      <c r="B19" s="18"/>
      <c r="C19" s="18"/>
      <c r="D19" s="18"/>
      <c r="E19" s="18"/>
      <c r="F19" s="2"/>
    </row>
    <row r="20">
      <c r="A20" s="15" t="s">
        <v>29</v>
      </c>
      <c r="B20" s="17">
        <v>190.0</v>
      </c>
      <c r="C20" s="17">
        <v>108.0</v>
      </c>
      <c r="D20" s="17">
        <v>215.0</v>
      </c>
      <c r="E20" s="16">
        <v>300.0</v>
      </c>
      <c r="F20" s="21"/>
      <c r="G20" s="22"/>
      <c r="H20" s="22"/>
      <c r="I20" s="22"/>
      <c r="J20" s="22"/>
      <c r="K20" s="22"/>
    </row>
    <row r="21">
      <c r="A21" s="15" t="s">
        <v>30</v>
      </c>
      <c r="B21" s="17">
        <v>89.0</v>
      </c>
      <c r="C21" s="17">
        <v>63.0</v>
      </c>
      <c r="D21" s="17">
        <v>35.0</v>
      </c>
      <c r="E21" s="16">
        <v>70.0</v>
      </c>
      <c r="F21" s="22"/>
      <c r="G21" s="23"/>
      <c r="H21" s="24"/>
      <c r="I21" s="22"/>
      <c r="J21" s="22"/>
      <c r="K21" s="22"/>
    </row>
    <row r="22">
      <c r="A22" s="15" t="s">
        <v>31</v>
      </c>
      <c r="B22" s="17">
        <v>90.0</v>
      </c>
      <c r="C22" s="17">
        <v>1260.0</v>
      </c>
      <c r="D22" s="17">
        <v>215.0</v>
      </c>
      <c r="E22" s="17">
        <v>135.0</v>
      </c>
      <c r="F22" s="22"/>
      <c r="G22" s="25"/>
      <c r="H22" s="26"/>
      <c r="I22" s="22"/>
      <c r="J22" s="22"/>
      <c r="K22" s="22"/>
    </row>
    <row r="23">
      <c r="A23" s="15" t="s">
        <v>32</v>
      </c>
      <c r="B23" s="17">
        <v>370.0</v>
      </c>
      <c r="C23" s="17">
        <v>450.0</v>
      </c>
      <c r="D23" s="17">
        <v>890.0</v>
      </c>
      <c r="E23" s="17">
        <v>270.0</v>
      </c>
      <c r="F23" s="21"/>
      <c r="G23" s="22"/>
      <c r="H23" s="22"/>
      <c r="I23" s="22"/>
      <c r="J23" s="22"/>
      <c r="K23" s="22"/>
    </row>
    <row r="24">
      <c r="A24" s="14" t="s">
        <v>20</v>
      </c>
      <c r="B24" s="17"/>
      <c r="C24" s="17"/>
      <c r="D24" s="17"/>
      <c r="E24" s="17"/>
      <c r="F24" s="21"/>
      <c r="G24" s="22"/>
      <c r="H24" s="22"/>
      <c r="I24" s="22"/>
      <c r="J24" s="22"/>
      <c r="K24" s="22"/>
    </row>
    <row r="25">
      <c r="A25" s="15" t="s">
        <v>33</v>
      </c>
      <c r="B25" s="17">
        <v>1000.0</v>
      </c>
      <c r="C25" s="17">
        <v>400.0</v>
      </c>
      <c r="D25" s="17">
        <v>700.0</v>
      </c>
      <c r="E25" s="17">
        <v>540.0</v>
      </c>
      <c r="F25" s="2"/>
    </row>
    <row r="26">
      <c r="A26" s="15" t="s">
        <v>34</v>
      </c>
      <c r="B26" s="17">
        <v>270.0</v>
      </c>
      <c r="C26" s="17">
        <v>600.0</v>
      </c>
      <c r="D26" s="17">
        <v>390.0</v>
      </c>
      <c r="E26" s="17">
        <v>800.0</v>
      </c>
      <c r="F26" s="2"/>
    </row>
    <row r="27">
      <c r="A27" s="9"/>
      <c r="B27" s="18"/>
      <c r="C27" s="18"/>
      <c r="D27" s="18"/>
      <c r="E27" s="18"/>
      <c r="F27" s="2"/>
    </row>
    <row r="28">
      <c r="A28" s="9" t="s">
        <v>35</v>
      </c>
      <c r="B28" s="18"/>
      <c r="C28" s="18"/>
      <c r="D28" s="18"/>
      <c r="E28" s="18"/>
      <c r="F28" s="2"/>
    </row>
    <row r="29">
      <c r="A29" s="15" t="s">
        <v>36</v>
      </c>
      <c r="B29" s="17">
        <v>1350.0</v>
      </c>
      <c r="C29" s="17">
        <v>2150.0</v>
      </c>
      <c r="D29" s="17">
        <v>3750.0</v>
      </c>
      <c r="E29" s="17">
        <v>1590.0</v>
      </c>
      <c r="F29" s="2"/>
    </row>
    <row r="30">
      <c r="A30" s="15" t="s">
        <v>37</v>
      </c>
      <c r="B30" s="17">
        <v>4050.0</v>
      </c>
      <c r="C30" s="17">
        <v>3450.0</v>
      </c>
      <c r="D30" s="17">
        <v>3570.0</v>
      </c>
      <c r="E30" s="17">
        <v>2500.0</v>
      </c>
      <c r="F30" s="2"/>
    </row>
    <row r="31">
      <c r="A31" s="15" t="s">
        <v>38</v>
      </c>
      <c r="B31" s="17">
        <v>2800.0</v>
      </c>
      <c r="C31" s="17">
        <v>3000.0</v>
      </c>
      <c r="D31" s="17">
        <v>1400.0</v>
      </c>
      <c r="E31" s="17">
        <v>4000.0</v>
      </c>
      <c r="F31" s="2"/>
    </row>
    <row r="32">
      <c r="A32" s="27"/>
      <c r="B32" s="28">
        <f t="shared" ref="B32:E32" si="1">SUM(B7:B31)</f>
        <v>21300</v>
      </c>
      <c r="C32" s="28">
        <f t="shared" si="1"/>
        <v>23207</v>
      </c>
      <c r="D32" s="28">
        <f t="shared" si="1"/>
        <v>22718</v>
      </c>
      <c r="E32" s="28">
        <f t="shared" si="1"/>
        <v>23191</v>
      </c>
      <c r="F32" s="2"/>
    </row>
    <row r="33">
      <c r="A33" s="27"/>
      <c r="F33" s="2"/>
    </row>
    <row r="34">
      <c r="B34" s="18"/>
      <c r="C34" s="18"/>
      <c r="D34" s="18"/>
      <c r="E34" s="18"/>
      <c r="F34" s="2"/>
    </row>
    <row r="35">
      <c r="A35" s="29" t="s">
        <v>39</v>
      </c>
      <c r="B35" s="18"/>
      <c r="C35" s="18"/>
      <c r="D35" s="18"/>
      <c r="E35" s="18"/>
      <c r="F35" s="2"/>
    </row>
    <row r="36">
      <c r="A36" s="14" t="s">
        <v>40</v>
      </c>
      <c r="B36" s="30">
        <v>100.0</v>
      </c>
      <c r="C36" s="30">
        <v>200.0</v>
      </c>
      <c r="D36" s="30">
        <v>320.0</v>
      </c>
      <c r="E36" s="30">
        <v>500.0</v>
      </c>
      <c r="F36" s="2"/>
    </row>
    <row r="37">
      <c r="A37" s="14" t="s">
        <v>41</v>
      </c>
      <c r="B37" s="20">
        <v>0.01</v>
      </c>
      <c r="C37" s="20">
        <v>0.05</v>
      </c>
      <c r="D37" s="20">
        <v>0.08</v>
      </c>
      <c r="E37" s="20">
        <v>0.1</v>
      </c>
      <c r="F37" s="2"/>
    </row>
    <row r="38">
      <c r="A38" s="14" t="s">
        <v>42</v>
      </c>
      <c r="B38" s="17">
        <v>250.0</v>
      </c>
      <c r="C38" s="17">
        <v>250.0</v>
      </c>
      <c r="D38" s="17">
        <v>250.0</v>
      </c>
      <c r="E38" s="17">
        <v>250.0</v>
      </c>
      <c r="F38" s="2"/>
    </row>
    <row r="39">
      <c r="A39" s="14" t="s">
        <v>43</v>
      </c>
      <c r="B39" s="17">
        <v>100.0</v>
      </c>
      <c r="C39" s="17">
        <v>101.0</v>
      </c>
      <c r="D39" s="17">
        <v>102.0</v>
      </c>
      <c r="E39" s="17">
        <v>103.0</v>
      </c>
      <c r="F39" s="2"/>
    </row>
    <row r="40">
      <c r="A40" s="14" t="s">
        <v>44</v>
      </c>
      <c r="B40" s="17">
        <f t="shared" ref="B40:E40" si="2">$J$5</f>
        <v>25650</v>
      </c>
      <c r="C40" s="17">
        <f t="shared" si="2"/>
        <v>25650</v>
      </c>
      <c r="D40" s="17">
        <f t="shared" si="2"/>
        <v>25650</v>
      </c>
      <c r="E40" s="17">
        <f t="shared" si="2"/>
        <v>25650</v>
      </c>
      <c r="F40" s="2"/>
    </row>
    <row r="41">
      <c r="A41" s="14" t="s">
        <v>45</v>
      </c>
      <c r="B41" s="17">
        <f t="shared" ref="B41:E41" si="3">B36*B40</f>
        <v>2565000</v>
      </c>
      <c r="C41" s="17">
        <f t="shared" si="3"/>
        <v>5130000</v>
      </c>
      <c r="D41" s="17">
        <f t="shared" si="3"/>
        <v>8208000</v>
      </c>
      <c r="E41" s="17">
        <f t="shared" si="3"/>
        <v>12825000</v>
      </c>
      <c r="F41" s="2"/>
    </row>
    <row r="42">
      <c r="A42" s="14" t="s">
        <v>46</v>
      </c>
      <c r="B42" s="30">
        <v>1.0</v>
      </c>
      <c r="C42" s="30">
        <v>3.0</v>
      </c>
      <c r="D42" s="30">
        <v>4.0</v>
      </c>
      <c r="E42" s="30">
        <v>5.0</v>
      </c>
      <c r="F42" s="2"/>
    </row>
    <row r="43">
      <c r="A43" s="14" t="s">
        <v>47</v>
      </c>
      <c r="B43" s="30">
        <v>3.0</v>
      </c>
      <c r="C43" s="30">
        <v>2.0</v>
      </c>
      <c r="D43" s="30">
        <v>2.0</v>
      </c>
      <c r="E43" s="30">
        <v>4.0</v>
      </c>
      <c r="F43" s="2"/>
    </row>
    <row r="44">
      <c r="A44" s="2"/>
      <c r="B44" s="18"/>
      <c r="C44" s="18"/>
      <c r="D44" s="18"/>
      <c r="E44" s="18"/>
      <c r="F44" s="2"/>
    </row>
    <row r="45">
      <c r="A45" s="31" t="s">
        <v>48</v>
      </c>
      <c r="B45" s="18"/>
      <c r="C45" s="18"/>
      <c r="D45" s="18"/>
      <c r="E45" s="18"/>
      <c r="F45" s="2"/>
    </row>
    <row r="46">
      <c r="A46" s="4" t="s">
        <v>40</v>
      </c>
      <c r="B46" s="32">
        <f t="shared" ref="B46:E46" si="4">B36</f>
        <v>100</v>
      </c>
      <c r="C46" s="32">
        <f t="shared" si="4"/>
        <v>200</v>
      </c>
      <c r="D46" s="32">
        <f t="shared" si="4"/>
        <v>320</v>
      </c>
      <c r="E46" s="32">
        <f t="shared" si="4"/>
        <v>500</v>
      </c>
      <c r="F46" s="2"/>
    </row>
    <row r="47">
      <c r="A47" s="4" t="s">
        <v>49</v>
      </c>
      <c r="B47" s="18">
        <f t="shared" ref="B47:E47" si="5">B41</f>
        <v>2565000</v>
      </c>
      <c r="C47" s="18">
        <f t="shared" si="5"/>
        <v>5130000</v>
      </c>
      <c r="D47" s="18">
        <f t="shared" si="5"/>
        <v>8208000</v>
      </c>
      <c r="E47" s="18">
        <f t="shared" si="5"/>
        <v>12825000</v>
      </c>
      <c r="F47" s="2"/>
    </row>
    <row r="48">
      <c r="A48" s="33" t="s">
        <v>50</v>
      </c>
      <c r="B48" s="18">
        <f t="shared" ref="B48:E48" si="6">B47/B46</f>
        <v>25650</v>
      </c>
      <c r="C48" s="18">
        <f t="shared" si="6"/>
        <v>25650</v>
      </c>
      <c r="D48" s="18">
        <f t="shared" si="6"/>
        <v>25650</v>
      </c>
      <c r="E48" s="18">
        <f t="shared" si="6"/>
        <v>25650</v>
      </c>
      <c r="F48" s="2"/>
    </row>
    <row r="49">
      <c r="A49" s="33" t="s">
        <v>51</v>
      </c>
      <c r="B49" s="18">
        <f t="shared" ref="B49:E49" si="7">B38</f>
        <v>250</v>
      </c>
      <c r="C49" s="18">
        <f t="shared" si="7"/>
        <v>250</v>
      </c>
      <c r="D49" s="18">
        <f t="shared" si="7"/>
        <v>250</v>
      </c>
      <c r="E49" s="18">
        <f t="shared" si="7"/>
        <v>250</v>
      </c>
      <c r="F49" s="2"/>
    </row>
    <row r="50">
      <c r="A50" s="33" t="s">
        <v>52</v>
      </c>
      <c r="B50" s="32">
        <f t="shared" ref="B50:E50" si="8">B42</f>
        <v>1</v>
      </c>
      <c r="C50" s="32">
        <f t="shared" si="8"/>
        <v>3</v>
      </c>
      <c r="D50" s="32">
        <f t="shared" si="8"/>
        <v>4</v>
      </c>
      <c r="E50" s="32">
        <f t="shared" si="8"/>
        <v>5</v>
      </c>
      <c r="F50" s="2"/>
    </row>
    <row r="51">
      <c r="A51" s="33" t="s">
        <v>43</v>
      </c>
      <c r="B51" s="18">
        <f t="shared" ref="B51:E51" si="9">B39</f>
        <v>100</v>
      </c>
      <c r="C51" s="18">
        <f t="shared" si="9"/>
        <v>101</v>
      </c>
      <c r="D51" s="18">
        <f t="shared" si="9"/>
        <v>102</v>
      </c>
      <c r="E51" s="18">
        <f t="shared" si="9"/>
        <v>103</v>
      </c>
      <c r="F51" s="2"/>
    </row>
    <row r="52">
      <c r="A52" s="33" t="s">
        <v>53</v>
      </c>
      <c r="B52" s="18">
        <f t="shared" ref="B52:E52" si="10">(B48-B49)*B50-B51</f>
        <v>25300</v>
      </c>
      <c r="C52" s="18">
        <f t="shared" si="10"/>
        <v>76099</v>
      </c>
      <c r="D52" s="18">
        <f t="shared" si="10"/>
        <v>101498</v>
      </c>
      <c r="E52" s="18">
        <f t="shared" si="10"/>
        <v>126897</v>
      </c>
      <c r="F52" s="2"/>
    </row>
    <row r="53">
      <c r="B53" s="2"/>
      <c r="C53" s="18"/>
      <c r="D53" s="18"/>
      <c r="E53" s="18"/>
      <c r="F53" s="2"/>
    </row>
    <row r="54">
      <c r="C54" s="2"/>
      <c r="D54" s="2"/>
      <c r="E54" s="2"/>
      <c r="F54" s="2"/>
    </row>
    <row r="55">
      <c r="A55" s="34" t="s">
        <v>54</v>
      </c>
      <c r="C55" s="2"/>
      <c r="D55" s="2"/>
      <c r="E55" s="2"/>
      <c r="F55" s="2"/>
    </row>
    <row r="56">
      <c r="A56" s="33" t="s">
        <v>50</v>
      </c>
      <c r="B56" s="35">
        <f t="shared" ref="B56:E56" si="11">B48</f>
        <v>25650</v>
      </c>
      <c r="C56" s="35">
        <f t="shared" si="11"/>
        <v>25650</v>
      </c>
      <c r="D56" s="35">
        <f t="shared" si="11"/>
        <v>25650</v>
      </c>
      <c r="E56" s="35">
        <f t="shared" si="11"/>
        <v>25650</v>
      </c>
      <c r="F56" s="2"/>
    </row>
    <row r="57">
      <c r="A57" s="33" t="s">
        <v>55</v>
      </c>
      <c r="B57" s="36">
        <f t="shared" ref="B57:E57" si="12">B50</f>
        <v>1</v>
      </c>
      <c r="C57" s="36">
        <f t="shared" si="12"/>
        <v>3</v>
      </c>
      <c r="D57" s="36">
        <f t="shared" si="12"/>
        <v>4</v>
      </c>
      <c r="E57" s="36">
        <f t="shared" si="12"/>
        <v>5</v>
      </c>
      <c r="F57" s="37"/>
    </row>
    <row r="58">
      <c r="A58" s="33" t="s">
        <v>56</v>
      </c>
      <c r="B58" s="36">
        <f t="shared" ref="B58:E58" si="13">B43</f>
        <v>3</v>
      </c>
      <c r="C58" s="36">
        <f t="shared" si="13"/>
        <v>2</v>
      </c>
      <c r="D58" s="36">
        <f t="shared" si="13"/>
        <v>2</v>
      </c>
      <c r="E58" s="36">
        <f t="shared" si="13"/>
        <v>4</v>
      </c>
    </row>
    <row r="59">
      <c r="A59" s="38" t="s">
        <v>57</v>
      </c>
      <c r="B59" s="35">
        <f t="shared" ref="B59:E59" si="14">B56*B57*B58</f>
        <v>76950</v>
      </c>
      <c r="C59" s="35">
        <f t="shared" si="14"/>
        <v>153900</v>
      </c>
      <c r="D59" s="35">
        <f t="shared" si="14"/>
        <v>205200</v>
      </c>
      <c r="E59" s="35">
        <f t="shared" si="14"/>
        <v>513000</v>
      </c>
    </row>
    <row r="60">
      <c r="A60" s="33" t="s">
        <v>58</v>
      </c>
      <c r="B60" s="35">
        <f t="shared" ref="B60:E60" si="15">B52*B58</f>
        <v>75900</v>
      </c>
      <c r="C60" s="35">
        <f t="shared" si="15"/>
        <v>152198</v>
      </c>
      <c r="D60" s="35">
        <f t="shared" si="15"/>
        <v>202996</v>
      </c>
      <c r="E60" s="35">
        <f t="shared" si="15"/>
        <v>507588</v>
      </c>
    </row>
    <row r="61">
      <c r="A61" s="39" t="s">
        <v>59</v>
      </c>
      <c r="B61" s="40">
        <f t="shared" ref="B61:E61" si="16">(B16+B17)*B40*B58</f>
        <v>197376750</v>
      </c>
      <c r="C61" s="40">
        <f t="shared" si="16"/>
        <v>131584500</v>
      </c>
      <c r="D61" s="40">
        <f t="shared" si="16"/>
        <v>145435500</v>
      </c>
      <c r="E61" s="40">
        <f t="shared" si="16"/>
        <v>459853200</v>
      </c>
    </row>
    <row r="62">
      <c r="A62" s="41" t="s">
        <v>60</v>
      </c>
      <c r="B62" s="35">
        <f t="shared" ref="B62:E62" si="17">B21*B58</f>
        <v>267</v>
      </c>
      <c r="C62" s="35">
        <f t="shared" si="17"/>
        <v>126</v>
      </c>
      <c r="D62" s="35">
        <f t="shared" si="17"/>
        <v>70</v>
      </c>
      <c r="E62" s="35">
        <f t="shared" si="17"/>
        <v>280</v>
      </c>
    </row>
    <row r="63">
      <c r="A63" s="42" t="s">
        <v>61</v>
      </c>
      <c r="B63" s="35">
        <f t="shared" ref="B63:E63" si="18">B57*B58*B52</f>
        <v>75900</v>
      </c>
      <c r="C63" s="35">
        <f t="shared" si="18"/>
        <v>456594</v>
      </c>
      <c r="D63" s="35">
        <f t="shared" si="18"/>
        <v>811984</v>
      </c>
      <c r="E63" s="35">
        <f t="shared" si="18"/>
        <v>2537940</v>
      </c>
    </row>
    <row r="64">
      <c r="A64" s="33" t="s">
        <v>62</v>
      </c>
      <c r="B64" s="35">
        <f t="shared" ref="B64:E64" si="19">SUM(B29:B31)</f>
        <v>8200</v>
      </c>
      <c r="C64" s="35">
        <f t="shared" si="19"/>
        <v>8600</v>
      </c>
      <c r="D64" s="35">
        <f t="shared" si="19"/>
        <v>8720</v>
      </c>
      <c r="E64" s="35">
        <f t="shared" si="19"/>
        <v>8090</v>
      </c>
    </row>
    <row r="65">
      <c r="A65" s="33" t="s">
        <v>63</v>
      </c>
      <c r="B65" s="35">
        <f>(B64+C64+D64+E64)/4</f>
        <v>8402.5</v>
      </c>
      <c r="C65" s="35">
        <f>(B64+C64+D64+E64)/4</f>
        <v>8402.5</v>
      </c>
      <c r="D65" s="35">
        <f>(B64+C64+D64+E64)/4</f>
        <v>8402.5</v>
      </c>
      <c r="E65" s="35">
        <f>(B64+C64+D64+E64)/4</f>
        <v>8402.5</v>
      </c>
    </row>
    <row r="66">
      <c r="A66" s="33" t="s">
        <v>64</v>
      </c>
      <c r="B66" s="35">
        <f t="shared" ref="B66:E66" si="20">B65/B46</f>
        <v>84.025</v>
      </c>
      <c r="C66" s="35">
        <f t="shared" si="20"/>
        <v>42.0125</v>
      </c>
      <c r="D66" s="35">
        <f t="shared" si="20"/>
        <v>26.2578125</v>
      </c>
      <c r="E66" s="35">
        <f t="shared" si="20"/>
        <v>16.805</v>
      </c>
    </row>
    <row r="67">
      <c r="A67" s="33" t="s">
        <v>65</v>
      </c>
      <c r="B67" s="35">
        <f t="shared" ref="B67:E67" si="21">B66*B58</f>
        <v>252.075</v>
      </c>
      <c r="C67" s="35">
        <f t="shared" si="21"/>
        <v>84.025</v>
      </c>
      <c r="D67" s="35">
        <f t="shared" si="21"/>
        <v>52.515625</v>
      </c>
      <c r="E67" s="35">
        <f t="shared" si="21"/>
        <v>67.22</v>
      </c>
    </row>
    <row r="68">
      <c r="A68" s="43" t="s">
        <v>66</v>
      </c>
      <c r="B68" s="35">
        <f t="shared" ref="B68:E68" si="22">(B52-B67)*B57*B58</f>
        <v>75143.775</v>
      </c>
      <c r="C68" s="35">
        <f t="shared" si="22"/>
        <v>456089.85</v>
      </c>
      <c r="D68" s="35">
        <f t="shared" si="22"/>
        <v>811563.875</v>
      </c>
      <c r="E68" s="35">
        <f t="shared" si="22"/>
        <v>2536595.6</v>
      </c>
    </row>
    <row r="69">
      <c r="A69" s="42" t="s">
        <v>67</v>
      </c>
      <c r="B69" s="44">
        <f t="shared" ref="B69:E69" si="23">B68/B59</f>
        <v>0.9765272904</v>
      </c>
      <c r="C69" s="44">
        <f t="shared" si="23"/>
        <v>2.963546784</v>
      </c>
      <c r="D69" s="44">
        <f t="shared" si="23"/>
        <v>3.954989644</v>
      </c>
      <c r="E69" s="44">
        <f t="shared" si="23"/>
        <v>4.944630799</v>
      </c>
    </row>
    <row r="70">
      <c r="A70" s="33" t="s">
        <v>68</v>
      </c>
      <c r="B70" s="33" t="s">
        <v>69</v>
      </c>
    </row>
    <row r="71">
      <c r="A71" s="45"/>
      <c r="B71" s="46"/>
      <c r="C71" s="46"/>
      <c r="D71" s="46"/>
    </row>
    <row r="72">
      <c r="A72" s="47"/>
      <c r="B72" s="46"/>
      <c r="C72" s="46"/>
      <c r="D72" s="46"/>
    </row>
    <row r="73">
      <c r="A73" s="47"/>
      <c r="B73" s="46"/>
      <c r="C73" s="46"/>
      <c r="D73" s="46"/>
    </row>
    <row r="74">
      <c r="A74" s="46"/>
      <c r="B74" s="46"/>
      <c r="C74" s="46"/>
      <c r="D74" s="46"/>
    </row>
    <row r="75">
      <c r="A75" s="46"/>
      <c r="B75" s="46"/>
      <c r="C75" s="46"/>
      <c r="D75" s="4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5.0"/>
    <col customWidth="1" min="3" max="5" width="14.13"/>
    <col customWidth="1" min="7" max="7" width="23.0"/>
    <col customWidth="1" min="8" max="8" width="24.13"/>
    <col customWidth="1" min="11" max="11" width="16.88"/>
  </cols>
  <sheetData>
    <row r="1">
      <c r="A1" s="1" t="s">
        <v>70</v>
      </c>
      <c r="B1" s="2"/>
      <c r="C1" s="2"/>
      <c r="D1" s="2"/>
      <c r="E1" s="2"/>
      <c r="F1" s="2"/>
    </row>
    <row r="2">
      <c r="A2" s="4"/>
      <c r="B2" s="3"/>
      <c r="C2" s="4"/>
      <c r="D2" s="2"/>
      <c r="E2" s="2"/>
      <c r="F2" s="2"/>
    </row>
    <row r="3">
      <c r="A3" s="2"/>
      <c r="B3" s="2"/>
      <c r="C3" s="2"/>
      <c r="D3" s="2"/>
      <c r="E3" s="2"/>
    </row>
    <row r="4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G4" s="6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8" t="s">
        <v>11</v>
      </c>
    </row>
    <row r="5">
      <c r="A5" s="9" t="s">
        <v>12</v>
      </c>
      <c r="B5" s="18"/>
      <c r="C5" s="18"/>
      <c r="D5" s="18"/>
      <c r="E5" s="2"/>
      <c r="F5" s="2"/>
      <c r="G5" s="48">
        <v>129000.0</v>
      </c>
      <c r="H5" s="49">
        <v>300000.0</v>
      </c>
      <c r="I5" s="50" t="s">
        <v>71</v>
      </c>
      <c r="J5" s="49">
        <v>255000.0</v>
      </c>
      <c r="K5" s="51">
        <v>1.035</v>
      </c>
      <c r="L5" s="13" t="s">
        <v>72</v>
      </c>
    </row>
    <row r="6">
      <c r="A6" s="14" t="s">
        <v>15</v>
      </c>
      <c r="B6" s="18"/>
      <c r="C6" s="18"/>
      <c r="D6" s="18"/>
      <c r="E6" s="2"/>
      <c r="F6" s="2"/>
    </row>
    <row r="7">
      <c r="A7" s="15" t="s">
        <v>16</v>
      </c>
      <c r="B7" s="17">
        <v>20400.0</v>
      </c>
      <c r="C7" s="17">
        <v>14780.0</v>
      </c>
      <c r="D7" s="17">
        <v>19370.0</v>
      </c>
      <c r="E7" s="17">
        <v>15450.0</v>
      </c>
      <c r="F7" s="2"/>
    </row>
    <row r="8">
      <c r="A8" s="15" t="s">
        <v>17</v>
      </c>
      <c r="B8" s="17">
        <v>13980.0</v>
      </c>
      <c r="C8" s="17">
        <v>11930.0</v>
      </c>
      <c r="D8" s="17">
        <v>12560.0</v>
      </c>
      <c r="E8" s="17">
        <v>12340.0</v>
      </c>
      <c r="F8" s="2"/>
    </row>
    <row r="9">
      <c r="A9" s="15" t="s">
        <v>18</v>
      </c>
      <c r="B9" s="17">
        <v>14730.0</v>
      </c>
      <c r="C9" s="17">
        <v>12390.0</v>
      </c>
      <c r="D9" s="17">
        <v>15480.0</v>
      </c>
      <c r="E9" s="17">
        <v>13670.0</v>
      </c>
      <c r="F9" s="2"/>
      <c r="G9" s="52"/>
      <c r="H9" s="52"/>
      <c r="I9" s="52"/>
      <c r="J9" s="52"/>
    </row>
    <row r="10">
      <c r="A10" s="15" t="s">
        <v>19</v>
      </c>
      <c r="B10" s="17">
        <v>11320.0</v>
      </c>
      <c r="C10" s="17">
        <v>13120.0</v>
      </c>
      <c r="D10" s="17">
        <v>12900.0</v>
      </c>
      <c r="E10" s="17">
        <v>14890.0</v>
      </c>
      <c r="F10" s="2"/>
    </row>
    <row r="11">
      <c r="A11" s="14" t="s">
        <v>20</v>
      </c>
      <c r="B11" s="18"/>
      <c r="C11" s="18"/>
      <c r="D11" s="18"/>
      <c r="E11" s="18"/>
      <c r="F11" s="2"/>
    </row>
    <row r="12">
      <c r="A12" s="15" t="s">
        <v>21</v>
      </c>
      <c r="B12" s="17">
        <v>18460.0</v>
      </c>
      <c r="C12" s="17">
        <v>11360.0</v>
      </c>
      <c r="D12" s="17">
        <v>15370.0</v>
      </c>
      <c r="E12" s="17">
        <v>16740.0</v>
      </c>
      <c r="F12" s="2"/>
    </row>
    <row r="13">
      <c r="A13" s="15" t="s">
        <v>22</v>
      </c>
      <c r="B13" s="17">
        <v>7640.0</v>
      </c>
      <c r="C13" s="17">
        <v>5670.0</v>
      </c>
      <c r="D13" s="17">
        <v>8320.0</v>
      </c>
      <c r="E13" s="17">
        <v>9800.0</v>
      </c>
      <c r="F13" s="2"/>
    </row>
    <row r="14">
      <c r="A14" s="19" t="s">
        <v>23</v>
      </c>
      <c r="B14" s="17">
        <v>12230.0</v>
      </c>
      <c r="C14" s="17">
        <v>10210.0</v>
      </c>
      <c r="D14" s="17">
        <v>13720.0</v>
      </c>
      <c r="E14" s="17">
        <v>7890.0</v>
      </c>
      <c r="F14" s="2"/>
    </row>
    <row r="15">
      <c r="A15" s="9" t="s">
        <v>24</v>
      </c>
      <c r="B15" s="18"/>
      <c r="C15" s="18"/>
      <c r="D15" s="18"/>
      <c r="E15" s="18"/>
      <c r="F15" s="2"/>
    </row>
    <row r="16">
      <c r="A16" s="15" t="s">
        <v>25</v>
      </c>
      <c r="B16" s="17">
        <v>17850.0</v>
      </c>
      <c r="C16" s="17">
        <f>H5*0.08</f>
        <v>24000</v>
      </c>
      <c r="D16" s="17">
        <f>0.09*H5</f>
        <v>27000</v>
      </c>
      <c r="E16" s="17">
        <f>0.05*H5</f>
        <v>15000</v>
      </c>
      <c r="F16" s="2"/>
      <c r="G16" s="15" t="s">
        <v>25</v>
      </c>
      <c r="H16" s="20">
        <v>0.07</v>
      </c>
      <c r="I16" s="20">
        <v>0.08</v>
      </c>
      <c r="J16" s="20">
        <v>0.09</v>
      </c>
      <c r="K16" s="20">
        <v>0.08</v>
      </c>
    </row>
    <row r="17">
      <c r="A17" s="15" t="s">
        <v>26</v>
      </c>
      <c r="B17" s="17">
        <v>0.0</v>
      </c>
      <c r="C17" s="17">
        <f>0.015*H5</f>
        <v>4500</v>
      </c>
      <c r="D17" s="17">
        <f>0.015*H5</f>
        <v>4500</v>
      </c>
      <c r="E17" s="17">
        <f>0.016*H5</f>
        <v>4800</v>
      </c>
      <c r="F17" s="2"/>
      <c r="G17" s="15" t="s">
        <v>26</v>
      </c>
      <c r="H17" s="17" t="s">
        <v>27</v>
      </c>
      <c r="I17" s="20">
        <v>0.015</v>
      </c>
      <c r="J17" s="20">
        <v>0.015</v>
      </c>
      <c r="K17" s="20">
        <v>0.016</v>
      </c>
    </row>
    <row r="18">
      <c r="A18" s="9" t="s">
        <v>28</v>
      </c>
      <c r="B18" s="18"/>
      <c r="C18" s="18"/>
      <c r="D18" s="18"/>
      <c r="E18" s="2"/>
      <c r="F18" s="2"/>
      <c r="G18" s="15"/>
      <c r="H18" s="17"/>
      <c r="I18" s="20"/>
      <c r="J18" s="20"/>
      <c r="K18" s="20"/>
    </row>
    <row r="19">
      <c r="A19" s="14" t="s">
        <v>15</v>
      </c>
      <c r="B19" s="18"/>
      <c r="C19" s="18"/>
      <c r="D19" s="18"/>
      <c r="E19" s="2"/>
      <c r="F19" s="2"/>
    </row>
    <row r="20">
      <c r="A20" s="15" t="s">
        <v>29</v>
      </c>
      <c r="B20" s="17">
        <v>117.0</v>
      </c>
      <c r="C20" s="17">
        <v>108.0</v>
      </c>
      <c r="D20" s="17">
        <v>215.0</v>
      </c>
      <c r="E20" s="17">
        <v>300.0</v>
      </c>
      <c r="F20" s="2"/>
    </row>
    <row r="21">
      <c r="A21" s="15" t="s">
        <v>30</v>
      </c>
      <c r="B21" s="17">
        <v>267.0</v>
      </c>
      <c r="C21" s="17">
        <v>63.0</v>
      </c>
      <c r="D21" s="17">
        <v>42.0</v>
      </c>
      <c r="E21" s="17">
        <v>70.0</v>
      </c>
      <c r="F21" s="2"/>
    </row>
    <row r="22" ht="34.5" customHeight="1">
      <c r="A22" s="15" t="s">
        <v>31</v>
      </c>
      <c r="B22" s="17">
        <v>1290.0</v>
      </c>
      <c r="C22" s="17">
        <v>1260.0</v>
      </c>
      <c r="D22" s="17">
        <v>215.0</v>
      </c>
      <c r="E22" s="17">
        <v>135.0</v>
      </c>
      <c r="F22" s="2"/>
      <c r="G22" s="53"/>
      <c r="H22" s="54"/>
      <c r="I22" s="46"/>
    </row>
    <row r="23">
      <c r="A23" s="15" t="s">
        <v>32</v>
      </c>
      <c r="B23" s="18">
        <f>H5*0.015</f>
        <v>4500</v>
      </c>
      <c r="C23" s="18">
        <f>H5*0.02</f>
        <v>6000</v>
      </c>
      <c r="D23" s="18">
        <f>H5*0.01</f>
        <v>3000</v>
      </c>
      <c r="E23" s="18">
        <f>H5*0.025</f>
        <v>7500</v>
      </c>
      <c r="F23" s="2"/>
      <c r="G23" s="46"/>
      <c r="H23" s="46"/>
      <c r="I23" s="46"/>
    </row>
    <row r="24">
      <c r="A24" s="14" t="s">
        <v>20</v>
      </c>
      <c r="B24" s="18"/>
      <c r="C24" s="18"/>
      <c r="D24" s="18"/>
      <c r="E24" s="2"/>
      <c r="F24" s="2"/>
    </row>
    <row r="25">
      <c r="A25" s="15" t="s">
        <v>33</v>
      </c>
      <c r="B25" s="18">
        <f>B23</f>
        <v>4500</v>
      </c>
      <c r="C25" s="18">
        <f t="shared" ref="C25:D25" si="1">D23</f>
        <v>3000</v>
      </c>
      <c r="D25" s="18">
        <f t="shared" si="1"/>
        <v>7500</v>
      </c>
      <c r="E25" s="18">
        <f>C23</f>
        <v>6000</v>
      </c>
      <c r="F25" s="2"/>
    </row>
    <row r="26">
      <c r="A26" s="15" t="s">
        <v>34</v>
      </c>
      <c r="B26" s="18">
        <f>B25</f>
        <v>4500</v>
      </c>
      <c r="C26" s="18">
        <f>B25</f>
        <v>4500</v>
      </c>
      <c r="D26" s="18">
        <f>C23</f>
        <v>6000</v>
      </c>
      <c r="E26" s="18">
        <f>B23</f>
        <v>4500</v>
      </c>
      <c r="F26" s="2"/>
    </row>
    <row r="27">
      <c r="A27" s="9"/>
      <c r="B27" s="18"/>
      <c r="C27" s="18"/>
      <c r="D27" s="18"/>
      <c r="E27" s="2"/>
      <c r="F27" s="2"/>
    </row>
    <row r="28">
      <c r="A28" s="9" t="s">
        <v>35</v>
      </c>
      <c r="B28" s="18"/>
      <c r="C28" s="18"/>
      <c r="D28" s="18"/>
      <c r="E28" s="2"/>
      <c r="F28" s="2"/>
    </row>
    <row r="29">
      <c r="A29" s="15" t="s">
        <v>36</v>
      </c>
      <c r="B29" s="17">
        <v>19000.0</v>
      </c>
      <c r="C29" s="17">
        <v>12000.0</v>
      </c>
      <c r="D29" s="17">
        <v>18000.0</v>
      </c>
      <c r="E29" s="17">
        <v>16000.0</v>
      </c>
      <c r="F29" s="2"/>
    </row>
    <row r="30">
      <c r="A30" s="15" t="s">
        <v>37</v>
      </c>
      <c r="B30" s="17">
        <v>17000.0</v>
      </c>
      <c r="C30" s="17">
        <v>14000.0</v>
      </c>
      <c r="D30" s="17">
        <v>15000.0</v>
      </c>
      <c r="E30" s="17">
        <v>13000.0</v>
      </c>
      <c r="F30" s="2"/>
    </row>
    <row r="31">
      <c r="A31" s="15" t="s">
        <v>38</v>
      </c>
      <c r="B31" s="17">
        <v>35000.0</v>
      </c>
      <c r="C31" s="17">
        <v>24000.0</v>
      </c>
      <c r="D31" s="17">
        <v>32000.0</v>
      </c>
      <c r="E31" s="17">
        <v>29000.0</v>
      </c>
      <c r="F31" s="2"/>
    </row>
    <row r="32">
      <c r="A32" s="27"/>
      <c r="B32" s="28">
        <f t="shared" ref="B32:E32" si="2">SUM(B7:B31)</f>
        <v>202784</v>
      </c>
      <c r="C32" s="28">
        <f t="shared" si="2"/>
        <v>172891</v>
      </c>
      <c r="D32" s="28">
        <f t="shared" si="2"/>
        <v>211192</v>
      </c>
      <c r="E32" s="28">
        <f t="shared" si="2"/>
        <v>187085</v>
      </c>
      <c r="F32" s="2"/>
    </row>
    <row r="33">
      <c r="A33" s="27"/>
      <c r="B33" s="18"/>
      <c r="C33" s="18"/>
      <c r="D33" s="18"/>
      <c r="E33" s="2"/>
      <c r="F33" s="2"/>
    </row>
    <row r="34">
      <c r="B34" s="18"/>
      <c r="C34" s="18"/>
      <c r="D34" s="18"/>
      <c r="E34" s="2"/>
      <c r="F34" s="2"/>
    </row>
    <row r="35">
      <c r="A35" s="29" t="s">
        <v>39</v>
      </c>
      <c r="B35" s="18"/>
      <c r="C35" s="18"/>
      <c r="D35" s="18"/>
      <c r="E35" s="2"/>
      <c r="F35" s="2"/>
    </row>
    <row r="36">
      <c r="A36" s="14" t="s">
        <v>40</v>
      </c>
      <c r="B36" s="30">
        <v>80.0</v>
      </c>
      <c r="C36" s="30">
        <v>150.0</v>
      </c>
      <c r="D36" s="30">
        <v>300.0</v>
      </c>
      <c r="E36" s="30">
        <v>400.0</v>
      </c>
      <c r="F36" s="30"/>
      <c r="G36" s="30"/>
      <c r="H36" s="30"/>
      <c r="I36" s="30"/>
    </row>
    <row r="37">
      <c r="A37" s="14" t="s">
        <v>41</v>
      </c>
      <c r="B37" s="20">
        <v>0.01</v>
      </c>
      <c r="C37" s="20">
        <v>0.05</v>
      </c>
      <c r="D37" s="20">
        <v>0.08</v>
      </c>
      <c r="E37" s="20">
        <v>0.1</v>
      </c>
      <c r="F37" s="20"/>
      <c r="G37" s="20"/>
      <c r="H37" s="20"/>
      <c r="I37" s="17"/>
    </row>
    <row r="38">
      <c r="A38" s="14" t="s">
        <v>42</v>
      </c>
      <c r="B38" s="17">
        <v>350.0</v>
      </c>
      <c r="C38" s="17">
        <v>400.0</v>
      </c>
      <c r="D38" s="17">
        <v>360.0</v>
      </c>
      <c r="E38" s="17">
        <v>380.0</v>
      </c>
      <c r="F38" s="17"/>
      <c r="G38" s="17"/>
      <c r="H38" s="17"/>
      <c r="I38" s="17"/>
    </row>
    <row r="39">
      <c r="A39" s="14" t="s">
        <v>43</v>
      </c>
      <c r="B39" s="17">
        <v>150.0</v>
      </c>
      <c r="C39" s="17">
        <v>140.0</v>
      </c>
      <c r="D39" s="17">
        <v>160.0</v>
      </c>
      <c r="E39" s="4">
        <v>130.0</v>
      </c>
      <c r="F39" s="17"/>
      <c r="G39" s="17"/>
      <c r="H39" s="17"/>
      <c r="I39" s="17"/>
    </row>
    <row r="40">
      <c r="A40" s="14" t="s">
        <v>44</v>
      </c>
      <c r="B40" s="17">
        <f t="shared" ref="B40:E40" si="3">$J$5</f>
        <v>255000</v>
      </c>
      <c r="C40" s="17">
        <f t="shared" si="3"/>
        <v>255000</v>
      </c>
      <c r="D40" s="17">
        <f t="shared" si="3"/>
        <v>255000</v>
      </c>
      <c r="E40" s="17">
        <f t="shared" si="3"/>
        <v>255000</v>
      </c>
      <c r="F40" s="17"/>
      <c r="G40" s="17"/>
      <c r="H40" s="17"/>
      <c r="I40" s="17"/>
    </row>
    <row r="41">
      <c r="A41" s="14" t="s">
        <v>45</v>
      </c>
      <c r="B41" s="18">
        <f t="shared" ref="B41:E41" si="4">B36 *B40</f>
        <v>20400000</v>
      </c>
      <c r="C41" s="18">
        <f t="shared" si="4"/>
        <v>38250000</v>
      </c>
      <c r="D41" s="18">
        <f t="shared" si="4"/>
        <v>76500000</v>
      </c>
      <c r="E41" s="18">
        <f t="shared" si="4"/>
        <v>102000000</v>
      </c>
      <c r="F41" s="17"/>
      <c r="G41" s="17"/>
      <c r="H41" s="17"/>
      <c r="I41" s="17"/>
    </row>
    <row r="42">
      <c r="A42" s="14" t="s">
        <v>46</v>
      </c>
      <c r="B42" s="30">
        <v>1.0</v>
      </c>
      <c r="C42" s="30">
        <v>1.0</v>
      </c>
      <c r="D42" s="30">
        <v>1.0</v>
      </c>
      <c r="E42" s="30">
        <v>1.0</v>
      </c>
      <c r="F42" s="30"/>
      <c r="G42" s="30"/>
      <c r="H42" s="30"/>
      <c r="I42" s="30"/>
    </row>
    <row r="43">
      <c r="A43" s="14" t="s">
        <v>47</v>
      </c>
      <c r="B43" s="30">
        <v>2.0</v>
      </c>
      <c r="C43" s="30">
        <v>3.0</v>
      </c>
      <c r="D43" s="30">
        <v>3.0</v>
      </c>
      <c r="E43" s="30">
        <v>2.0</v>
      </c>
      <c r="F43" s="30"/>
      <c r="G43" s="30"/>
      <c r="H43" s="30"/>
      <c r="I43" s="30"/>
    </row>
    <row r="44">
      <c r="A44" s="2"/>
      <c r="B44" s="18"/>
      <c r="C44" s="18"/>
      <c r="D44" s="18"/>
      <c r="E44" s="2"/>
      <c r="F44" s="2"/>
    </row>
    <row r="45">
      <c r="A45" s="31" t="s">
        <v>48</v>
      </c>
      <c r="B45" s="18"/>
      <c r="C45" s="18"/>
      <c r="D45" s="18"/>
      <c r="E45" s="2"/>
      <c r="F45" s="2"/>
    </row>
    <row r="46">
      <c r="A46" s="4" t="s">
        <v>40</v>
      </c>
      <c r="B46" s="32">
        <f t="shared" ref="B46:E46" si="5">B36</f>
        <v>80</v>
      </c>
      <c r="C46" s="32">
        <f t="shared" si="5"/>
        <v>150</v>
      </c>
      <c r="D46" s="32">
        <f t="shared" si="5"/>
        <v>300</v>
      </c>
      <c r="E46" s="32">
        <f t="shared" si="5"/>
        <v>400</v>
      </c>
      <c r="F46" s="2"/>
    </row>
    <row r="47">
      <c r="A47" s="4" t="s">
        <v>49</v>
      </c>
      <c r="B47" s="18">
        <f t="shared" ref="B47:E47" si="6">B41</f>
        <v>20400000</v>
      </c>
      <c r="C47" s="18">
        <f t="shared" si="6"/>
        <v>38250000</v>
      </c>
      <c r="D47" s="18">
        <f t="shared" si="6"/>
        <v>76500000</v>
      </c>
      <c r="E47" s="18">
        <f t="shared" si="6"/>
        <v>102000000</v>
      </c>
      <c r="F47" s="2"/>
    </row>
    <row r="48">
      <c r="A48" s="33" t="s">
        <v>50</v>
      </c>
      <c r="B48" s="18">
        <f t="shared" ref="B48:E48" si="7">B47/B46</f>
        <v>255000</v>
      </c>
      <c r="C48" s="18">
        <f t="shared" si="7"/>
        <v>255000</v>
      </c>
      <c r="D48" s="18">
        <f t="shared" si="7"/>
        <v>255000</v>
      </c>
      <c r="E48" s="18">
        <f t="shared" si="7"/>
        <v>255000</v>
      </c>
      <c r="F48" s="2"/>
    </row>
    <row r="49">
      <c r="A49" s="33" t="s">
        <v>51</v>
      </c>
      <c r="B49" s="18">
        <f t="shared" ref="B49:E49" si="8">B38</f>
        <v>350</v>
      </c>
      <c r="C49" s="18">
        <f t="shared" si="8"/>
        <v>400</v>
      </c>
      <c r="D49" s="18">
        <f t="shared" si="8"/>
        <v>360</v>
      </c>
      <c r="E49" s="18">
        <f t="shared" si="8"/>
        <v>380</v>
      </c>
      <c r="F49" s="2"/>
    </row>
    <row r="50">
      <c r="A50" s="33" t="s">
        <v>52</v>
      </c>
      <c r="B50" s="32">
        <f t="shared" ref="B50:E50" si="9">B42</f>
        <v>1</v>
      </c>
      <c r="C50" s="32">
        <f t="shared" si="9"/>
        <v>1</v>
      </c>
      <c r="D50" s="32">
        <f t="shared" si="9"/>
        <v>1</v>
      </c>
      <c r="E50" s="32">
        <f t="shared" si="9"/>
        <v>1</v>
      </c>
      <c r="F50" s="2"/>
    </row>
    <row r="51">
      <c r="A51" s="33" t="s">
        <v>43</v>
      </c>
      <c r="B51" s="18">
        <f t="shared" ref="B51:E51" si="10">B39</f>
        <v>150</v>
      </c>
      <c r="C51" s="18">
        <f t="shared" si="10"/>
        <v>140</v>
      </c>
      <c r="D51" s="18">
        <f t="shared" si="10"/>
        <v>160</v>
      </c>
      <c r="E51" s="2">
        <f t="shared" si="10"/>
        <v>130</v>
      </c>
      <c r="F51" s="2"/>
    </row>
    <row r="52">
      <c r="A52" s="33" t="s">
        <v>53</v>
      </c>
      <c r="B52" s="18">
        <f t="shared" ref="B52:E52" si="11">(B48-B49)*B50-B51</f>
        <v>254500</v>
      </c>
      <c r="C52" s="18">
        <f t="shared" si="11"/>
        <v>254460</v>
      </c>
      <c r="D52" s="18">
        <f t="shared" si="11"/>
        <v>254480</v>
      </c>
      <c r="E52" s="18">
        <f t="shared" si="11"/>
        <v>254490</v>
      </c>
      <c r="F52" s="2"/>
    </row>
    <row r="53">
      <c r="B53" s="2"/>
      <c r="C53" s="2"/>
      <c r="D53" s="2"/>
      <c r="E53" s="2"/>
      <c r="F53" s="2"/>
    </row>
    <row r="54">
      <c r="B54" s="2"/>
      <c r="C54" s="2"/>
      <c r="D54" s="2"/>
      <c r="E54" s="2"/>
      <c r="F54" s="2"/>
    </row>
    <row r="55">
      <c r="A55" s="34" t="s">
        <v>54</v>
      </c>
      <c r="B55" s="37"/>
      <c r="C55" s="37"/>
      <c r="D55" s="37"/>
      <c r="E55" s="37"/>
      <c r="F55" s="2"/>
    </row>
    <row r="56">
      <c r="A56" s="33" t="s">
        <v>50</v>
      </c>
      <c r="B56" s="35">
        <f t="shared" ref="B56:E56" si="12">B48</f>
        <v>255000</v>
      </c>
      <c r="C56" s="35">
        <f t="shared" si="12"/>
        <v>255000</v>
      </c>
      <c r="D56" s="35">
        <f t="shared" si="12"/>
        <v>255000</v>
      </c>
      <c r="E56" s="35">
        <f t="shared" si="12"/>
        <v>255000</v>
      </c>
      <c r="F56" s="2"/>
    </row>
    <row r="57">
      <c r="A57" s="33" t="s">
        <v>55</v>
      </c>
      <c r="B57" s="36">
        <f t="shared" ref="B57:E57" si="13">B50</f>
        <v>1</v>
      </c>
      <c r="C57" s="36">
        <f t="shared" si="13"/>
        <v>1</v>
      </c>
      <c r="D57" s="36">
        <f t="shared" si="13"/>
        <v>1</v>
      </c>
      <c r="E57" s="36">
        <f t="shared" si="13"/>
        <v>1</v>
      </c>
      <c r="F57" s="2"/>
    </row>
    <row r="58">
      <c r="A58" s="33" t="s">
        <v>56</v>
      </c>
      <c r="B58" s="36">
        <f t="shared" ref="B58:E58" si="14">B43</f>
        <v>2</v>
      </c>
      <c r="C58" s="36">
        <f t="shared" si="14"/>
        <v>3</v>
      </c>
      <c r="D58" s="36">
        <f t="shared" si="14"/>
        <v>3</v>
      </c>
      <c r="E58" s="36">
        <f t="shared" si="14"/>
        <v>2</v>
      </c>
      <c r="F58" s="2"/>
    </row>
    <row r="59">
      <c r="A59" s="38" t="s">
        <v>57</v>
      </c>
      <c r="B59" s="35">
        <f t="shared" ref="B59:E59" si="15">B56*B57*B58</f>
        <v>510000</v>
      </c>
      <c r="C59" s="35">
        <f t="shared" si="15"/>
        <v>765000</v>
      </c>
      <c r="D59" s="35">
        <f t="shared" si="15"/>
        <v>765000</v>
      </c>
      <c r="E59" s="35">
        <f t="shared" si="15"/>
        <v>510000</v>
      </c>
      <c r="F59" s="2"/>
    </row>
    <row r="60">
      <c r="A60" s="33" t="s">
        <v>58</v>
      </c>
      <c r="B60" s="35">
        <f t="shared" ref="B60:E60" si="16">B52*B58</f>
        <v>509000</v>
      </c>
      <c r="C60" s="35">
        <f t="shared" si="16"/>
        <v>763380</v>
      </c>
      <c r="D60" s="35">
        <f t="shared" si="16"/>
        <v>763440</v>
      </c>
      <c r="E60" s="35">
        <f t="shared" si="16"/>
        <v>508980</v>
      </c>
      <c r="F60" s="2"/>
    </row>
    <row r="61">
      <c r="A61" s="39" t="s">
        <v>59</v>
      </c>
      <c r="B61" s="40">
        <f t="shared" ref="B61:E61" si="17">(B16+B17)*B40*B58</f>
        <v>9103500000</v>
      </c>
      <c r="C61" s="40">
        <f t="shared" si="17"/>
        <v>21802500000</v>
      </c>
      <c r="D61" s="40">
        <f t="shared" si="17"/>
        <v>24097500000</v>
      </c>
      <c r="E61" s="40">
        <f t="shared" si="17"/>
        <v>10098000000</v>
      </c>
      <c r="F61" s="37"/>
    </row>
    <row r="62">
      <c r="A62" s="41" t="s">
        <v>60</v>
      </c>
      <c r="B62" s="35">
        <f t="shared" ref="B62:E62" si="18">B21*B58</f>
        <v>534</v>
      </c>
      <c r="C62" s="35">
        <f t="shared" si="18"/>
        <v>189</v>
      </c>
      <c r="D62" s="35">
        <f t="shared" si="18"/>
        <v>126</v>
      </c>
      <c r="E62" s="35">
        <f t="shared" si="18"/>
        <v>140</v>
      </c>
    </row>
    <row r="63">
      <c r="A63" s="42" t="s">
        <v>61</v>
      </c>
      <c r="B63" s="35">
        <f t="shared" ref="B63:E63" si="19">B57*B58*B52</f>
        <v>509000</v>
      </c>
      <c r="C63" s="35">
        <f t="shared" si="19"/>
        <v>763380</v>
      </c>
      <c r="D63" s="35">
        <f t="shared" si="19"/>
        <v>763440</v>
      </c>
      <c r="E63" s="35">
        <f t="shared" si="19"/>
        <v>508980</v>
      </c>
    </row>
    <row r="64">
      <c r="A64" s="33" t="s">
        <v>62</v>
      </c>
      <c r="B64" s="35">
        <f t="shared" ref="B64:E64" si="20">SUM(B29:B31)</f>
        <v>71000</v>
      </c>
      <c r="C64" s="35">
        <f t="shared" si="20"/>
        <v>50000</v>
      </c>
      <c r="D64" s="35">
        <f t="shared" si="20"/>
        <v>65000</v>
      </c>
      <c r="E64" s="35">
        <f t="shared" si="20"/>
        <v>58000</v>
      </c>
    </row>
    <row r="65">
      <c r="A65" s="33" t="s">
        <v>63</v>
      </c>
      <c r="B65" s="35">
        <f>(B64+C64+D64+E64)/4</f>
        <v>61000</v>
      </c>
      <c r="C65" s="35">
        <f>(B64+C64+D64+E64)/4</f>
        <v>61000</v>
      </c>
      <c r="D65" s="35">
        <f>(B64+C64+D64+E64)/4</f>
        <v>61000</v>
      </c>
      <c r="E65" s="35">
        <f>(B64+C64+D64+E64)/4</f>
        <v>61000</v>
      </c>
    </row>
    <row r="66">
      <c r="A66" s="33" t="s">
        <v>64</v>
      </c>
      <c r="B66" s="35">
        <f t="shared" ref="B66:E66" si="21">B65/B46</f>
        <v>762.5</v>
      </c>
      <c r="C66" s="35">
        <f t="shared" si="21"/>
        <v>406.6666667</v>
      </c>
      <c r="D66" s="35">
        <f t="shared" si="21"/>
        <v>203.3333333</v>
      </c>
      <c r="E66" s="35">
        <f t="shared" si="21"/>
        <v>152.5</v>
      </c>
    </row>
    <row r="67">
      <c r="A67" s="33" t="s">
        <v>65</v>
      </c>
      <c r="B67" s="35">
        <f t="shared" ref="B67:E67" si="22">B66*B58</f>
        <v>1525</v>
      </c>
      <c r="C67" s="35">
        <f t="shared" si="22"/>
        <v>1220</v>
      </c>
      <c r="D67" s="35">
        <f t="shared" si="22"/>
        <v>610</v>
      </c>
      <c r="E67" s="35">
        <f t="shared" si="22"/>
        <v>305</v>
      </c>
    </row>
    <row r="68">
      <c r="A68" s="43" t="s">
        <v>66</v>
      </c>
      <c r="B68" s="35">
        <f t="shared" ref="B68:E68" si="23">(B52-B67)*B57*B58</f>
        <v>505950</v>
      </c>
      <c r="C68" s="35">
        <f t="shared" si="23"/>
        <v>759720</v>
      </c>
      <c r="D68" s="35">
        <f t="shared" si="23"/>
        <v>761610</v>
      </c>
      <c r="E68" s="35">
        <f t="shared" si="23"/>
        <v>508370</v>
      </c>
    </row>
    <row r="69">
      <c r="A69" s="42" t="s">
        <v>67</v>
      </c>
      <c r="B69" s="44">
        <f t="shared" ref="B69:E69" si="24">B68/B59</f>
        <v>0.9920588235</v>
      </c>
      <c r="C69" s="44">
        <f t="shared" si="24"/>
        <v>0.9930980392</v>
      </c>
      <c r="D69" s="44">
        <f t="shared" si="24"/>
        <v>0.9955686275</v>
      </c>
      <c r="E69" s="44">
        <f t="shared" si="24"/>
        <v>0.9968039216</v>
      </c>
    </row>
    <row r="70">
      <c r="A70" s="33" t="s">
        <v>68</v>
      </c>
      <c r="B70" s="33" t="s"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5" width="14.13"/>
  </cols>
  <sheetData>
    <row r="1">
      <c r="A1" s="1" t="s">
        <v>73</v>
      </c>
      <c r="B1" s="2"/>
      <c r="C1" s="2"/>
      <c r="D1" s="2"/>
      <c r="E1" s="2"/>
      <c r="F1" s="2"/>
    </row>
    <row r="2">
      <c r="A2" s="4"/>
      <c r="B2" s="4"/>
      <c r="C2" s="4"/>
      <c r="D2" s="2"/>
      <c r="E2" s="2"/>
      <c r="F2" s="2"/>
    </row>
    <row r="3">
      <c r="A3" s="4"/>
      <c r="B3" s="4"/>
      <c r="C3" s="4"/>
      <c r="D3" s="2"/>
      <c r="E3" s="2"/>
      <c r="F3" s="2"/>
    </row>
    <row r="4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2"/>
      <c r="G4" s="6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8" t="s">
        <v>11</v>
      </c>
    </row>
    <row r="5">
      <c r="A5" s="9" t="s">
        <v>12</v>
      </c>
      <c r="B5" s="2"/>
      <c r="C5" s="2"/>
      <c r="D5" s="2"/>
      <c r="E5" s="2"/>
      <c r="F5" s="2"/>
      <c r="G5" s="48">
        <v>38000.0</v>
      </c>
      <c r="H5" s="49">
        <v>122000.0</v>
      </c>
      <c r="I5" s="55">
        <v>0.05</v>
      </c>
      <c r="J5" s="49">
        <v>115900.0</v>
      </c>
      <c r="K5" s="51">
        <v>0.91</v>
      </c>
      <c r="L5" s="13" t="s">
        <v>74</v>
      </c>
    </row>
    <row r="6">
      <c r="A6" s="14" t="s">
        <v>15</v>
      </c>
      <c r="B6" s="2"/>
      <c r="C6" s="2"/>
      <c r="D6" s="2"/>
      <c r="E6" s="2"/>
      <c r="F6" s="2"/>
    </row>
    <row r="7">
      <c r="A7" s="15" t="s">
        <v>16</v>
      </c>
      <c r="B7" s="17">
        <v>9272.0</v>
      </c>
      <c r="C7" s="17">
        <v>9832.0</v>
      </c>
      <c r="D7" s="17">
        <v>8938.0</v>
      </c>
      <c r="E7" s="17">
        <v>10320.0</v>
      </c>
      <c r="F7" s="2"/>
    </row>
    <row r="8">
      <c r="A8" s="15" t="s">
        <v>17</v>
      </c>
      <c r="B8" s="17">
        <v>7050.0</v>
      </c>
      <c r="C8" s="17">
        <v>8000.0</v>
      </c>
      <c r="D8" s="17">
        <v>9000.0</v>
      </c>
      <c r="E8" s="17">
        <v>7000.0</v>
      </c>
      <c r="F8" s="2"/>
      <c r="I8" s="56"/>
    </row>
    <row r="9">
      <c r="A9" s="15" t="s">
        <v>18</v>
      </c>
      <c r="B9" s="17">
        <v>8200.0</v>
      </c>
      <c r="C9" s="17">
        <v>9230.0</v>
      </c>
      <c r="D9" s="17">
        <v>7400.0</v>
      </c>
      <c r="E9" s="17">
        <v>9100.0</v>
      </c>
      <c r="F9" s="2"/>
      <c r="G9" s="46"/>
      <c r="H9" s="46"/>
      <c r="I9" s="46"/>
      <c r="J9" s="57"/>
      <c r="L9" s="16"/>
    </row>
    <row r="10">
      <c r="A10" s="15" t="s">
        <v>19</v>
      </c>
      <c r="B10" s="17">
        <v>10200.0</v>
      </c>
      <c r="C10" s="17">
        <v>8900.0</v>
      </c>
      <c r="D10" s="17">
        <v>10100.0</v>
      </c>
      <c r="E10" s="17">
        <v>8900.0</v>
      </c>
      <c r="F10" s="2"/>
      <c r="G10" s="46"/>
      <c r="H10" s="46"/>
      <c r="I10" s="46"/>
      <c r="J10" s="57"/>
      <c r="L10" s="16"/>
    </row>
    <row r="11">
      <c r="A11" s="14" t="s">
        <v>20</v>
      </c>
      <c r="B11" s="18"/>
      <c r="C11" s="18"/>
      <c r="D11" s="18"/>
      <c r="E11" s="18"/>
      <c r="F11" s="2"/>
      <c r="G11" s="46"/>
      <c r="H11" s="46"/>
      <c r="I11" s="46"/>
      <c r="J11" s="57"/>
      <c r="L11" s="16"/>
    </row>
    <row r="12">
      <c r="A12" s="15" t="s">
        <v>21</v>
      </c>
      <c r="B12" s="18">
        <f>0.05*H5</f>
        <v>6100</v>
      </c>
      <c r="C12" s="18">
        <f>0.08*H5</f>
        <v>9760</v>
      </c>
      <c r="D12" s="18">
        <f>0.1*H5</f>
        <v>12200</v>
      </c>
      <c r="E12" s="18">
        <f>0.06*H5</f>
        <v>7320</v>
      </c>
      <c r="F12" s="2"/>
      <c r="G12" s="46"/>
      <c r="H12" s="53"/>
      <c r="I12" s="58"/>
      <c r="J12" s="57"/>
      <c r="L12" s="16"/>
    </row>
    <row r="13">
      <c r="A13" s="15" t="s">
        <v>22</v>
      </c>
      <c r="B13" s="18">
        <f>0.01*H5</f>
        <v>1220</v>
      </c>
      <c r="C13" s="18">
        <f>0.03*H5</f>
        <v>3660</v>
      </c>
      <c r="D13" s="18">
        <f>0.02*H5</f>
        <v>2440</v>
      </c>
      <c r="E13" s="17">
        <f>0.01*H5</f>
        <v>1220</v>
      </c>
      <c r="F13" s="2"/>
      <c r="G13" s="46"/>
      <c r="H13" s="59"/>
      <c r="I13" s="58"/>
      <c r="J13" s="46"/>
    </row>
    <row r="14">
      <c r="A14" s="19" t="s">
        <v>23</v>
      </c>
      <c r="B14" s="18">
        <f>D13</f>
        <v>2440</v>
      </c>
      <c r="C14" s="18">
        <f>B12</f>
        <v>6100</v>
      </c>
      <c r="D14" s="18">
        <f>E13</f>
        <v>1220</v>
      </c>
      <c r="E14" s="18">
        <f>C13</f>
        <v>3660</v>
      </c>
      <c r="F14" s="2"/>
      <c r="G14" s="46"/>
      <c r="H14" s="46"/>
      <c r="I14" s="46"/>
      <c r="J14" s="46"/>
    </row>
    <row r="15">
      <c r="A15" s="9" t="s">
        <v>24</v>
      </c>
      <c r="B15" s="18"/>
      <c r="C15" s="18"/>
      <c r="D15" s="18"/>
      <c r="E15" s="18"/>
      <c r="F15" s="2"/>
      <c r="G15" s="46"/>
      <c r="H15" s="46"/>
      <c r="I15" s="46"/>
      <c r="J15" s="46"/>
    </row>
    <row r="16">
      <c r="A16" s="14" t="s">
        <v>15</v>
      </c>
      <c r="B16" s="18"/>
      <c r="C16" s="18"/>
      <c r="D16" s="18"/>
      <c r="E16" s="18"/>
      <c r="F16" s="2"/>
      <c r="G16" s="46"/>
      <c r="H16" s="46"/>
      <c r="I16" s="46"/>
      <c r="J16" s="46"/>
    </row>
    <row r="17">
      <c r="A17" s="15" t="s">
        <v>25</v>
      </c>
      <c r="B17" s="18">
        <f>0.07*H5</f>
        <v>8540</v>
      </c>
      <c r="C17" s="18">
        <f>0.08*H5</f>
        <v>9760</v>
      </c>
      <c r="D17" s="18">
        <f>0.145*H5</f>
        <v>17690</v>
      </c>
      <c r="E17" s="35">
        <f>C17</f>
        <v>9760</v>
      </c>
      <c r="F17" s="2"/>
      <c r="G17" s="15" t="s">
        <v>25</v>
      </c>
      <c r="H17" s="20">
        <v>0.07</v>
      </c>
      <c r="I17" s="20">
        <v>0.08</v>
      </c>
      <c r="J17" s="20">
        <v>0.09</v>
      </c>
      <c r="K17" s="20">
        <v>0.08</v>
      </c>
    </row>
    <row r="18">
      <c r="A18" s="15" t="s">
        <v>26</v>
      </c>
      <c r="B18" s="17">
        <v>0.0</v>
      </c>
      <c r="C18" s="17">
        <f>0.015*H5</f>
        <v>1830</v>
      </c>
      <c r="D18" s="17">
        <f>0.015*H5</f>
        <v>1830</v>
      </c>
      <c r="E18" s="17">
        <f>0.016*H5</f>
        <v>1952</v>
      </c>
      <c r="F18" s="2"/>
      <c r="G18" s="15" t="s">
        <v>26</v>
      </c>
      <c r="H18" s="17" t="s">
        <v>27</v>
      </c>
      <c r="I18" s="20">
        <v>0.015</v>
      </c>
      <c r="J18" s="20">
        <v>0.015</v>
      </c>
      <c r="K18" s="20">
        <v>0.016</v>
      </c>
    </row>
    <row r="19">
      <c r="A19" s="9" t="s">
        <v>28</v>
      </c>
      <c r="B19" s="18"/>
      <c r="C19" s="18"/>
      <c r="D19" s="18"/>
      <c r="E19" s="18"/>
      <c r="F19" s="2"/>
    </row>
    <row r="20">
      <c r="A20" s="14" t="s">
        <v>15</v>
      </c>
      <c r="F20" s="2"/>
    </row>
    <row r="21">
      <c r="A21" s="15" t="s">
        <v>29</v>
      </c>
      <c r="B21" s="17">
        <v>102.0</v>
      </c>
      <c r="C21" s="17">
        <v>108.0</v>
      </c>
      <c r="D21" s="17">
        <v>215.0</v>
      </c>
      <c r="E21" s="17">
        <v>300.0</v>
      </c>
      <c r="F21" s="2"/>
    </row>
    <row r="22">
      <c r="A22" s="15" t="s">
        <v>30</v>
      </c>
      <c r="B22" s="17">
        <v>89.0</v>
      </c>
      <c r="C22" s="17">
        <v>70.0</v>
      </c>
      <c r="D22" s="17">
        <v>35.0</v>
      </c>
      <c r="E22" s="17">
        <v>60.0</v>
      </c>
      <c r="F22" s="2"/>
    </row>
    <row r="23">
      <c r="A23" s="15" t="s">
        <v>31</v>
      </c>
      <c r="B23" s="17">
        <v>380.0</v>
      </c>
      <c r="C23" s="17">
        <v>1260.0</v>
      </c>
      <c r="D23" s="17">
        <v>215.0</v>
      </c>
      <c r="E23" s="17">
        <v>135.0</v>
      </c>
      <c r="F23" s="2"/>
    </row>
    <row r="24">
      <c r="A24" s="15" t="s">
        <v>32</v>
      </c>
      <c r="B24" s="17">
        <v>1200.0</v>
      </c>
      <c r="C24" s="17">
        <v>1600.0</v>
      </c>
      <c r="D24" s="17">
        <v>1040.0</v>
      </c>
      <c r="E24" s="17">
        <v>1560.0</v>
      </c>
      <c r="F24" s="2"/>
    </row>
    <row r="25">
      <c r="A25" s="14" t="s">
        <v>20</v>
      </c>
      <c r="B25" s="17"/>
      <c r="C25" s="17"/>
      <c r="D25" s="17"/>
      <c r="E25" s="17"/>
      <c r="F25" s="2"/>
    </row>
    <row r="26">
      <c r="A26" s="15" t="s">
        <v>33</v>
      </c>
      <c r="B26" s="17">
        <v>1200.0</v>
      </c>
      <c r="C26" s="17">
        <v>800.0</v>
      </c>
      <c r="D26" s="17">
        <v>1300.0</v>
      </c>
      <c r="E26" s="17">
        <v>1100.0</v>
      </c>
      <c r="F26" s="2"/>
    </row>
    <row r="27">
      <c r="A27" s="15" t="s">
        <v>34</v>
      </c>
      <c r="B27" s="17">
        <v>1300.0</v>
      </c>
      <c r="C27" s="17">
        <v>760.0</v>
      </c>
      <c r="D27" s="17">
        <v>900.0</v>
      </c>
      <c r="E27" s="17">
        <v>740.0</v>
      </c>
      <c r="F27" s="2"/>
    </row>
    <row r="28">
      <c r="A28" s="9" t="s">
        <v>35</v>
      </c>
      <c r="B28" s="2"/>
      <c r="C28" s="2"/>
      <c r="D28" s="2"/>
      <c r="E28" s="2"/>
      <c r="F28" s="2"/>
    </row>
    <row r="29">
      <c r="A29" s="15" t="s">
        <v>36</v>
      </c>
      <c r="B29" s="17">
        <v>1500.0</v>
      </c>
      <c r="C29" s="17">
        <v>2300.0</v>
      </c>
      <c r="D29" s="17">
        <v>4000.0</v>
      </c>
      <c r="E29" s="17">
        <v>1700.0</v>
      </c>
      <c r="F29" s="2"/>
    </row>
    <row r="30">
      <c r="A30" s="15" t="s">
        <v>37</v>
      </c>
      <c r="B30" s="17">
        <v>5050.0</v>
      </c>
      <c r="C30" s="17">
        <v>2450.0</v>
      </c>
      <c r="D30" s="17">
        <v>3400.0</v>
      </c>
      <c r="E30" s="17">
        <v>2800.0</v>
      </c>
      <c r="F30" s="2"/>
    </row>
    <row r="31">
      <c r="A31" s="15" t="s">
        <v>38</v>
      </c>
      <c r="B31" s="17">
        <v>3000.0</v>
      </c>
      <c r="C31" s="17">
        <v>2700.0</v>
      </c>
      <c r="D31" s="17">
        <v>1500.0</v>
      </c>
      <c r="E31" s="17">
        <v>3500.0</v>
      </c>
      <c r="F31" s="2"/>
    </row>
    <row r="32">
      <c r="A32" s="29"/>
      <c r="B32" s="28">
        <f t="shared" ref="B32:E32" si="1">SUM(B7:B31)</f>
        <v>66843</v>
      </c>
      <c r="C32" s="28">
        <f t="shared" si="1"/>
        <v>79120</v>
      </c>
      <c r="D32" s="28">
        <f t="shared" si="1"/>
        <v>83423</v>
      </c>
      <c r="E32" s="28">
        <f t="shared" si="1"/>
        <v>71127</v>
      </c>
      <c r="F32" s="2"/>
    </row>
    <row r="33">
      <c r="A33" s="29"/>
      <c r="B33" s="28"/>
      <c r="C33" s="28"/>
      <c r="D33" s="28"/>
      <c r="E33" s="28"/>
      <c r="F33" s="2"/>
    </row>
    <row r="34">
      <c r="A34" s="29"/>
      <c r="B34" s="2"/>
      <c r="C34" s="2"/>
      <c r="D34" s="2"/>
      <c r="E34" s="2"/>
      <c r="F34" s="2"/>
    </row>
    <row r="35">
      <c r="A35" s="29" t="s">
        <v>39</v>
      </c>
      <c r="B35" s="2"/>
      <c r="C35" s="2"/>
      <c r="D35" s="2"/>
      <c r="E35" s="2"/>
      <c r="F35" s="2"/>
    </row>
    <row r="36">
      <c r="A36" s="14" t="s">
        <v>40</v>
      </c>
      <c r="B36" s="30">
        <v>500.0</v>
      </c>
      <c r="C36" s="30">
        <v>670.0</v>
      </c>
      <c r="D36" s="30">
        <v>800.0</v>
      </c>
      <c r="E36" s="30">
        <v>750.0</v>
      </c>
      <c r="F36" s="2"/>
    </row>
    <row r="37">
      <c r="A37" s="14" t="s">
        <v>41</v>
      </c>
      <c r="B37" s="20">
        <v>0.01</v>
      </c>
      <c r="C37" s="20">
        <v>0.05</v>
      </c>
      <c r="D37" s="20">
        <v>0.1</v>
      </c>
      <c r="E37" s="20">
        <v>0.05</v>
      </c>
      <c r="F37" s="2"/>
    </row>
    <row r="38">
      <c r="A38" s="14" t="s">
        <v>42</v>
      </c>
      <c r="B38" s="17">
        <v>300.0</v>
      </c>
      <c r="C38" s="17">
        <v>300.0</v>
      </c>
      <c r="D38" s="17">
        <v>300.0</v>
      </c>
      <c r="E38" s="17">
        <v>300.0</v>
      </c>
      <c r="F38" s="2"/>
    </row>
    <row r="39">
      <c r="A39" s="14" t="s">
        <v>43</v>
      </c>
      <c r="B39" s="17">
        <v>180.0</v>
      </c>
      <c r="C39" s="17">
        <v>160.0</v>
      </c>
      <c r="D39" s="17">
        <v>170.0</v>
      </c>
      <c r="E39" s="17">
        <v>155.0</v>
      </c>
      <c r="F39" s="2"/>
    </row>
    <row r="40">
      <c r="A40" s="14" t="s">
        <v>44</v>
      </c>
      <c r="B40" s="17">
        <f t="shared" ref="B40:E40" si="2">$J$5</f>
        <v>115900</v>
      </c>
      <c r="C40" s="17">
        <f t="shared" si="2"/>
        <v>115900</v>
      </c>
      <c r="D40" s="17">
        <f t="shared" si="2"/>
        <v>115900</v>
      </c>
      <c r="E40" s="17">
        <f t="shared" si="2"/>
        <v>115900</v>
      </c>
      <c r="F40" s="2"/>
    </row>
    <row r="41">
      <c r="A41" s="14" t="s">
        <v>45</v>
      </c>
      <c r="B41" s="17">
        <f t="shared" ref="B41:E41" si="3">B36*B40</f>
        <v>57950000</v>
      </c>
      <c r="C41" s="17">
        <f t="shared" si="3"/>
        <v>77653000</v>
      </c>
      <c r="D41" s="17">
        <f t="shared" si="3"/>
        <v>92720000</v>
      </c>
      <c r="E41" s="17">
        <f t="shared" si="3"/>
        <v>86925000</v>
      </c>
      <c r="F41" s="2"/>
    </row>
    <row r="42">
      <c r="A42" s="14" t="s">
        <v>46</v>
      </c>
      <c r="B42" s="30">
        <v>1.0</v>
      </c>
      <c r="C42" s="30">
        <v>4.0</v>
      </c>
      <c r="D42" s="30">
        <v>3.0</v>
      </c>
      <c r="E42" s="30">
        <v>2.0</v>
      </c>
      <c r="F42" s="2"/>
    </row>
    <row r="43">
      <c r="A43" s="14" t="s">
        <v>47</v>
      </c>
      <c r="B43" s="30">
        <v>3.0</v>
      </c>
      <c r="C43" s="30">
        <v>4.0</v>
      </c>
      <c r="D43" s="30">
        <v>2.0</v>
      </c>
      <c r="E43" s="30">
        <v>2.0</v>
      </c>
      <c r="F43" s="2"/>
    </row>
    <row r="44">
      <c r="A44" s="2"/>
      <c r="B44" s="2"/>
      <c r="C44" s="2"/>
      <c r="D44" s="2"/>
      <c r="E44" s="2"/>
      <c r="F44" s="2"/>
    </row>
    <row r="45">
      <c r="A45" s="31" t="s">
        <v>48</v>
      </c>
      <c r="B45" s="2"/>
      <c r="C45" s="2"/>
      <c r="D45" s="2"/>
      <c r="E45" s="2"/>
      <c r="F45" s="2"/>
    </row>
    <row r="46">
      <c r="A46" s="4" t="s">
        <v>40</v>
      </c>
      <c r="B46" s="32">
        <f t="shared" ref="B46:E46" si="4">B36</f>
        <v>500</v>
      </c>
      <c r="C46" s="32">
        <f t="shared" si="4"/>
        <v>670</v>
      </c>
      <c r="D46" s="32">
        <f t="shared" si="4"/>
        <v>800</v>
      </c>
      <c r="E46" s="32">
        <f t="shared" si="4"/>
        <v>750</v>
      </c>
      <c r="F46" s="2"/>
    </row>
    <row r="47">
      <c r="A47" s="4" t="s">
        <v>49</v>
      </c>
      <c r="B47" s="18">
        <f t="shared" ref="B47:E47" si="5">B41</f>
        <v>57950000</v>
      </c>
      <c r="C47" s="18">
        <f t="shared" si="5"/>
        <v>77653000</v>
      </c>
      <c r="D47" s="18">
        <f t="shared" si="5"/>
        <v>92720000</v>
      </c>
      <c r="E47" s="18">
        <f t="shared" si="5"/>
        <v>86925000</v>
      </c>
      <c r="F47" s="2"/>
    </row>
    <row r="48">
      <c r="A48" s="33" t="s">
        <v>50</v>
      </c>
      <c r="B48" s="18">
        <f t="shared" ref="B48:E48" si="6">B47/B46</f>
        <v>115900</v>
      </c>
      <c r="C48" s="18">
        <f t="shared" si="6"/>
        <v>115900</v>
      </c>
      <c r="D48" s="18">
        <f t="shared" si="6"/>
        <v>115900</v>
      </c>
      <c r="E48" s="18">
        <f t="shared" si="6"/>
        <v>115900</v>
      </c>
      <c r="F48" s="2"/>
    </row>
    <row r="49">
      <c r="A49" s="33" t="s">
        <v>51</v>
      </c>
      <c r="B49" s="18">
        <f t="shared" ref="B49:E49" si="7">B38</f>
        <v>300</v>
      </c>
      <c r="C49" s="18">
        <f t="shared" si="7"/>
        <v>300</v>
      </c>
      <c r="D49" s="18">
        <f t="shared" si="7"/>
        <v>300</v>
      </c>
      <c r="E49" s="18">
        <f t="shared" si="7"/>
        <v>300</v>
      </c>
      <c r="F49" s="2"/>
    </row>
    <row r="50">
      <c r="A50" s="33" t="s">
        <v>52</v>
      </c>
      <c r="B50" s="32">
        <f t="shared" ref="B50:E50" si="8">B42</f>
        <v>1</v>
      </c>
      <c r="C50" s="32">
        <f t="shared" si="8"/>
        <v>4</v>
      </c>
      <c r="D50" s="32">
        <f t="shared" si="8"/>
        <v>3</v>
      </c>
      <c r="E50" s="32">
        <f t="shared" si="8"/>
        <v>2</v>
      </c>
      <c r="F50" s="2"/>
    </row>
    <row r="51">
      <c r="A51" s="33" t="s">
        <v>43</v>
      </c>
      <c r="B51" s="18">
        <f t="shared" ref="B51:E51" si="9">B39</f>
        <v>180</v>
      </c>
      <c r="C51" s="18">
        <f t="shared" si="9"/>
        <v>160</v>
      </c>
      <c r="D51" s="18">
        <f t="shared" si="9"/>
        <v>170</v>
      </c>
      <c r="E51" s="18">
        <f t="shared" si="9"/>
        <v>155</v>
      </c>
      <c r="F51" s="2"/>
    </row>
    <row r="52">
      <c r="A52" s="33" t="s">
        <v>53</v>
      </c>
      <c r="B52" s="18">
        <f t="shared" ref="B52:E52" si="10">(B48-B49)*B50-B51</f>
        <v>115420</v>
      </c>
      <c r="C52" s="18">
        <f t="shared" si="10"/>
        <v>462240</v>
      </c>
      <c r="D52" s="18">
        <f t="shared" si="10"/>
        <v>346630</v>
      </c>
      <c r="E52" s="18">
        <f t="shared" si="10"/>
        <v>231045</v>
      </c>
      <c r="F52" s="2"/>
    </row>
    <row r="53">
      <c r="B53" s="2"/>
      <c r="C53" s="2"/>
      <c r="D53" s="2"/>
      <c r="E53" s="2"/>
      <c r="F53" s="2"/>
    </row>
    <row r="54">
      <c r="B54" s="2"/>
      <c r="C54" s="2"/>
      <c r="D54" s="2"/>
      <c r="E54" s="2"/>
      <c r="F54" s="2"/>
    </row>
    <row r="55">
      <c r="A55" s="34" t="s">
        <v>54</v>
      </c>
      <c r="B55" s="37"/>
      <c r="C55" s="37"/>
      <c r="D55" s="37"/>
      <c r="E55" s="37"/>
      <c r="F55" s="37"/>
    </row>
    <row r="56">
      <c r="A56" s="33" t="s">
        <v>50</v>
      </c>
      <c r="B56" s="35">
        <f t="shared" ref="B56:E56" si="11">B48</f>
        <v>115900</v>
      </c>
      <c r="C56" s="35">
        <f t="shared" si="11"/>
        <v>115900</v>
      </c>
      <c r="D56" s="35">
        <f t="shared" si="11"/>
        <v>115900</v>
      </c>
      <c r="E56" s="35">
        <f t="shared" si="11"/>
        <v>115900</v>
      </c>
    </row>
    <row r="57">
      <c r="A57" s="33" t="s">
        <v>55</v>
      </c>
      <c r="B57" s="36">
        <f t="shared" ref="B57:E57" si="12">B50</f>
        <v>1</v>
      </c>
      <c r="C57" s="36">
        <f t="shared" si="12"/>
        <v>4</v>
      </c>
      <c r="D57" s="36">
        <f t="shared" si="12"/>
        <v>3</v>
      </c>
      <c r="E57" s="36">
        <f t="shared" si="12"/>
        <v>2</v>
      </c>
    </row>
    <row r="58">
      <c r="A58" s="33" t="s">
        <v>56</v>
      </c>
      <c r="B58" s="36">
        <f t="shared" ref="B58:E58" si="13">B43</f>
        <v>3</v>
      </c>
      <c r="C58" s="36">
        <f t="shared" si="13"/>
        <v>4</v>
      </c>
      <c r="D58" s="36">
        <f t="shared" si="13"/>
        <v>2</v>
      </c>
      <c r="E58" s="36">
        <f t="shared" si="13"/>
        <v>2</v>
      </c>
    </row>
    <row r="59">
      <c r="A59" s="38" t="s">
        <v>57</v>
      </c>
      <c r="B59" s="35">
        <f t="shared" ref="B59:E59" si="14">B56*B57*B58</f>
        <v>347700</v>
      </c>
      <c r="C59" s="35">
        <f t="shared" si="14"/>
        <v>1854400</v>
      </c>
      <c r="D59" s="35">
        <f t="shared" si="14"/>
        <v>695400</v>
      </c>
      <c r="E59" s="35">
        <f t="shared" si="14"/>
        <v>463600</v>
      </c>
    </row>
    <row r="60">
      <c r="A60" s="33" t="s">
        <v>58</v>
      </c>
      <c r="B60" s="35">
        <f t="shared" ref="B60:E60" si="15">B52*B58</f>
        <v>346260</v>
      </c>
      <c r="C60" s="35">
        <f t="shared" si="15"/>
        <v>1848960</v>
      </c>
      <c r="D60" s="35">
        <f t="shared" si="15"/>
        <v>693260</v>
      </c>
      <c r="E60" s="35">
        <f t="shared" si="15"/>
        <v>462090</v>
      </c>
    </row>
    <row r="61">
      <c r="A61" s="39" t="s">
        <v>59</v>
      </c>
      <c r="B61" s="40">
        <f t="shared" ref="B61:E61" si="16">(B18+B19)*B40*B58</f>
        <v>0</v>
      </c>
      <c r="C61" s="40">
        <f t="shared" si="16"/>
        <v>848388000</v>
      </c>
      <c r="D61" s="40">
        <f t="shared" si="16"/>
        <v>424194000</v>
      </c>
      <c r="E61" s="40">
        <f t="shared" si="16"/>
        <v>452473600</v>
      </c>
    </row>
    <row r="62">
      <c r="A62" s="41" t="s">
        <v>60</v>
      </c>
      <c r="B62" s="35">
        <f t="shared" ref="B62:E62" si="17">B23*B58</f>
        <v>1140</v>
      </c>
      <c r="C62" s="35">
        <f t="shared" si="17"/>
        <v>5040</v>
      </c>
      <c r="D62" s="35">
        <f t="shared" si="17"/>
        <v>430</v>
      </c>
      <c r="E62" s="35">
        <f t="shared" si="17"/>
        <v>270</v>
      </c>
    </row>
    <row r="63">
      <c r="A63" s="42" t="s">
        <v>61</v>
      </c>
      <c r="B63" s="35">
        <f t="shared" ref="B63:E63" si="18">B57*B58*B52</f>
        <v>346260</v>
      </c>
      <c r="C63" s="35">
        <f t="shared" si="18"/>
        <v>7395840</v>
      </c>
      <c r="D63" s="35">
        <f t="shared" si="18"/>
        <v>2079780</v>
      </c>
      <c r="E63" s="35">
        <f t="shared" si="18"/>
        <v>924180</v>
      </c>
    </row>
    <row r="64">
      <c r="A64" s="33" t="s">
        <v>62</v>
      </c>
      <c r="B64" s="35">
        <f t="shared" ref="B64:E64" si="19">SUM(B26:B28)</f>
        <v>2500</v>
      </c>
      <c r="C64" s="35">
        <f t="shared" si="19"/>
        <v>1560</v>
      </c>
      <c r="D64" s="35">
        <f t="shared" si="19"/>
        <v>2200</v>
      </c>
      <c r="E64" s="35">
        <f t="shared" si="19"/>
        <v>1840</v>
      </c>
    </row>
    <row r="65">
      <c r="A65" s="33" t="s">
        <v>63</v>
      </c>
      <c r="B65" s="35">
        <f>(B64+C64+D64+E64)/4</f>
        <v>2025</v>
      </c>
      <c r="C65" s="35">
        <f>(B64+C64+D64+E64)/4</f>
        <v>2025</v>
      </c>
      <c r="D65" s="35">
        <f>(B64+C64+D64+E64)/4</f>
        <v>2025</v>
      </c>
      <c r="E65" s="35">
        <f>(B64+C64+D64+E64)/4</f>
        <v>2025</v>
      </c>
    </row>
    <row r="66">
      <c r="A66" s="33" t="s">
        <v>64</v>
      </c>
      <c r="B66" s="35">
        <f t="shared" ref="B66:E66" si="20">B65/B46</f>
        <v>4.05</v>
      </c>
      <c r="C66" s="35">
        <f t="shared" si="20"/>
        <v>3.02238806</v>
      </c>
      <c r="D66" s="35">
        <f t="shared" si="20"/>
        <v>2.53125</v>
      </c>
      <c r="E66" s="35">
        <f t="shared" si="20"/>
        <v>2.7</v>
      </c>
    </row>
    <row r="67">
      <c r="A67" s="33" t="s">
        <v>65</v>
      </c>
      <c r="B67" s="35">
        <f t="shared" ref="B67:E67" si="21">B66*B58</f>
        <v>12.15</v>
      </c>
      <c r="C67" s="35">
        <f t="shared" si="21"/>
        <v>12.08955224</v>
      </c>
      <c r="D67" s="35">
        <f t="shared" si="21"/>
        <v>5.0625</v>
      </c>
      <c r="E67" s="35">
        <f t="shared" si="21"/>
        <v>5.4</v>
      </c>
    </row>
    <row r="68">
      <c r="A68" s="43" t="s">
        <v>66</v>
      </c>
      <c r="B68" s="35">
        <f t="shared" ref="B68:E68" si="22">(B52-B67)*B57*B58</f>
        <v>346223.55</v>
      </c>
      <c r="C68" s="35">
        <f t="shared" si="22"/>
        <v>7395646.567</v>
      </c>
      <c r="D68" s="35">
        <f t="shared" si="22"/>
        <v>2079749.625</v>
      </c>
      <c r="E68" s="35">
        <f t="shared" si="22"/>
        <v>924158.4</v>
      </c>
    </row>
    <row r="69">
      <c r="A69" s="42" t="s">
        <v>67</v>
      </c>
      <c r="B69" s="44">
        <f t="shared" ref="B69:E69" si="23">B68/B59</f>
        <v>0.995753667</v>
      </c>
      <c r="C69" s="44">
        <f t="shared" si="23"/>
        <v>3.988161436</v>
      </c>
      <c r="D69" s="44">
        <f t="shared" si="23"/>
        <v>2.990724223</v>
      </c>
      <c r="E69" s="44">
        <f t="shared" si="23"/>
        <v>1.993439172</v>
      </c>
    </row>
    <row r="70">
      <c r="A70" s="33" t="s">
        <v>68</v>
      </c>
      <c r="B70" s="33" t="s">
        <v>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5" width="14.13"/>
  </cols>
  <sheetData>
    <row r="1">
      <c r="A1" s="1" t="s">
        <v>76</v>
      </c>
      <c r="B1" s="2"/>
      <c r="C1" s="2"/>
      <c r="D1" s="2"/>
      <c r="E1" s="2"/>
      <c r="F1" s="2"/>
    </row>
    <row r="2">
      <c r="A2" s="4"/>
      <c r="B2" s="4"/>
      <c r="C2" s="4"/>
      <c r="D2" s="2"/>
      <c r="E2" s="2"/>
      <c r="F2" s="2"/>
    </row>
    <row r="3">
      <c r="A3" s="4"/>
      <c r="B3" s="4"/>
      <c r="C3" s="4"/>
      <c r="D3" s="2"/>
      <c r="E3" s="2"/>
      <c r="F3" s="2"/>
    </row>
    <row r="4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2"/>
      <c r="G4" s="6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8" t="s">
        <v>11</v>
      </c>
    </row>
    <row r="5">
      <c r="A5" s="9" t="s">
        <v>12</v>
      </c>
      <c r="B5" s="2"/>
      <c r="C5" s="2"/>
      <c r="D5" s="2"/>
      <c r="E5" s="2"/>
      <c r="F5" s="2"/>
      <c r="G5" s="48">
        <v>11500.0</v>
      </c>
      <c r="H5" s="49">
        <v>35000.0</v>
      </c>
      <c r="I5" s="55">
        <v>0.05</v>
      </c>
      <c r="J5" s="49">
        <v>32250.0</v>
      </c>
      <c r="K5" s="51">
        <v>0.02</v>
      </c>
      <c r="L5" s="13" t="s">
        <v>77</v>
      </c>
    </row>
    <row r="6">
      <c r="A6" s="14" t="s">
        <v>15</v>
      </c>
      <c r="B6" s="2"/>
      <c r="C6" s="2"/>
      <c r="D6" s="2"/>
      <c r="E6" s="2"/>
      <c r="F6" s="2"/>
      <c r="G6" s="16"/>
      <c r="H6" s="16"/>
      <c r="I6" s="60"/>
      <c r="J6" s="16"/>
      <c r="K6" s="61"/>
    </row>
    <row r="7">
      <c r="A7" s="15" t="s">
        <v>16</v>
      </c>
      <c r="B7" s="17">
        <v>1995.0</v>
      </c>
      <c r="C7" s="17">
        <v>1662.0</v>
      </c>
      <c r="D7" s="17">
        <v>2992.0</v>
      </c>
      <c r="E7" s="17">
        <v>2328.0</v>
      </c>
      <c r="F7" s="2"/>
    </row>
    <row r="8">
      <c r="A8" s="15" t="s">
        <v>17</v>
      </c>
      <c r="B8" s="17">
        <v>1800.0</v>
      </c>
      <c r="C8" s="17">
        <v>1780.0</v>
      </c>
      <c r="D8" s="17">
        <v>1840.0</v>
      </c>
      <c r="E8" s="17">
        <v>1920.0</v>
      </c>
      <c r="F8" s="2"/>
    </row>
    <row r="9">
      <c r="A9" s="15" t="s">
        <v>18</v>
      </c>
      <c r="B9" s="17">
        <v>1950.0</v>
      </c>
      <c r="C9" s="17">
        <v>1690.0</v>
      </c>
      <c r="D9" s="17">
        <v>1730.0</v>
      </c>
      <c r="E9" s="17">
        <v>1590.0</v>
      </c>
      <c r="F9" s="2"/>
      <c r="H9" s="57"/>
    </row>
    <row r="10">
      <c r="A10" s="15" t="s">
        <v>19</v>
      </c>
      <c r="B10" s="17">
        <v>1766.0</v>
      </c>
      <c r="C10" s="17">
        <v>1654.0</v>
      </c>
      <c r="D10" s="17">
        <v>1987.0</v>
      </c>
      <c r="E10" s="17">
        <v>1657.0</v>
      </c>
      <c r="F10" s="2"/>
      <c r="H10" s="57"/>
    </row>
    <row r="11">
      <c r="A11" s="14" t="s">
        <v>20</v>
      </c>
      <c r="B11" s="18"/>
      <c r="C11" s="18"/>
      <c r="D11" s="18"/>
      <c r="E11" s="18"/>
      <c r="F11" s="2"/>
      <c r="H11" s="57"/>
    </row>
    <row r="12">
      <c r="A12" s="15" t="s">
        <v>21</v>
      </c>
      <c r="B12" s="18">
        <f>0.05*H5</f>
        <v>1750</v>
      </c>
      <c r="C12" s="18">
        <f>0.08*H5</f>
        <v>2800</v>
      </c>
      <c r="D12" s="17">
        <f>0.1*H5</f>
        <v>3500</v>
      </c>
      <c r="E12" s="18">
        <f>0.06*H5</f>
        <v>2100</v>
      </c>
      <c r="F12" s="2"/>
      <c r="H12" s="57"/>
    </row>
    <row r="13">
      <c r="A13" s="15" t="s">
        <v>78</v>
      </c>
      <c r="B13" s="18">
        <f>0.01*H5</f>
        <v>350</v>
      </c>
      <c r="C13" s="18">
        <f>0.03*H5</f>
        <v>1050</v>
      </c>
      <c r="D13" s="18">
        <f>0.02*H5</f>
        <v>700</v>
      </c>
      <c r="E13" s="18">
        <f>0.01*H5</f>
        <v>350</v>
      </c>
      <c r="F13" s="2"/>
    </row>
    <row r="14">
      <c r="A14" s="19" t="s">
        <v>23</v>
      </c>
      <c r="B14" s="18">
        <f>D13</f>
        <v>700</v>
      </c>
      <c r="C14" s="18">
        <f>B12</f>
        <v>1750</v>
      </c>
      <c r="D14" s="18">
        <f>E13</f>
        <v>350</v>
      </c>
      <c r="E14" s="18">
        <f>C13</f>
        <v>1050</v>
      </c>
      <c r="F14" s="2"/>
    </row>
    <row r="15">
      <c r="A15" s="9" t="s">
        <v>24</v>
      </c>
      <c r="B15" s="18"/>
      <c r="C15" s="18"/>
      <c r="D15" s="18"/>
      <c r="E15" s="18"/>
      <c r="F15" s="2"/>
    </row>
    <row r="16">
      <c r="A16" s="14" t="s">
        <v>15</v>
      </c>
      <c r="B16" s="18"/>
      <c r="C16" s="18"/>
      <c r="D16" s="18"/>
      <c r="E16" s="18"/>
      <c r="F16" s="2"/>
    </row>
    <row r="17">
      <c r="A17" s="15" t="s">
        <v>25</v>
      </c>
      <c r="B17" s="17">
        <f>0.07*H5</f>
        <v>2450</v>
      </c>
      <c r="C17" s="17">
        <f>0.08*H5</f>
        <v>2800</v>
      </c>
      <c r="D17" s="17">
        <f>0.145*H5</f>
        <v>5075</v>
      </c>
      <c r="E17" s="18">
        <f>C17</f>
        <v>2800</v>
      </c>
      <c r="F17" s="2"/>
      <c r="G17" s="15" t="s">
        <v>25</v>
      </c>
      <c r="H17" s="20">
        <v>0.07</v>
      </c>
      <c r="I17" s="20">
        <v>0.08</v>
      </c>
      <c r="J17" s="20">
        <v>0.09</v>
      </c>
      <c r="K17" s="20">
        <v>0.08</v>
      </c>
    </row>
    <row r="18">
      <c r="A18" s="15" t="s">
        <v>26</v>
      </c>
      <c r="B18" s="17">
        <v>0.0</v>
      </c>
      <c r="C18" s="17">
        <f>0.015*H5</f>
        <v>525</v>
      </c>
      <c r="D18" s="17">
        <f>0.015*H5</f>
        <v>525</v>
      </c>
      <c r="E18" s="17">
        <f>0.016*H5</f>
        <v>560</v>
      </c>
      <c r="F18" s="2"/>
      <c r="G18" s="15" t="s">
        <v>26</v>
      </c>
      <c r="H18" s="17" t="s">
        <v>27</v>
      </c>
      <c r="I18" s="20">
        <v>0.015</v>
      </c>
      <c r="J18" s="20">
        <v>0.015</v>
      </c>
      <c r="K18" s="20">
        <v>0.016</v>
      </c>
    </row>
    <row r="19">
      <c r="A19" s="9" t="s">
        <v>28</v>
      </c>
      <c r="B19" s="18"/>
      <c r="C19" s="18"/>
      <c r="D19" s="18"/>
      <c r="E19" s="18"/>
      <c r="F19" s="2"/>
      <c r="I19" s="22"/>
      <c r="J19" s="62"/>
      <c r="K19" s="63"/>
      <c r="L19" s="22"/>
    </row>
    <row r="20">
      <c r="A20" s="14" t="s">
        <v>15</v>
      </c>
      <c r="F20" s="2"/>
      <c r="I20" s="22"/>
      <c r="J20" s="23"/>
      <c r="K20" s="63"/>
      <c r="L20" s="22"/>
    </row>
    <row r="21">
      <c r="A21" s="15" t="s">
        <v>29</v>
      </c>
      <c r="B21" s="17">
        <v>105.0</v>
      </c>
      <c r="C21" s="17">
        <v>108.0</v>
      </c>
      <c r="D21" s="17">
        <v>215.0</v>
      </c>
      <c r="E21" s="17">
        <v>200.0</v>
      </c>
      <c r="F21" s="2"/>
      <c r="I21" s="22"/>
      <c r="J21" s="25"/>
      <c r="K21" s="63"/>
      <c r="L21" s="22"/>
    </row>
    <row r="22">
      <c r="A22" s="15" t="s">
        <v>30</v>
      </c>
      <c r="B22" s="17">
        <v>89.0</v>
      </c>
      <c r="C22" s="17">
        <v>70.0</v>
      </c>
      <c r="D22" s="17">
        <v>35.0</v>
      </c>
      <c r="E22" s="17">
        <v>60.0</v>
      </c>
      <c r="F22" s="2"/>
      <c r="I22" s="22"/>
      <c r="J22" s="25"/>
      <c r="K22" s="63"/>
      <c r="L22" s="22"/>
    </row>
    <row r="23">
      <c r="A23" s="15" t="s">
        <v>31</v>
      </c>
      <c r="B23" s="17">
        <v>380.0</v>
      </c>
      <c r="C23" s="17">
        <v>1260.0</v>
      </c>
      <c r="D23" s="17">
        <v>215.0</v>
      </c>
      <c r="E23" s="17">
        <v>135.0</v>
      </c>
      <c r="F23" s="2"/>
      <c r="I23" s="22"/>
      <c r="J23" s="22"/>
      <c r="K23" s="22"/>
      <c r="L23" s="22"/>
    </row>
    <row r="24">
      <c r="A24" s="15" t="s">
        <v>32</v>
      </c>
      <c r="B24" s="18">
        <f>0.01*H5</f>
        <v>350</v>
      </c>
      <c r="C24" s="18">
        <f>0.02*H5</f>
        <v>700</v>
      </c>
      <c r="D24" s="18">
        <f>0.03*H5</f>
        <v>1050</v>
      </c>
      <c r="E24" s="18">
        <f>B24</f>
        <v>350</v>
      </c>
      <c r="F24" s="2"/>
    </row>
    <row r="25">
      <c r="A25" s="14" t="s">
        <v>20</v>
      </c>
      <c r="C25" s="2"/>
      <c r="D25" s="2"/>
      <c r="E25" s="2"/>
      <c r="F25" s="2"/>
    </row>
    <row r="26">
      <c r="A26" s="15" t="s">
        <v>33</v>
      </c>
      <c r="B26" s="18">
        <f>D24</f>
        <v>1050</v>
      </c>
      <c r="C26" s="18">
        <f>0.04*H5</f>
        <v>1400</v>
      </c>
      <c r="D26" s="18">
        <f>C24</f>
        <v>700</v>
      </c>
      <c r="E26" s="18">
        <f>0.05*H5</f>
        <v>1750</v>
      </c>
      <c r="F26" s="2"/>
    </row>
    <row r="27">
      <c r="A27" s="15" t="s">
        <v>34</v>
      </c>
      <c r="B27" s="18">
        <f>D24</f>
        <v>1050</v>
      </c>
      <c r="C27" s="18">
        <f>C24</f>
        <v>700</v>
      </c>
      <c r="D27" s="18">
        <f t="shared" ref="D27:E27" si="1">B24</f>
        <v>350</v>
      </c>
      <c r="E27" s="18">
        <f t="shared" si="1"/>
        <v>700</v>
      </c>
      <c r="F27" s="2"/>
    </row>
    <row r="28">
      <c r="A28" s="9" t="s">
        <v>35</v>
      </c>
      <c r="B28" s="18"/>
      <c r="C28" s="18"/>
      <c r="D28" s="18"/>
      <c r="E28" s="18"/>
      <c r="F28" s="2"/>
    </row>
    <row r="29">
      <c r="A29" s="15" t="s">
        <v>36</v>
      </c>
      <c r="B29" s="18">
        <f>0.11*H5</f>
        <v>3850</v>
      </c>
      <c r="C29" s="18">
        <f>0.12*H5</f>
        <v>4200</v>
      </c>
      <c r="D29" s="18">
        <f>0.13*H5</f>
        <v>4550</v>
      </c>
      <c r="E29" s="18">
        <f>0.15*H5</f>
        <v>5250</v>
      </c>
      <c r="F29" s="2"/>
    </row>
    <row r="30">
      <c r="A30" s="15" t="s">
        <v>37</v>
      </c>
      <c r="B30" s="35">
        <f>0.07*H5</f>
        <v>2450</v>
      </c>
      <c r="C30" s="18">
        <f>0.1*H5</f>
        <v>3500</v>
      </c>
      <c r="D30" s="18">
        <f>B29</f>
        <v>3850</v>
      </c>
      <c r="E30" s="18">
        <f>0.08*H5</f>
        <v>2800</v>
      </c>
      <c r="F30" s="2"/>
    </row>
    <row r="31">
      <c r="A31" s="15" t="s">
        <v>38</v>
      </c>
      <c r="B31" s="18">
        <f>0.07*H5</f>
        <v>2450</v>
      </c>
      <c r="C31" s="18">
        <f>0.09*H5</f>
        <v>3150</v>
      </c>
      <c r="D31" s="18">
        <f t="shared" ref="D31:E31" si="2">C29</f>
        <v>4200</v>
      </c>
      <c r="E31" s="18">
        <f t="shared" si="2"/>
        <v>4550</v>
      </c>
      <c r="F31" s="2"/>
    </row>
    <row r="32">
      <c r="A32" s="29"/>
      <c r="B32" s="28">
        <f t="shared" ref="B32:E32" si="3">SUM(B6:B30)</f>
        <v>22085</v>
      </c>
      <c r="C32" s="28">
        <f t="shared" si="3"/>
        <v>27649</v>
      </c>
      <c r="D32" s="28">
        <f t="shared" si="3"/>
        <v>29664</v>
      </c>
      <c r="E32" s="28">
        <f t="shared" si="3"/>
        <v>25600</v>
      </c>
      <c r="F32" s="2"/>
    </row>
    <row r="33">
      <c r="A33" s="29"/>
      <c r="B33" s="2"/>
      <c r="C33" s="2"/>
      <c r="D33" s="2"/>
      <c r="E33" s="2"/>
      <c r="F33" s="2"/>
    </row>
    <row r="34">
      <c r="A34" s="29"/>
      <c r="B34" s="2"/>
      <c r="C34" s="2"/>
      <c r="D34" s="2"/>
      <c r="E34" s="2"/>
      <c r="F34" s="2"/>
    </row>
    <row r="35">
      <c r="A35" s="29" t="s">
        <v>39</v>
      </c>
      <c r="B35" s="2"/>
      <c r="C35" s="2"/>
      <c r="D35" s="2"/>
      <c r="E35" s="2"/>
      <c r="F35" s="2"/>
    </row>
    <row r="36">
      <c r="A36" s="14" t="s">
        <v>40</v>
      </c>
      <c r="B36" s="30">
        <v>80.0</v>
      </c>
      <c r="C36" s="30">
        <v>120.0</v>
      </c>
      <c r="D36" s="30">
        <v>200.0</v>
      </c>
      <c r="E36" s="30">
        <v>150.0</v>
      </c>
      <c r="F36" s="2"/>
    </row>
    <row r="37">
      <c r="A37" s="14" t="s">
        <v>41</v>
      </c>
      <c r="B37" s="20">
        <v>0.05</v>
      </c>
      <c r="C37" s="20">
        <v>0.06</v>
      </c>
      <c r="D37" s="20">
        <v>0.06</v>
      </c>
      <c r="E37" s="20">
        <v>0.08</v>
      </c>
      <c r="F37" s="2"/>
    </row>
    <row r="38">
      <c r="A38" s="14" t="s">
        <v>42</v>
      </c>
      <c r="B38" s="17">
        <v>300.0</v>
      </c>
      <c r="C38" s="17">
        <v>270.0</v>
      </c>
      <c r="D38" s="17">
        <v>280.0</v>
      </c>
      <c r="E38" s="17">
        <v>320.0</v>
      </c>
      <c r="F38" s="2"/>
    </row>
    <row r="39">
      <c r="A39" s="14" t="s">
        <v>43</v>
      </c>
      <c r="B39" s="17">
        <v>250.0</v>
      </c>
      <c r="C39" s="17">
        <v>230.0</v>
      </c>
      <c r="D39" s="17">
        <v>200.0</v>
      </c>
      <c r="E39" s="17">
        <v>220.0</v>
      </c>
      <c r="F39" s="2"/>
    </row>
    <row r="40">
      <c r="A40" s="14" t="s">
        <v>44</v>
      </c>
      <c r="B40" s="17">
        <f t="shared" ref="B40:E40" si="4">$J$5</f>
        <v>32250</v>
      </c>
      <c r="C40" s="17">
        <f t="shared" si="4"/>
        <v>32250</v>
      </c>
      <c r="D40" s="17">
        <f t="shared" si="4"/>
        <v>32250</v>
      </c>
      <c r="E40" s="17">
        <f t="shared" si="4"/>
        <v>32250</v>
      </c>
      <c r="F40" s="2"/>
    </row>
    <row r="41">
      <c r="A41" s="14" t="s">
        <v>45</v>
      </c>
      <c r="B41" s="17">
        <f t="shared" ref="B41:E41" si="5">B36*B40</f>
        <v>2580000</v>
      </c>
      <c r="C41" s="17">
        <f t="shared" si="5"/>
        <v>3870000</v>
      </c>
      <c r="D41" s="17">
        <f t="shared" si="5"/>
        <v>6450000</v>
      </c>
      <c r="E41" s="17">
        <f t="shared" si="5"/>
        <v>4837500</v>
      </c>
      <c r="F41" s="2"/>
    </row>
    <row r="42">
      <c r="A42" s="14" t="s">
        <v>46</v>
      </c>
      <c r="B42" s="30">
        <v>3.0</v>
      </c>
      <c r="C42" s="30">
        <v>4.0</v>
      </c>
      <c r="D42" s="30">
        <v>5.0</v>
      </c>
      <c r="E42" s="30">
        <v>1.0</v>
      </c>
      <c r="F42" s="2"/>
    </row>
    <row r="43">
      <c r="A43" s="14" t="s">
        <v>47</v>
      </c>
      <c r="B43" s="30">
        <v>3.0</v>
      </c>
      <c r="C43" s="30">
        <v>3.0</v>
      </c>
      <c r="D43" s="30">
        <v>4.0</v>
      </c>
      <c r="E43" s="30">
        <v>5.0</v>
      </c>
      <c r="F43" s="2"/>
    </row>
    <row r="44">
      <c r="A44" s="2"/>
      <c r="B44" s="2"/>
      <c r="C44" s="2"/>
      <c r="D44" s="2"/>
      <c r="E44" s="2"/>
      <c r="F44" s="2"/>
    </row>
    <row r="45">
      <c r="A45" s="31" t="s">
        <v>48</v>
      </c>
      <c r="B45" s="2"/>
      <c r="C45" s="2"/>
      <c r="D45" s="2"/>
      <c r="E45" s="2"/>
      <c r="F45" s="2"/>
    </row>
    <row r="46">
      <c r="A46" s="4" t="s">
        <v>40</v>
      </c>
      <c r="B46" s="32">
        <f t="shared" ref="B46:E46" si="6">B36</f>
        <v>80</v>
      </c>
      <c r="C46" s="32">
        <f t="shared" si="6"/>
        <v>120</v>
      </c>
      <c r="D46" s="32">
        <f t="shared" si="6"/>
        <v>200</v>
      </c>
      <c r="E46" s="32">
        <f t="shared" si="6"/>
        <v>150</v>
      </c>
      <c r="F46" s="2"/>
    </row>
    <row r="47">
      <c r="A47" s="4" t="s">
        <v>49</v>
      </c>
      <c r="B47" s="18">
        <f t="shared" ref="B47:E47" si="7">B41</f>
        <v>2580000</v>
      </c>
      <c r="C47" s="18">
        <f t="shared" si="7"/>
        <v>3870000</v>
      </c>
      <c r="D47" s="18">
        <f t="shared" si="7"/>
        <v>6450000</v>
      </c>
      <c r="E47" s="18">
        <f t="shared" si="7"/>
        <v>4837500</v>
      </c>
      <c r="F47" s="2"/>
    </row>
    <row r="48">
      <c r="A48" s="33" t="s">
        <v>50</v>
      </c>
      <c r="B48" s="18">
        <f t="shared" ref="B48:E48" si="8">B47/B46</f>
        <v>32250</v>
      </c>
      <c r="C48" s="18">
        <f t="shared" si="8"/>
        <v>32250</v>
      </c>
      <c r="D48" s="18">
        <f t="shared" si="8"/>
        <v>32250</v>
      </c>
      <c r="E48" s="18">
        <f t="shared" si="8"/>
        <v>32250</v>
      </c>
      <c r="F48" s="2"/>
    </row>
    <row r="49">
      <c r="A49" s="33" t="s">
        <v>51</v>
      </c>
      <c r="B49" s="18">
        <f t="shared" ref="B49:E49" si="9">B38</f>
        <v>300</v>
      </c>
      <c r="C49" s="18">
        <f t="shared" si="9"/>
        <v>270</v>
      </c>
      <c r="D49" s="18">
        <f t="shared" si="9"/>
        <v>280</v>
      </c>
      <c r="E49" s="18">
        <f t="shared" si="9"/>
        <v>320</v>
      </c>
      <c r="F49" s="2"/>
    </row>
    <row r="50">
      <c r="A50" s="33" t="s">
        <v>52</v>
      </c>
      <c r="B50" s="32">
        <f t="shared" ref="B50:E50" si="10">B42</f>
        <v>3</v>
      </c>
      <c r="C50" s="32">
        <f t="shared" si="10"/>
        <v>4</v>
      </c>
      <c r="D50" s="32">
        <f t="shared" si="10"/>
        <v>5</v>
      </c>
      <c r="E50" s="32">
        <f t="shared" si="10"/>
        <v>1</v>
      </c>
      <c r="F50" s="2"/>
    </row>
    <row r="51">
      <c r="A51" s="33" t="s">
        <v>43</v>
      </c>
      <c r="B51" s="18">
        <f t="shared" ref="B51:E51" si="11">B39</f>
        <v>250</v>
      </c>
      <c r="C51" s="18">
        <f t="shared" si="11"/>
        <v>230</v>
      </c>
      <c r="D51" s="18">
        <f t="shared" si="11"/>
        <v>200</v>
      </c>
      <c r="E51" s="18">
        <f t="shared" si="11"/>
        <v>220</v>
      </c>
      <c r="F51" s="2"/>
    </row>
    <row r="52">
      <c r="A52" s="33" t="s">
        <v>53</v>
      </c>
      <c r="B52" s="18">
        <f t="shared" ref="B52:E52" si="12">(B48-B49)*B50-B51</f>
        <v>95600</v>
      </c>
      <c r="C52" s="18">
        <f t="shared" si="12"/>
        <v>127690</v>
      </c>
      <c r="D52" s="18">
        <f t="shared" si="12"/>
        <v>159650</v>
      </c>
      <c r="E52" s="18">
        <f t="shared" si="12"/>
        <v>31710</v>
      </c>
      <c r="F52" s="2"/>
    </row>
    <row r="53">
      <c r="B53" s="2"/>
      <c r="C53" s="2"/>
      <c r="D53" s="2"/>
      <c r="E53" s="2"/>
      <c r="F53" s="2"/>
    </row>
    <row r="54">
      <c r="B54" s="2"/>
      <c r="C54" s="2"/>
      <c r="D54" s="2"/>
      <c r="E54" s="2"/>
      <c r="F54" s="2"/>
    </row>
    <row r="55">
      <c r="A55" s="34" t="s">
        <v>54</v>
      </c>
      <c r="B55" s="37"/>
      <c r="C55" s="37"/>
      <c r="D55" s="37"/>
      <c r="E55" s="37"/>
      <c r="F55" s="2"/>
    </row>
    <row r="56">
      <c r="A56" s="33" t="s">
        <v>50</v>
      </c>
      <c r="B56" s="35">
        <f t="shared" ref="B56:E56" si="13">B48</f>
        <v>32250</v>
      </c>
      <c r="C56" s="35">
        <f t="shared" si="13"/>
        <v>32250</v>
      </c>
      <c r="D56" s="35">
        <f t="shared" si="13"/>
        <v>32250</v>
      </c>
      <c r="E56" s="35">
        <f t="shared" si="13"/>
        <v>32250</v>
      </c>
      <c r="F56" s="2"/>
    </row>
    <row r="57">
      <c r="A57" s="33" t="s">
        <v>55</v>
      </c>
      <c r="B57" s="36">
        <f t="shared" ref="B57:E57" si="14">B50</f>
        <v>3</v>
      </c>
      <c r="C57" s="36">
        <f t="shared" si="14"/>
        <v>4</v>
      </c>
      <c r="D57" s="36">
        <f t="shared" si="14"/>
        <v>5</v>
      </c>
      <c r="E57" s="36">
        <f t="shared" si="14"/>
        <v>1</v>
      </c>
      <c r="F57" s="2"/>
    </row>
    <row r="58">
      <c r="A58" s="33" t="s">
        <v>56</v>
      </c>
      <c r="B58" s="36">
        <f t="shared" ref="B58:E58" si="15">B43</f>
        <v>3</v>
      </c>
      <c r="C58" s="36">
        <f t="shared" si="15"/>
        <v>3</v>
      </c>
      <c r="D58" s="36">
        <f t="shared" si="15"/>
        <v>4</v>
      </c>
      <c r="E58" s="36">
        <f t="shared" si="15"/>
        <v>5</v>
      </c>
      <c r="F58" s="2"/>
    </row>
    <row r="59">
      <c r="A59" s="38" t="s">
        <v>57</v>
      </c>
      <c r="B59" s="35">
        <f t="shared" ref="B59:E59" si="16">B56*B57*B58</f>
        <v>290250</v>
      </c>
      <c r="C59" s="35">
        <f t="shared" si="16"/>
        <v>387000</v>
      </c>
      <c r="D59" s="35">
        <f t="shared" si="16"/>
        <v>645000</v>
      </c>
      <c r="E59" s="35">
        <f t="shared" si="16"/>
        <v>161250</v>
      </c>
      <c r="F59" s="2"/>
    </row>
    <row r="60">
      <c r="A60" s="33" t="s">
        <v>58</v>
      </c>
      <c r="B60" s="35">
        <f t="shared" ref="B60:E60" si="17">B52*B58</f>
        <v>286800</v>
      </c>
      <c r="C60" s="35">
        <f t="shared" si="17"/>
        <v>383070</v>
      </c>
      <c r="D60" s="35">
        <f t="shared" si="17"/>
        <v>638600</v>
      </c>
      <c r="E60" s="35">
        <f t="shared" si="17"/>
        <v>158550</v>
      </c>
      <c r="F60" s="2"/>
    </row>
    <row r="61">
      <c r="A61" s="39" t="s">
        <v>59</v>
      </c>
      <c r="B61" s="40">
        <f t="shared" ref="B61:E61" si="18">(B18+B19)*B40*B58</f>
        <v>0</v>
      </c>
      <c r="C61" s="40">
        <f t="shared" si="18"/>
        <v>50793750</v>
      </c>
      <c r="D61" s="40">
        <f t="shared" si="18"/>
        <v>67725000</v>
      </c>
      <c r="E61" s="40">
        <f t="shared" si="18"/>
        <v>90300000</v>
      </c>
      <c r="F61" s="37"/>
    </row>
    <row r="62">
      <c r="A62" s="41" t="s">
        <v>60</v>
      </c>
      <c r="B62" s="35">
        <f t="shared" ref="B62:E62" si="19">B23*B58</f>
        <v>1140</v>
      </c>
      <c r="C62" s="35">
        <f t="shared" si="19"/>
        <v>3780</v>
      </c>
      <c r="D62" s="35">
        <f t="shared" si="19"/>
        <v>860</v>
      </c>
      <c r="E62" s="35">
        <f t="shared" si="19"/>
        <v>675</v>
      </c>
    </row>
    <row r="63">
      <c r="A63" s="42" t="s">
        <v>61</v>
      </c>
      <c r="B63" s="35">
        <f t="shared" ref="B63:E63" si="20">B57*B58*B52</f>
        <v>860400</v>
      </c>
      <c r="C63" s="35">
        <f t="shared" si="20"/>
        <v>1532280</v>
      </c>
      <c r="D63" s="35">
        <f t="shared" si="20"/>
        <v>3193000</v>
      </c>
      <c r="E63" s="35">
        <f t="shared" si="20"/>
        <v>158550</v>
      </c>
    </row>
    <row r="64">
      <c r="A64" s="33" t="s">
        <v>62</v>
      </c>
      <c r="B64" s="35">
        <f t="shared" ref="B64:E64" si="21">SUM(B26:B28)</f>
        <v>2100</v>
      </c>
      <c r="C64" s="35">
        <f t="shared" si="21"/>
        <v>2100</v>
      </c>
      <c r="D64" s="35">
        <f t="shared" si="21"/>
        <v>1050</v>
      </c>
      <c r="E64" s="35">
        <f t="shared" si="21"/>
        <v>2450</v>
      </c>
    </row>
    <row r="65">
      <c r="A65" s="33" t="s">
        <v>63</v>
      </c>
      <c r="B65" s="35">
        <f>(B64+C64+D64+E64)/4</f>
        <v>1925</v>
      </c>
      <c r="C65" s="35">
        <f>(B64+C64+D64+E64)/4</f>
        <v>1925</v>
      </c>
      <c r="D65" s="35">
        <f>(B64+C64+D64+E64)/4</f>
        <v>1925</v>
      </c>
      <c r="E65" s="35">
        <f>(B64+C64+D64+E64)/4</f>
        <v>1925</v>
      </c>
    </row>
    <row r="66">
      <c r="A66" s="33" t="s">
        <v>64</v>
      </c>
      <c r="B66" s="35">
        <f t="shared" ref="B66:E66" si="22">B65/B46</f>
        <v>24.0625</v>
      </c>
      <c r="C66" s="35">
        <f t="shared" si="22"/>
        <v>16.04166667</v>
      </c>
      <c r="D66" s="35">
        <f t="shared" si="22"/>
        <v>9.625</v>
      </c>
      <c r="E66" s="35">
        <f t="shared" si="22"/>
        <v>12.83333333</v>
      </c>
    </row>
    <row r="67">
      <c r="A67" s="33" t="s">
        <v>65</v>
      </c>
      <c r="B67" s="35">
        <f t="shared" ref="B67:E67" si="23">B66*B58</f>
        <v>72.1875</v>
      </c>
      <c r="C67" s="35">
        <f t="shared" si="23"/>
        <v>48.125</v>
      </c>
      <c r="D67" s="35">
        <f t="shared" si="23"/>
        <v>38.5</v>
      </c>
      <c r="E67" s="35">
        <f t="shared" si="23"/>
        <v>64.16666667</v>
      </c>
    </row>
    <row r="68">
      <c r="A68" s="43" t="s">
        <v>66</v>
      </c>
      <c r="B68" s="35">
        <f t="shared" ref="B68:E68" si="24">(B52-B67)*B57*B58</f>
        <v>859750.3125</v>
      </c>
      <c r="C68" s="35">
        <f t="shared" si="24"/>
        <v>1531702.5</v>
      </c>
      <c r="D68" s="35">
        <f t="shared" si="24"/>
        <v>3192230</v>
      </c>
      <c r="E68" s="35">
        <f t="shared" si="24"/>
        <v>158229.1667</v>
      </c>
    </row>
    <row r="69">
      <c r="A69" s="42" t="s">
        <v>67</v>
      </c>
      <c r="B69" s="44">
        <f t="shared" ref="B69:E69" si="25">B68/B59</f>
        <v>2.962102713</v>
      </c>
      <c r="C69" s="44">
        <f t="shared" si="25"/>
        <v>3.957887597</v>
      </c>
      <c r="D69" s="44">
        <f t="shared" si="25"/>
        <v>4.949193798</v>
      </c>
      <c r="E69" s="44">
        <f t="shared" si="25"/>
        <v>0.9812661499</v>
      </c>
    </row>
    <row r="70">
      <c r="A70" s="33" t="s">
        <v>68</v>
      </c>
      <c r="B70" s="33" t="s">
        <v>79</v>
      </c>
    </row>
  </sheetData>
  <drawing r:id="rId1"/>
</worksheet>
</file>