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Method3 paper\"/>
    </mc:Choice>
  </mc:AlternateContent>
  <xr:revisionPtr revIDLastSave="0" documentId="13_ncr:1_{C34A3150-5669-43E7-B6C8-7B9CA631A719}" xr6:coauthVersionLast="47" xr6:coauthVersionMax="47" xr10:uidLastSave="{00000000-0000-0000-0000-000000000000}"/>
  <bookViews>
    <workbookView xWindow="-103" yWindow="-103" windowWidth="33120" windowHeight="18120" tabRatio="405" activeTab="1" xr2:uid="{F7BEDD5E-CE32-40D7-88F1-7F241C332AE7}"/>
  </bookViews>
  <sheets>
    <sheet name="Problem Description" sheetId="1" r:id="rId1"/>
    <sheet name="Head Cover Specifications" sheetId="2" r:id="rId2"/>
    <sheet name="Camera Specific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3" l="1"/>
  <c r="O21" i="3" s="1"/>
  <c r="L22" i="3" s="1"/>
  <c r="L23" i="3" s="1"/>
  <c r="L15" i="3"/>
  <c r="O15" i="3" s="1"/>
  <c r="L16" i="3" s="1"/>
  <c r="L17" i="3" s="1"/>
  <c r="O10" i="3"/>
  <c r="Y8" i="2"/>
  <c r="AB3" i="2"/>
  <c r="Y5" i="2"/>
  <c r="AB5" i="2" s="1"/>
  <c r="Y4" i="2"/>
  <c r="AB4" i="2" s="1"/>
  <c r="Y20" i="2" l="1"/>
  <c r="O23" i="3"/>
  <c r="L24" i="3"/>
  <c r="O24" i="3" s="1"/>
  <c r="O17" i="3"/>
  <c r="L18" i="3"/>
  <c r="AB20" i="2"/>
  <c r="O18" i="3" l="1"/>
  <c r="Y21" i="2"/>
  <c r="Y22" i="2" l="1"/>
  <c r="AB21" i="2"/>
  <c r="Y24" i="2" l="1"/>
  <c r="Y25" i="2" s="1"/>
  <c r="AB25" i="2" s="1"/>
  <c r="Y27" i="2" s="1"/>
  <c r="AB22" i="2"/>
  <c r="AB27" i="2" l="1"/>
  <c r="Y28" i="2"/>
  <c r="AB28" i="2" s="1"/>
</calcChain>
</file>

<file path=xl/sharedStrings.xml><?xml version="1.0" encoding="utf-8"?>
<sst xmlns="http://schemas.openxmlformats.org/spreadsheetml/2006/main" count="93" uniqueCount="42">
  <si>
    <t>水泵水轮机顶盖</t>
  </si>
  <si>
    <t>We want to answer the following questions:</t>
  </si>
  <si>
    <t>2. What are the requirements of the camera?</t>
  </si>
  <si>
    <t>Pump Turbine Head Cover (Top view)</t>
  </si>
  <si>
    <t>Pump Turbine Head Cover (Side view)</t>
  </si>
  <si>
    <t>Diameter</t>
  </si>
  <si>
    <t>mm</t>
  </si>
  <si>
    <t>Radius</t>
  </si>
  <si>
    <t>Circumstance</t>
  </si>
  <si>
    <t>=</t>
  </si>
  <si>
    <t>m</t>
  </si>
  <si>
    <t>The bolts are equally distributed along the red circle on the head cover.</t>
  </si>
  <si>
    <t xml:space="preserve">There are 116 bolts in total. </t>
  </si>
  <si>
    <t>1. How many cameras do we need to cover all the bolts and detect looseness.</t>
  </si>
  <si>
    <t>R</t>
  </si>
  <si>
    <t>tan(Θ)</t>
  </si>
  <si>
    <t>Line AB</t>
  </si>
  <si>
    <t>Line AC</t>
  </si>
  <si>
    <t>Θ</t>
  </si>
  <si>
    <t>rad</t>
  </si>
  <si>
    <t>deg</t>
  </si>
  <si>
    <t>Total number of bolts</t>
  </si>
  <si>
    <t>Number of bolts per mm</t>
  </si>
  <si>
    <t>The number of bolts covered</t>
  </si>
  <si>
    <t>Camera Specifications</t>
  </si>
  <si>
    <t>Resolution</t>
  </si>
  <si>
    <t>Width</t>
  </si>
  <si>
    <t>Height</t>
  </si>
  <si>
    <t>Pixels</t>
  </si>
  <si>
    <t>Field of view</t>
  </si>
  <si>
    <t>Diagonal</t>
  </si>
  <si>
    <t>Horizontal</t>
  </si>
  <si>
    <t>Vertical</t>
  </si>
  <si>
    <t>(FOV)</t>
  </si>
  <si>
    <t>Distance between</t>
  </si>
  <si>
    <t>the camera and</t>
  </si>
  <si>
    <t>the bolt</t>
  </si>
  <si>
    <r>
      <t>tan(</t>
    </r>
    <r>
      <rPr>
        <sz val="28"/>
        <color theme="1"/>
        <rFont val="Calibri"/>
        <family val="2"/>
      </rPr>
      <t>Θ</t>
    </r>
    <r>
      <rPr>
        <sz val="28"/>
        <color theme="1"/>
        <rFont val="Calibri"/>
        <family val="2"/>
        <scheme val="minor"/>
      </rPr>
      <t>)</t>
    </r>
  </si>
  <si>
    <t>Half of the view length</t>
  </si>
  <si>
    <t>View length</t>
  </si>
  <si>
    <r>
      <t xml:space="preserve">Half of the view angle </t>
    </r>
    <r>
      <rPr>
        <sz val="28"/>
        <color theme="1"/>
        <rFont val="Calibri"/>
        <family val="2"/>
      </rPr>
      <t>Θ</t>
    </r>
  </si>
  <si>
    <t>Arc DCE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</si>
</sst>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theme="1"/>
      <name val="Calibri"/>
      <family val="2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49" fontId="1" fillId="0" borderId="0" xfId="0" quotePrefix="1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4" fillId="0" borderId="0" xfId="0" applyFont="1" applyAlignment="1">
      <alignment horizontal="center"/>
    </xf>
    <xf numFmtId="164" fontId="1" fillId="2" borderId="0" xfId="0" applyNumberFormat="1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646340</xdr:colOff>
      <xdr:row>5</xdr:row>
      <xdr:rowOff>180976</xdr:rowOff>
    </xdr:from>
    <xdr:to>
      <xdr:col>18</xdr:col>
      <xdr:colOff>278948</xdr:colOff>
      <xdr:row>50</xdr:row>
      <xdr:rowOff>65373</xdr:rowOff>
    </xdr:to>
    <xdr:pic>
      <xdr:nvPicPr>
        <xdr:cNvPr id="3" name="HeadCoverTopView">
          <a:extLst>
            <a:ext uri="{FF2B5EF4-FFF2-40B4-BE49-F238E27FC236}">
              <a16:creationId xmlns:a16="http://schemas.microsoft.com/office/drawing/2014/main" id="{36F4C976-4B7E-AE4C-1B88-DEDFAD962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340" y="2813959"/>
          <a:ext cx="11389179" cy="110694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175532</xdr:colOff>
      <xdr:row>1</xdr:row>
      <xdr:rowOff>72116</xdr:rowOff>
    </xdr:from>
    <xdr:to>
      <xdr:col>22</xdr:col>
      <xdr:colOff>453815</xdr:colOff>
      <xdr:row>17</xdr:row>
      <xdr:rowOff>88446</xdr:rowOff>
    </xdr:to>
    <xdr:pic>
      <xdr:nvPicPr>
        <xdr:cNvPr id="5" name="HeadCoverSideView">
          <a:extLst>
            <a:ext uri="{FF2B5EF4-FFF2-40B4-BE49-F238E27FC236}">
              <a16:creationId xmlns:a16="http://schemas.microsoft.com/office/drawing/2014/main" id="{7ECBA5E7-191D-7CD4-61A4-278089C49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32" y="847724"/>
          <a:ext cx="14647426" cy="6935561"/>
        </a:xfrm>
        <a:prstGeom prst="rect">
          <a:avLst/>
        </a:prstGeom>
      </xdr:spPr>
    </xdr:pic>
    <xdr:clientData/>
  </xdr:twoCellAnchor>
  <xdr:twoCellAnchor>
    <xdr:from>
      <xdr:col>34</xdr:col>
      <xdr:colOff>44903</xdr:colOff>
      <xdr:row>14</xdr:row>
      <xdr:rowOff>221799</xdr:rowOff>
    </xdr:from>
    <xdr:to>
      <xdr:col>35</xdr:col>
      <xdr:colOff>135937</xdr:colOff>
      <xdr:row>17</xdr:row>
      <xdr:rowOff>69635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75A1281-B465-4206-8B61-14EB5EDC65F0}"/>
            </a:ext>
          </a:extLst>
        </xdr:cNvPr>
        <xdr:cNvSpPr/>
      </xdr:nvSpPr>
      <xdr:spPr>
        <a:xfrm>
          <a:off x="25539245" y="6677027"/>
          <a:ext cx="744178" cy="121943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72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</a:t>
          </a:r>
        </a:p>
      </xdr:txBody>
    </xdr:sp>
    <xdr:clientData/>
  </xdr:twoCellAnchor>
  <xdr:twoCellAnchor>
    <xdr:from>
      <xdr:col>0</xdr:col>
      <xdr:colOff>319365</xdr:colOff>
      <xdr:row>17</xdr:row>
      <xdr:rowOff>247392</xdr:rowOff>
    </xdr:from>
    <xdr:to>
      <xdr:col>22</xdr:col>
      <xdr:colOff>309738</xdr:colOff>
      <xdr:row>63</xdr:row>
      <xdr:rowOff>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CE3DC3E-57ED-86BA-63E4-2883176132BF}"/>
            </a:ext>
          </a:extLst>
        </xdr:cNvPr>
        <xdr:cNvGrpSpPr/>
      </xdr:nvGrpSpPr>
      <xdr:grpSpPr>
        <a:xfrm>
          <a:off x="319365" y="8074220"/>
          <a:ext cx="14359515" cy="12619523"/>
          <a:chOff x="591507" y="8008906"/>
          <a:chExt cx="13826327" cy="12150943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6B4E811A-3403-7E49-7DC8-BAEBA1BB78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600072" y="8008906"/>
            <a:ext cx="13817762" cy="12086123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A4E6BD8F-F7FC-036A-EB1E-27F94D4494AE}"/>
              </a:ext>
            </a:extLst>
          </xdr:cNvPr>
          <xdr:cNvSpPr/>
        </xdr:nvSpPr>
        <xdr:spPr>
          <a:xfrm>
            <a:off x="591507" y="18940413"/>
            <a:ext cx="809069" cy="121943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72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A45A8B71-E7A1-46E4-92EE-39FDAE1B2D84}"/>
              </a:ext>
            </a:extLst>
          </xdr:cNvPr>
          <xdr:cNvSpPr/>
        </xdr:nvSpPr>
        <xdr:spPr>
          <a:xfrm>
            <a:off x="6774380" y="8397598"/>
            <a:ext cx="744178" cy="1224879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72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97B76657-8A46-4D50-AF3B-EB4931C54EDB}"/>
              </a:ext>
            </a:extLst>
          </xdr:cNvPr>
          <xdr:cNvSpPr/>
        </xdr:nvSpPr>
        <xdr:spPr>
          <a:xfrm>
            <a:off x="12434145" y="18613841"/>
            <a:ext cx="702245" cy="121943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72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B932BA5-94DF-4CCF-B65E-0BCEF5BEF132}"/>
              </a:ext>
            </a:extLst>
          </xdr:cNvPr>
          <xdr:cNvSpPr/>
        </xdr:nvSpPr>
        <xdr:spPr>
          <a:xfrm>
            <a:off x="9883666" y="13486669"/>
            <a:ext cx="686919" cy="121943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72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D095A27-0870-42FB-BEF3-EFE045CD840A}"/>
              </a:ext>
            </a:extLst>
          </xdr:cNvPr>
          <xdr:cNvSpPr/>
        </xdr:nvSpPr>
        <xdr:spPr>
          <a:xfrm>
            <a:off x="2471057" y="17330056"/>
            <a:ext cx="686919" cy="121943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l-GR" sz="72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Θ</a:t>
            </a:r>
            <a:endParaRPr lang="en-US" sz="72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102672B0-4EB0-7626-142B-92F0BE161577}"/>
              </a:ext>
            </a:extLst>
          </xdr:cNvPr>
          <xdr:cNvSpPr/>
        </xdr:nvSpPr>
        <xdr:spPr>
          <a:xfrm>
            <a:off x="10255702" y="18194112"/>
            <a:ext cx="744178" cy="121943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72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ADDE762B-8921-45CB-862B-24E2746AA8B3}"/>
              </a:ext>
            </a:extLst>
          </xdr:cNvPr>
          <xdr:cNvSpPr/>
        </xdr:nvSpPr>
        <xdr:spPr>
          <a:xfrm>
            <a:off x="5640159" y="15505342"/>
            <a:ext cx="744178" cy="121943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72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A4634FB3-4F84-4CEC-ACCA-C771D8938C26}"/>
              </a:ext>
            </a:extLst>
          </xdr:cNvPr>
          <xdr:cNvSpPr/>
        </xdr:nvSpPr>
        <xdr:spPr>
          <a:xfrm>
            <a:off x="4976130" y="10378169"/>
            <a:ext cx="744178" cy="1219436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7200" b="1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1</xdr:row>
      <xdr:rowOff>48985</xdr:rowOff>
    </xdr:from>
    <xdr:to>
      <xdr:col>8</xdr:col>
      <xdr:colOff>549728</xdr:colOff>
      <xdr:row>10</xdr:row>
      <xdr:rowOff>402160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B59F45-EA07-F6A5-0E72-73EDF0D66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" y="827314"/>
          <a:ext cx="5747657" cy="4418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135D-586E-4F45-8D0D-B74EEC266C75}">
  <dimension ref="A1:V16"/>
  <sheetViews>
    <sheetView zoomScale="80" zoomScaleNormal="80" workbookViewId="0">
      <selection activeCell="V6" sqref="V6"/>
    </sheetView>
  </sheetViews>
  <sheetFormatPr defaultRowHeight="14.6" x14ac:dyDescent="0.4"/>
  <sheetData>
    <row r="1" spans="1:22" ht="61.3" x14ac:dyDescent="1.55">
      <c r="A1" s="1" t="s">
        <v>3</v>
      </c>
    </row>
    <row r="2" spans="1:22" ht="61.3" x14ac:dyDescent="1.55">
      <c r="A2" s="1" t="s">
        <v>0</v>
      </c>
    </row>
    <row r="4" spans="1:22" ht="35.6" x14ac:dyDescent="0.9">
      <c r="A4" s="2" t="s">
        <v>11</v>
      </c>
      <c r="V4" s="2" t="s">
        <v>1</v>
      </c>
    </row>
    <row r="5" spans="1:22" ht="35.6" x14ac:dyDescent="0.9">
      <c r="A5" s="2" t="s">
        <v>12</v>
      </c>
      <c r="V5" s="2" t="s">
        <v>13</v>
      </c>
    </row>
    <row r="6" spans="1:22" ht="35.6" x14ac:dyDescent="0.9">
      <c r="V6" s="2" t="s">
        <v>2</v>
      </c>
    </row>
    <row r="7" spans="1:22" ht="35.6" x14ac:dyDescent="0.9">
      <c r="V7" s="2"/>
    </row>
    <row r="8" spans="1:22" ht="35.6" x14ac:dyDescent="0.9">
      <c r="V8" s="2"/>
    </row>
    <row r="9" spans="1:22" ht="35.6" x14ac:dyDescent="0.9">
      <c r="V9" s="2"/>
    </row>
    <row r="10" spans="1:22" ht="35.6" x14ac:dyDescent="0.9">
      <c r="V10" s="2"/>
    </row>
    <row r="11" spans="1:22" ht="35.6" x14ac:dyDescent="0.9">
      <c r="V11" s="2"/>
    </row>
    <row r="12" spans="1:22" ht="35.6" x14ac:dyDescent="0.9">
      <c r="V12" s="2"/>
    </row>
    <row r="13" spans="1:22" ht="35.6" x14ac:dyDescent="0.9">
      <c r="V13" s="2"/>
    </row>
    <row r="14" spans="1:22" ht="35.6" x14ac:dyDescent="0.9">
      <c r="V14" s="2"/>
    </row>
    <row r="15" spans="1:22" ht="35.6" x14ac:dyDescent="0.9">
      <c r="V15" s="2"/>
    </row>
    <row r="16" spans="1:22" ht="35.6" x14ac:dyDescent="0.9">
      <c r="V16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84CB8-585A-480F-BB3B-3995B6037F9E}">
  <dimension ref="A1:AC33"/>
  <sheetViews>
    <sheetView tabSelected="1" topLeftCell="A7" zoomScale="50" zoomScaleNormal="50" workbookViewId="0">
      <selection activeCell="AE30" sqref="AE30"/>
    </sheetView>
  </sheetViews>
  <sheetFormatPr defaultRowHeight="14.6" x14ac:dyDescent="0.4"/>
  <cols>
    <col min="24" max="24" width="62.3828125" bestFit="1" customWidth="1"/>
    <col min="25" max="25" width="21.4609375" customWidth="1"/>
    <col min="26" max="26" width="9.61328125" bestFit="1" customWidth="1"/>
    <col min="28" max="28" width="13.61328125" bestFit="1" customWidth="1"/>
  </cols>
  <sheetData>
    <row r="1" spans="1:29" ht="61.3" x14ac:dyDescent="1.55">
      <c r="A1" s="1" t="s">
        <v>4</v>
      </c>
    </row>
    <row r="3" spans="1:29" ht="35.6" x14ac:dyDescent="0.9">
      <c r="X3" s="2" t="s">
        <v>5</v>
      </c>
      <c r="Y3" s="3">
        <v>5851.6926999999996</v>
      </c>
      <c r="Z3" s="2" t="s">
        <v>6</v>
      </c>
      <c r="AA3" s="4" t="s">
        <v>9</v>
      </c>
      <c r="AB3" s="5">
        <f>Y3/1000</f>
        <v>5.8516926999999992</v>
      </c>
      <c r="AC3" s="2" t="s">
        <v>10</v>
      </c>
    </row>
    <row r="4" spans="1:29" ht="35.6" x14ac:dyDescent="0.9">
      <c r="X4" s="2" t="s">
        <v>7</v>
      </c>
      <c r="Y4" s="2">
        <f>Y3/2</f>
        <v>2925.8463499999998</v>
      </c>
      <c r="Z4" s="2" t="s">
        <v>6</v>
      </c>
      <c r="AA4" s="4" t="s">
        <v>9</v>
      </c>
      <c r="AB4" s="5">
        <f t="shared" ref="AB4:AB5" si="0">Y4/1000</f>
        <v>2.9258463499999996</v>
      </c>
      <c r="AC4" s="2" t="s">
        <v>10</v>
      </c>
    </row>
    <row r="5" spans="1:29" ht="35.6" x14ac:dyDescent="0.9">
      <c r="X5" s="2" t="s">
        <v>8</v>
      </c>
      <c r="Y5" s="2">
        <f>PI()*Y3</f>
        <v>18383.634797385021</v>
      </c>
      <c r="Z5" s="2" t="s">
        <v>6</v>
      </c>
      <c r="AA5" s="4" t="s">
        <v>9</v>
      </c>
      <c r="AB5" s="5">
        <f t="shared" si="0"/>
        <v>18.383634797385021</v>
      </c>
      <c r="AC5" s="2" t="s">
        <v>10</v>
      </c>
    </row>
    <row r="6" spans="1:29" ht="35.6" x14ac:dyDescent="0.9">
      <c r="X6" s="2"/>
      <c r="Y6" s="2"/>
      <c r="Z6" s="2"/>
      <c r="AA6" s="2"/>
      <c r="AB6" s="2"/>
      <c r="AC6" s="2"/>
    </row>
    <row r="7" spans="1:29" ht="35.6" x14ac:dyDescent="0.9">
      <c r="X7" s="2" t="s">
        <v>21</v>
      </c>
      <c r="Y7" s="3">
        <v>116</v>
      </c>
      <c r="Z7" s="2"/>
      <c r="AA7" s="2"/>
      <c r="AB7" s="2"/>
      <c r="AC7" s="2"/>
    </row>
    <row r="8" spans="1:29" ht="35.6" x14ac:dyDescent="0.9">
      <c r="X8" s="2" t="s">
        <v>22</v>
      </c>
      <c r="Y8" s="2">
        <f>Y7/Y3</f>
        <v>1.9823323941805762E-2</v>
      </c>
      <c r="Z8" s="2"/>
      <c r="AA8" s="2"/>
      <c r="AB8" s="2"/>
      <c r="AC8" s="2"/>
    </row>
    <row r="9" spans="1:29" ht="35.6" x14ac:dyDescent="0.9">
      <c r="X9" s="2"/>
      <c r="Y9" s="2"/>
      <c r="Z9" s="2"/>
      <c r="AA9" s="2"/>
      <c r="AB9" s="2"/>
      <c r="AC9" s="2"/>
    </row>
    <row r="10" spans="1:29" ht="35.6" x14ac:dyDescent="0.9">
      <c r="X10" s="2"/>
      <c r="Y10" s="2"/>
      <c r="Z10" s="2"/>
      <c r="AA10" s="2"/>
      <c r="AB10" s="2"/>
      <c r="AC10" s="2"/>
    </row>
    <row r="11" spans="1:29" ht="35.6" x14ac:dyDescent="0.9">
      <c r="X11" s="2"/>
      <c r="Y11" s="2"/>
      <c r="Z11" s="2"/>
      <c r="AA11" s="2"/>
      <c r="AB11" s="2"/>
      <c r="AC11" s="2"/>
    </row>
    <row r="12" spans="1:29" ht="35.6" x14ac:dyDescent="0.9">
      <c r="X12" s="2"/>
      <c r="Y12" s="2"/>
      <c r="Z12" s="2"/>
      <c r="AA12" s="2"/>
      <c r="AB12" s="2"/>
      <c r="AC12" s="2"/>
    </row>
    <row r="13" spans="1:29" ht="35.6" x14ac:dyDescent="0.9">
      <c r="X13" s="2"/>
      <c r="Y13" s="2"/>
      <c r="Z13" s="2"/>
      <c r="AA13" s="2"/>
      <c r="AB13" s="2"/>
      <c r="AC13" s="2"/>
    </row>
    <row r="14" spans="1:29" ht="35.6" x14ac:dyDescent="0.9">
      <c r="X14" s="2"/>
      <c r="Y14" s="2"/>
      <c r="Z14" s="2"/>
      <c r="AA14" s="2"/>
      <c r="AB14" s="2"/>
      <c r="AC14" s="2"/>
    </row>
    <row r="15" spans="1:29" ht="35.6" x14ac:dyDescent="0.9">
      <c r="X15" s="2"/>
      <c r="Y15" s="2"/>
      <c r="Z15" s="2"/>
      <c r="AA15" s="2"/>
      <c r="AB15" s="2"/>
      <c r="AC15" s="2"/>
    </row>
    <row r="16" spans="1:29" ht="35.6" x14ac:dyDescent="0.9">
      <c r="X16" s="2"/>
      <c r="Y16" s="2"/>
      <c r="Z16" s="2"/>
      <c r="AA16" s="2"/>
      <c r="AB16" s="2"/>
      <c r="AC16" s="2"/>
    </row>
    <row r="17" spans="24:29" ht="35.6" x14ac:dyDescent="0.9">
      <c r="X17" s="2"/>
      <c r="Y17" s="2"/>
      <c r="Z17" s="2"/>
      <c r="AA17" s="2"/>
      <c r="AB17" s="2"/>
      <c r="AC17" s="2"/>
    </row>
    <row r="18" spans="24:29" ht="35.6" x14ac:dyDescent="0.9">
      <c r="X18" s="2"/>
      <c r="Y18" s="2"/>
      <c r="Z18" s="2"/>
      <c r="AA18" s="2"/>
      <c r="AB18" s="2"/>
      <c r="AC18" s="2"/>
    </row>
    <row r="19" spans="24:29" ht="35.6" x14ac:dyDescent="0.9">
      <c r="X19" s="2"/>
      <c r="Y19" s="2"/>
      <c r="Z19" s="2"/>
      <c r="AA19" s="2"/>
      <c r="AB19" s="2"/>
      <c r="AC19" s="2"/>
    </row>
    <row r="20" spans="24:29" ht="35.6" x14ac:dyDescent="0.9">
      <c r="X20" s="2" t="s">
        <v>14</v>
      </c>
      <c r="Y20" s="2">
        <f>Y4</f>
        <v>2925.8463499999998</v>
      </c>
      <c r="Z20" s="2" t="s">
        <v>6</v>
      </c>
      <c r="AA20" s="4" t="s">
        <v>9</v>
      </c>
      <c r="AB20" s="5">
        <f t="shared" ref="AB20" si="1">Y20/1000</f>
        <v>2.9258463499999996</v>
      </c>
      <c r="AC20" s="2" t="s">
        <v>10</v>
      </c>
    </row>
    <row r="21" spans="24:29" ht="35.6" x14ac:dyDescent="0.9">
      <c r="X21" s="2" t="s">
        <v>16</v>
      </c>
      <c r="Y21" s="3">
        <f>'Camera Specifications'!L18</f>
        <v>1539.864963814583</v>
      </c>
      <c r="Z21" s="2" t="s">
        <v>6</v>
      </c>
      <c r="AA21" s="4" t="s">
        <v>9</v>
      </c>
      <c r="AB21" s="5">
        <f t="shared" ref="AB21" si="2">Y21/1000</f>
        <v>1.5398649638145829</v>
      </c>
      <c r="AC21" s="2" t="s">
        <v>10</v>
      </c>
    </row>
    <row r="22" spans="24:29" ht="35.6" x14ac:dyDescent="0.9">
      <c r="X22" s="2" t="s">
        <v>17</v>
      </c>
      <c r="Y22" s="2">
        <f>Y21/2</f>
        <v>769.9324819072915</v>
      </c>
      <c r="Z22" s="2" t="s">
        <v>6</v>
      </c>
      <c r="AA22" s="4" t="s">
        <v>9</v>
      </c>
      <c r="AB22" s="5">
        <f t="shared" ref="AB22" si="3">Y22/1000</f>
        <v>0.76993248190729147</v>
      </c>
      <c r="AC22" s="2" t="s">
        <v>10</v>
      </c>
    </row>
    <row r="23" spans="24:29" ht="35.6" x14ac:dyDescent="0.9">
      <c r="X23" s="2"/>
      <c r="Y23" s="2"/>
      <c r="Z23" s="2"/>
      <c r="AA23" s="2"/>
      <c r="AB23" s="2"/>
      <c r="AC23" s="2"/>
    </row>
    <row r="24" spans="24:29" ht="35.6" x14ac:dyDescent="0.9">
      <c r="X24" s="2" t="s">
        <v>15</v>
      </c>
      <c r="Y24" s="2">
        <f>Y22/Y20</f>
        <v>0.26314863796839216</v>
      </c>
      <c r="Z24" s="2"/>
      <c r="AA24" s="2"/>
      <c r="AB24" s="2"/>
      <c r="AC24" s="2"/>
    </row>
    <row r="25" spans="24:29" ht="35.6" x14ac:dyDescent="0.9">
      <c r="X25" s="2" t="s">
        <v>18</v>
      </c>
      <c r="Y25" s="2">
        <f>ATAN(Y24)</f>
        <v>0.25731505771455115</v>
      </c>
      <c r="Z25" s="2" t="s">
        <v>19</v>
      </c>
      <c r="AA25" s="4" t="s">
        <v>9</v>
      </c>
      <c r="AB25" s="2">
        <f>DEGREES(Y25)</f>
        <v>14.743066812208976</v>
      </c>
      <c r="AC25" s="2" t="s">
        <v>20</v>
      </c>
    </row>
    <row r="26" spans="24:29" ht="35.6" x14ac:dyDescent="0.9">
      <c r="X26" s="2"/>
      <c r="Y26" s="2"/>
      <c r="Z26" s="2"/>
      <c r="AA26" s="2"/>
      <c r="AB26" s="2"/>
      <c r="AC26" s="2"/>
    </row>
    <row r="27" spans="24:29" ht="35.6" x14ac:dyDescent="0.9">
      <c r="X27" s="2" t="s">
        <v>41</v>
      </c>
      <c r="Y27" s="2">
        <f>(AB25/360)*Y5</f>
        <v>752.86432241415889</v>
      </c>
      <c r="Z27" s="2" t="s">
        <v>6</v>
      </c>
      <c r="AA27" s="4" t="s">
        <v>9</v>
      </c>
      <c r="AB27" s="5">
        <f t="shared" ref="AB27" si="4">Y27/1000</f>
        <v>0.7528643224141589</v>
      </c>
      <c r="AC27" s="2" t="s">
        <v>10</v>
      </c>
    </row>
    <row r="28" spans="24:29" ht="35.6" x14ac:dyDescent="0.9">
      <c r="X28" s="2" t="s">
        <v>23</v>
      </c>
      <c r="Y28" s="2">
        <f>Y27*Y8</f>
        <v>14.924273347443968</v>
      </c>
      <c r="Z28" s="2"/>
      <c r="AA28" s="4" t="s">
        <v>9</v>
      </c>
      <c r="AB28" s="6">
        <f>_xlfn.FLOOR.MATH(Y28)</f>
        <v>14</v>
      </c>
      <c r="AC28" s="2"/>
    </row>
    <row r="29" spans="24:29" ht="35.6" x14ac:dyDescent="0.9">
      <c r="X29" s="2"/>
      <c r="Y29" s="2"/>
      <c r="Z29" s="2"/>
      <c r="AA29" s="2"/>
      <c r="AB29" s="2"/>
      <c r="AC29" s="2"/>
    </row>
    <row r="30" spans="24:29" ht="35.6" x14ac:dyDescent="0.9">
      <c r="X30" s="2"/>
      <c r="Y30" s="2"/>
      <c r="Z30" s="2"/>
      <c r="AA30" s="2"/>
      <c r="AB30" s="2"/>
      <c r="AC30" s="2"/>
    </row>
    <row r="31" spans="24:29" ht="35.6" x14ac:dyDescent="0.9">
      <c r="X31" s="2"/>
      <c r="Y31" s="2"/>
      <c r="Z31" s="2"/>
      <c r="AA31" s="2"/>
      <c r="AB31" s="2"/>
      <c r="AC31" s="2"/>
    </row>
    <row r="32" spans="24:29" ht="35.6" x14ac:dyDescent="0.9">
      <c r="X32" s="2"/>
      <c r="Y32" s="2"/>
      <c r="Z32" s="2"/>
      <c r="AA32" s="2"/>
      <c r="AB32" s="2"/>
      <c r="AC32" s="2"/>
    </row>
    <row r="33" spans="24:29" ht="35.6" x14ac:dyDescent="0.9">
      <c r="X33" s="2"/>
      <c r="Y33" s="2"/>
      <c r="Z33" s="2"/>
      <c r="AA33" s="2"/>
      <c r="AB33" s="2"/>
      <c r="AC3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D0C5-1E68-4500-8D35-E4F871DE272D}">
  <dimension ref="A1:P25"/>
  <sheetViews>
    <sheetView topLeftCell="A10" zoomScale="90" zoomScaleNormal="90" workbookViewId="0">
      <selection activeCell="L9" sqref="L9"/>
    </sheetView>
  </sheetViews>
  <sheetFormatPr defaultRowHeight="14.6" x14ac:dyDescent="0.4"/>
  <cols>
    <col min="10" max="10" width="51.3046875" bestFit="1" customWidth="1"/>
    <col min="11" max="11" width="23" bestFit="1" customWidth="1"/>
    <col min="12" max="12" width="29.84375" bestFit="1" customWidth="1"/>
    <col min="13" max="13" width="13.07421875" bestFit="1" customWidth="1"/>
    <col min="15" max="15" width="29.84375" bestFit="1" customWidth="1"/>
  </cols>
  <sheetData>
    <row r="1" spans="1:16" ht="61.3" x14ac:dyDescent="1.55">
      <c r="A1" s="1" t="s">
        <v>24</v>
      </c>
    </row>
    <row r="2" spans="1:16" s="2" customFormat="1" ht="35.6" x14ac:dyDescent="0.9"/>
    <row r="3" spans="1:16" s="2" customFormat="1" ht="35.6" x14ac:dyDescent="0.9">
      <c r="J3" s="2" t="s">
        <v>25</v>
      </c>
      <c r="K3" s="2" t="s">
        <v>26</v>
      </c>
      <c r="L3" s="3">
        <v>2688</v>
      </c>
      <c r="M3" s="2" t="s">
        <v>28</v>
      </c>
    </row>
    <row r="4" spans="1:16" s="2" customFormat="1" ht="35.6" x14ac:dyDescent="0.9">
      <c r="K4" s="2" t="s">
        <v>27</v>
      </c>
      <c r="L4" s="3">
        <v>1520</v>
      </c>
      <c r="M4" s="2" t="s">
        <v>28</v>
      </c>
    </row>
    <row r="5" spans="1:16" s="2" customFormat="1" ht="35.6" x14ac:dyDescent="0.9"/>
    <row r="6" spans="1:16" s="2" customFormat="1" ht="35.6" x14ac:dyDescent="0.9">
      <c r="J6" s="2" t="s">
        <v>29</v>
      </c>
      <c r="K6" s="2" t="s">
        <v>30</v>
      </c>
      <c r="L6" s="11">
        <v>141</v>
      </c>
      <c r="M6" s="2" t="s">
        <v>20</v>
      </c>
    </row>
    <row r="7" spans="1:16" s="2" customFormat="1" ht="35.6" x14ac:dyDescent="0.9">
      <c r="J7" s="7" t="s">
        <v>33</v>
      </c>
      <c r="K7" s="2" t="s">
        <v>31</v>
      </c>
      <c r="L7" s="11">
        <v>114</v>
      </c>
      <c r="M7" s="2" t="s">
        <v>20</v>
      </c>
    </row>
    <row r="8" spans="1:16" s="2" customFormat="1" ht="35.6" x14ac:dyDescent="0.9">
      <c r="K8" s="2" t="s">
        <v>32</v>
      </c>
      <c r="L8" s="11">
        <v>59</v>
      </c>
      <c r="M8" s="2" t="s">
        <v>20</v>
      </c>
    </row>
    <row r="9" spans="1:16" s="2" customFormat="1" ht="35.6" x14ac:dyDescent="0.9"/>
    <row r="10" spans="1:16" s="2" customFormat="1" ht="35.6" x14ac:dyDescent="0.9">
      <c r="J10" s="9" t="s">
        <v>34</v>
      </c>
      <c r="L10" s="3">
        <v>500</v>
      </c>
      <c r="M10" s="2" t="s">
        <v>6</v>
      </c>
      <c r="N10" s="4" t="s">
        <v>9</v>
      </c>
      <c r="O10" s="5">
        <f>L10/1000</f>
        <v>0.5</v>
      </c>
      <c r="P10" s="2" t="s">
        <v>10</v>
      </c>
    </row>
    <row r="11" spans="1:16" s="2" customFormat="1" ht="35.6" x14ac:dyDescent="0.9">
      <c r="G11" s="8"/>
      <c r="J11" s="2" t="s">
        <v>35</v>
      </c>
    </row>
    <row r="12" spans="1:16" s="2" customFormat="1" ht="35.6" x14ac:dyDescent="0.9">
      <c r="J12" s="2" t="s">
        <v>36</v>
      </c>
    </row>
    <row r="13" spans="1:16" s="2" customFormat="1" ht="35.6" x14ac:dyDescent="0.9"/>
    <row r="14" spans="1:16" s="2" customFormat="1" ht="35.6" x14ac:dyDescent="0.9">
      <c r="J14" s="10" t="s">
        <v>31</v>
      </c>
    </row>
    <row r="15" spans="1:16" s="2" customFormat="1" ht="35.6" x14ac:dyDescent="0.9">
      <c r="J15" s="2" t="s">
        <v>40</v>
      </c>
      <c r="L15" s="12">
        <f>L7/2</f>
        <v>57</v>
      </c>
      <c r="M15" s="2" t="s">
        <v>20</v>
      </c>
      <c r="N15" s="4" t="s">
        <v>9</v>
      </c>
      <c r="O15" s="2">
        <f>RADIANS(L15)</f>
        <v>0.99483767363676789</v>
      </c>
      <c r="P15" s="2" t="s">
        <v>19</v>
      </c>
    </row>
    <row r="16" spans="1:16" s="2" customFormat="1" ht="35.6" x14ac:dyDescent="0.9">
      <c r="J16" s="2" t="s">
        <v>37</v>
      </c>
      <c r="L16" s="2">
        <f>TAN(O15)</f>
        <v>1.5398649638145829</v>
      </c>
    </row>
    <row r="17" spans="10:16" s="2" customFormat="1" ht="35.6" x14ac:dyDescent="0.9">
      <c r="J17" s="2" t="s">
        <v>38</v>
      </c>
      <c r="L17" s="2">
        <f>L10*L16</f>
        <v>769.9324819072915</v>
      </c>
      <c r="M17" s="2" t="s">
        <v>6</v>
      </c>
      <c r="N17" s="4" t="s">
        <v>9</v>
      </c>
      <c r="O17" s="5">
        <f>L17/1000</f>
        <v>0.76993248190729147</v>
      </c>
      <c r="P17" s="2" t="s">
        <v>10</v>
      </c>
    </row>
    <row r="18" spans="10:16" s="2" customFormat="1" ht="35.6" x14ac:dyDescent="0.9">
      <c r="J18" s="2" t="s">
        <v>39</v>
      </c>
      <c r="L18" s="6">
        <f>L17*2</f>
        <v>1539.864963814583</v>
      </c>
      <c r="M18" s="2" t="s">
        <v>6</v>
      </c>
      <c r="N18" s="4" t="s">
        <v>9</v>
      </c>
      <c r="O18" s="5">
        <f>L18/1000</f>
        <v>1.5398649638145829</v>
      </c>
      <c r="P18" s="2" t="s">
        <v>10</v>
      </c>
    </row>
    <row r="19" spans="10:16" s="2" customFormat="1" ht="35.6" x14ac:dyDescent="0.9"/>
    <row r="20" spans="10:16" s="2" customFormat="1" ht="35.6" x14ac:dyDescent="0.9">
      <c r="J20" s="10" t="s">
        <v>32</v>
      </c>
    </row>
    <row r="21" spans="10:16" s="2" customFormat="1" ht="35.6" x14ac:dyDescent="0.9">
      <c r="J21" s="2" t="s">
        <v>40</v>
      </c>
      <c r="L21" s="12">
        <f>L8/2</f>
        <v>29.5</v>
      </c>
      <c r="M21" s="2" t="s">
        <v>20</v>
      </c>
      <c r="N21" s="4" t="s">
        <v>9</v>
      </c>
      <c r="O21" s="2">
        <f>RADIANS(L21)</f>
        <v>0.51487212933832727</v>
      </c>
      <c r="P21" s="2" t="s">
        <v>19</v>
      </c>
    </row>
    <row r="22" spans="10:16" s="2" customFormat="1" ht="35.6" x14ac:dyDescent="0.9">
      <c r="J22" s="2" t="s">
        <v>37</v>
      </c>
      <c r="L22" s="2">
        <f>TAN(O21)</f>
        <v>0.56577277818777016</v>
      </c>
    </row>
    <row r="23" spans="10:16" s="2" customFormat="1" ht="35.6" x14ac:dyDescent="0.9">
      <c r="J23" s="2" t="s">
        <v>38</v>
      </c>
      <c r="L23" s="2">
        <f>L10*L22</f>
        <v>282.8863890938851</v>
      </c>
      <c r="M23" s="2" t="s">
        <v>6</v>
      </c>
      <c r="N23" s="4" t="s">
        <v>9</v>
      </c>
      <c r="O23" s="5">
        <f>L23/1000</f>
        <v>0.28288638909388508</v>
      </c>
      <c r="P23" s="2" t="s">
        <v>10</v>
      </c>
    </row>
    <row r="24" spans="10:16" s="2" customFormat="1" ht="35.6" x14ac:dyDescent="0.9">
      <c r="J24" s="2" t="s">
        <v>39</v>
      </c>
      <c r="L24" s="6">
        <f>L23*2</f>
        <v>565.7727781877702</v>
      </c>
      <c r="M24" s="2" t="s">
        <v>6</v>
      </c>
      <c r="N24" s="4" t="s">
        <v>9</v>
      </c>
      <c r="O24" s="5">
        <f>L24/1000</f>
        <v>0.56577277818777016</v>
      </c>
      <c r="P24" s="2" t="s">
        <v>10</v>
      </c>
    </row>
    <row r="25" spans="10:16" s="2" customFormat="1" ht="35.6" x14ac:dyDescent="0.9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Description</vt:lpstr>
      <vt:lpstr>Head Cover Specifications</vt:lpstr>
      <vt:lpstr>Camera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2022-09-28T03:33:54Z</dcterms:created>
  <dcterms:modified xsi:type="dcterms:W3CDTF">2022-09-29T08:38:10Z</dcterms:modified>
</cp:coreProperties>
</file>