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090" yWindow="0" windowWidth="22260" windowHeight="12645" activeTab="2"/>
  </bookViews>
  <sheets>
    <sheet name="Voltage Sensor" sheetId="1" r:id="rId1"/>
    <sheet name="Current Sensor" sheetId="2" r:id="rId2"/>
    <sheet name="Tabelle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2" l="1"/>
  <c r="L56" i="2"/>
  <c r="D28" i="2"/>
  <c r="D31" i="2"/>
  <c r="D29" i="2"/>
  <c r="D33" i="2"/>
  <c r="D34" i="2"/>
  <c r="D27" i="2"/>
  <c r="D30" i="2"/>
  <c r="D32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6" i="2"/>
  <c r="K27" i="1"/>
  <c r="L61" i="2"/>
  <c r="C38" i="1"/>
  <c r="H48" i="2" l="1"/>
  <c r="H47" i="2"/>
  <c r="H46" i="2"/>
  <c r="H45" i="2"/>
  <c r="H44" i="2"/>
  <c r="H43" i="2"/>
  <c r="H42" i="2"/>
  <c r="J48" i="2" l="1"/>
  <c r="I48" i="2"/>
  <c r="J47" i="2"/>
  <c r="I47" i="2"/>
  <c r="I46" i="2"/>
  <c r="J46" i="2"/>
  <c r="J45" i="2"/>
  <c r="I45" i="2"/>
  <c r="J44" i="2"/>
  <c r="I44" i="2"/>
  <c r="I43" i="2"/>
  <c r="J43" i="2"/>
  <c r="J42" i="2"/>
  <c r="I42" i="2"/>
  <c r="C19" i="1" l="1"/>
  <c r="C25" i="1" l="1"/>
  <c r="C50" i="1"/>
  <c r="C40" i="1"/>
  <c r="C24" i="1"/>
  <c r="C49" i="1"/>
  <c r="C39" i="1"/>
  <c r="C45" i="1"/>
  <c r="C43" i="1"/>
  <c r="C42" i="1"/>
  <c r="C48" i="1"/>
  <c r="C46" i="1"/>
  <c r="C26" i="1"/>
  <c r="J41" i="2"/>
  <c r="H40" i="2"/>
  <c r="J39" i="2"/>
  <c r="H38" i="2"/>
  <c r="H26" i="2"/>
  <c r="I27" i="2"/>
  <c r="G39" i="1" l="1"/>
  <c r="I39" i="1"/>
  <c r="H39" i="1"/>
  <c r="G45" i="1"/>
  <c r="I45" i="1"/>
  <c r="H45" i="1"/>
  <c r="H43" i="1"/>
  <c r="G43" i="1"/>
  <c r="I43" i="1"/>
  <c r="H49" i="1"/>
  <c r="I49" i="1"/>
  <c r="G49" i="1"/>
  <c r="H24" i="1"/>
  <c r="G24" i="1"/>
  <c r="I24" i="1"/>
  <c r="H46" i="1"/>
  <c r="I46" i="1"/>
  <c r="G46" i="1"/>
  <c r="G40" i="1"/>
  <c r="I40" i="1"/>
  <c r="H40" i="1"/>
  <c r="H50" i="1"/>
  <c r="I50" i="1"/>
  <c r="G50" i="1"/>
  <c r="G48" i="1"/>
  <c r="H48" i="1"/>
  <c r="I48" i="1"/>
  <c r="G42" i="1"/>
  <c r="H42" i="1"/>
  <c r="I42" i="1"/>
  <c r="H41" i="2"/>
  <c r="I41" i="2"/>
  <c r="J40" i="2"/>
  <c r="I40" i="2"/>
  <c r="I39" i="2"/>
  <c r="H39" i="2"/>
  <c r="J38" i="2"/>
  <c r="I38" i="2"/>
  <c r="J26" i="2"/>
  <c r="I26" i="2"/>
  <c r="J27" i="2"/>
  <c r="H27" i="2"/>
  <c r="C31" i="1" l="1"/>
  <c r="C27" i="1"/>
  <c r="C30" i="1"/>
  <c r="C37" i="1"/>
  <c r="C29" i="1"/>
  <c r="C36" i="1"/>
  <c r="C35" i="1"/>
  <c r="C34" i="1"/>
  <c r="C33" i="1"/>
  <c r="C44" i="1"/>
  <c r="C32" i="1"/>
  <c r="C28" i="1"/>
  <c r="C47" i="1"/>
  <c r="C41" i="1"/>
  <c r="H25" i="1" l="1"/>
  <c r="I25" i="1"/>
  <c r="G25" i="1"/>
  <c r="H26" i="1"/>
  <c r="I26" i="1"/>
  <c r="G26" i="1"/>
  <c r="G27" i="1"/>
  <c r="H27" i="1"/>
  <c r="I27" i="1"/>
  <c r="J36" i="2"/>
  <c r="I36" i="2"/>
  <c r="H36" i="2"/>
  <c r="J37" i="2"/>
  <c r="I37" i="2"/>
  <c r="H37" i="2"/>
  <c r="J29" i="2"/>
  <c r="J30" i="2"/>
  <c r="J31" i="2"/>
  <c r="J32" i="2"/>
  <c r="J33" i="2"/>
  <c r="J34" i="2"/>
  <c r="J35" i="2"/>
  <c r="I29" i="2"/>
  <c r="I30" i="2"/>
  <c r="I31" i="2"/>
  <c r="I32" i="2"/>
  <c r="I33" i="2"/>
  <c r="I34" i="2"/>
  <c r="I35" i="2"/>
  <c r="H29" i="2"/>
  <c r="H30" i="2"/>
  <c r="H31" i="2"/>
  <c r="H32" i="2"/>
  <c r="H33" i="2"/>
  <c r="H34" i="2"/>
  <c r="H35" i="2"/>
  <c r="J28" i="2"/>
  <c r="I28" i="2"/>
  <c r="H28" i="2"/>
  <c r="G47" i="1"/>
  <c r="H47" i="1"/>
  <c r="I47" i="1"/>
  <c r="G44" i="1"/>
  <c r="H44" i="1"/>
  <c r="I44" i="1"/>
  <c r="I29" i="1"/>
  <c r="I30" i="1"/>
  <c r="I31" i="1"/>
  <c r="I32" i="1"/>
  <c r="I33" i="1"/>
  <c r="I34" i="1"/>
  <c r="I35" i="1"/>
  <c r="I36" i="1"/>
  <c r="I37" i="1"/>
  <c r="I38" i="1"/>
  <c r="I41" i="1"/>
  <c r="I28" i="1"/>
  <c r="H29" i="1"/>
  <c r="H30" i="1"/>
  <c r="H31" i="1"/>
  <c r="H32" i="1"/>
  <c r="H33" i="1"/>
  <c r="H34" i="1"/>
  <c r="H35" i="1"/>
  <c r="H36" i="1"/>
  <c r="H37" i="1"/>
  <c r="H38" i="1"/>
  <c r="H41" i="1"/>
  <c r="H28" i="1"/>
  <c r="G29" i="1"/>
  <c r="G30" i="1"/>
  <c r="G31" i="1"/>
  <c r="G32" i="1"/>
  <c r="G33" i="1"/>
  <c r="G34" i="1"/>
  <c r="G35" i="1"/>
  <c r="G36" i="1"/>
  <c r="G37" i="1"/>
  <c r="G38" i="1"/>
  <c r="G41" i="1"/>
  <c r="G28" i="1"/>
  <c r="D19" i="1"/>
  <c r="E19" i="1" s="1"/>
  <c r="F19" i="1" s="1"/>
  <c r="H49" i="2" l="1"/>
  <c r="I49" i="2"/>
  <c r="J49" i="2"/>
  <c r="N56" i="2" s="1"/>
  <c r="H51" i="1"/>
  <c r="L25" i="1" s="1"/>
  <c r="M35" i="1" s="1"/>
  <c r="G51" i="1"/>
  <c r="K25" i="1" s="1"/>
  <c r="L35" i="1" s="1"/>
  <c r="I51" i="1"/>
  <c r="M25" i="1" s="1"/>
  <c r="N35" i="1" s="1"/>
  <c r="M67" i="2" l="1"/>
  <c r="E20" i="2"/>
  <c r="G20" i="2"/>
  <c r="H20" i="2" s="1"/>
  <c r="I20" i="2" s="1"/>
</calcChain>
</file>

<file path=xl/sharedStrings.xml><?xml version="1.0" encoding="utf-8"?>
<sst xmlns="http://schemas.openxmlformats.org/spreadsheetml/2006/main" count="131" uniqueCount="105">
  <si>
    <t>V</t>
  </si>
  <si>
    <t>Voltage Adapter</t>
  </si>
  <si>
    <t>Components</t>
  </si>
  <si>
    <t>R1</t>
  </si>
  <si>
    <t>Ohm</t>
  </si>
  <si>
    <t>R1=R3</t>
  </si>
  <si>
    <t>kOhm</t>
  </si>
  <si>
    <t>Rm</t>
  </si>
  <si>
    <t>R2=R4</t>
  </si>
  <si>
    <t>v2</t>
  </si>
  <si>
    <t>V_input (V)</t>
  </si>
  <si>
    <t>I_R1 (mA)</t>
  </si>
  <si>
    <t>Is (mA)</t>
  </si>
  <si>
    <t>V_Rm (V)</t>
  </si>
  <si>
    <t>V_out (V)</t>
  </si>
  <si>
    <t>(two 390 parallel)</t>
  </si>
  <si>
    <t>V_input(V)</t>
  </si>
  <si>
    <t>VPS1 (V)</t>
  </si>
  <si>
    <t>VPS2 (V)</t>
  </si>
  <si>
    <t>VPS3 (V)</t>
  </si>
  <si>
    <t>diff VPS1</t>
  </si>
  <si>
    <t>diff VPS2</t>
  </si>
  <si>
    <t>diff VPS3</t>
  </si>
  <si>
    <t>turns</t>
  </si>
  <si>
    <t>Ip (A)</t>
  </si>
  <si>
    <t>(two 270 parallel)</t>
  </si>
  <si>
    <t>IPS1</t>
  </si>
  <si>
    <t>IPS2</t>
  </si>
  <si>
    <t>IPS3</t>
  </si>
  <si>
    <t>diff IPS1</t>
  </si>
  <si>
    <t>diff IPS2</t>
  </si>
  <si>
    <t>diff IPS3</t>
  </si>
  <si>
    <t>vps1</t>
  </si>
  <si>
    <t>vps2</t>
  </si>
  <si>
    <t>vps3</t>
  </si>
  <si>
    <t>I_meas (A)</t>
  </si>
  <si>
    <t>Hardware parameters</t>
  </si>
  <si>
    <t>average</t>
  </si>
  <si>
    <t>Hardware Parameters</t>
  </si>
  <si>
    <t>Current Sensor LA 55P</t>
  </si>
  <si>
    <t>Voltage Sensor LV 25P</t>
  </si>
  <si>
    <t>Theoratical Calculation</t>
  </si>
  <si>
    <t>Current/turn</t>
  </si>
  <si>
    <t>Total current through sensor</t>
  </si>
  <si>
    <t>Voltage measuring and calibration</t>
  </si>
  <si>
    <t>Calibration Shift</t>
  </si>
  <si>
    <t>Calculation back to real value</t>
  </si>
  <si>
    <t>VPS1</t>
  </si>
  <si>
    <t>VPS2</t>
  </si>
  <si>
    <t>VPS3</t>
  </si>
  <si>
    <t>V_cal_back</t>
  </si>
  <si>
    <t>IPS1 (V)</t>
  </si>
  <si>
    <t>IPS2 (V)</t>
  </si>
  <si>
    <t>IPS3 (V)</t>
  </si>
  <si>
    <t>Cali ratio</t>
  </si>
  <si>
    <t>V_out</t>
  </si>
  <si>
    <t>I_cal_back</t>
  </si>
  <si>
    <t>Calibration ratio</t>
  </si>
  <si>
    <t>V_cal_back = (V_out-V_shift-V_ref)*Cali_ratio</t>
  </si>
  <si>
    <t>I_cal_back = (V_out-V_shift-V_ref)*Cali_ratio</t>
  </si>
  <si>
    <t>0</t>
  </si>
  <si>
    <t>Max 250V</t>
  </si>
  <si>
    <t>Max 20A</t>
  </si>
  <si>
    <t>Note: Board-2 current for sensor shall not be applied above 11 A, otherwise accuracy will drop</t>
  </si>
  <si>
    <t>Note: Board-2 voltage shall not be applied above 140 V, otherwise accuracy will drop</t>
  </si>
  <si>
    <t>30</t>
  </si>
  <si>
    <t>-10</t>
  </si>
  <si>
    <t>10</t>
  </si>
  <si>
    <t>20</t>
  </si>
  <si>
    <t>40</t>
  </si>
  <si>
    <t>50</t>
  </si>
  <si>
    <t>60</t>
  </si>
  <si>
    <t>70</t>
  </si>
  <si>
    <t>80</t>
  </si>
  <si>
    <t>90</t>
  </si>
  <si>
    <t>100</t>
  </si>
  <si>
    <t>130</t>
  </si>
  <si>
    <t>140</t>
  </si>
  <si>
    <t>2,237</t>
  </si>
  <si>
    <t>2,184</t>
  </si>
  <si>
    <t>2,022</t>
  </si>
  <si>
    <t>1,969</t>
  </si>
  <si>
    <t>1,914</t>
  </si>
  <si>
    <t>1,862</t>
  </si>
  <si>
    <t>1,808</t>
  </si>
  <si>
    <t>1,755</t>
  </si>
  <si>
    <t>1,701</t>
  </si>
  <si>
    <t>1,648</t>
  </si>
  <si>
    <t>1,542</t>
  </si>
  <si>
    <t>1,595</t>
  </si>
  <si>
    <t>1,651</t>
  </si>
  <si>
    <t>1,704</t>
  </si>
  <si>
    <t>1,758</t>
  </si>
  <si>
    <t>1,812</t>
  </si>
  <si>
    <t>1,866</t>
  </si>
  <si>
    <t>1,919</t>
  </si>
  <si>
    <t>1,975</t>
  </si>
  <si>
    <t>2,028</t>
  </si>
  <si>
    <t>2,191</t>
  </si>
  <si>
    <t>2,245</t>
  </si>
  <si>
    <t>1,438</t>
  </si>
  <si>
    <t>1,49</t>
  </si>
  <si>
    <t>I_input (A)</t>
  </si>
  <si>
    <t>POTI0</t>
  </si>
  <si>
    <t>POTI2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</si>
</sst>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"/>
    <numFmt numFmtId="166" formatCode="0.0000"/>
    <numFmt numFmtId="167" formatCode="0.0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auto="1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81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9" fontId="0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53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164" fontId="0" fillId="0" borderId="35" xfId="0" applyNumberForma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164" fontId="0" fillId="0" borderId="12" xfId="0" applyNumberFormat="1" applyBorder="1" applyAlignment="1">
      <alignment horizontal="center" vertical="center"/>
    </xf>
    <xf numFmtId="0" fontId="11" fillId="0" borderId="0" xfId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70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7" fontId="7" fillId="0" borderId="61" xfId="0" applyNumberFormat="1" applyFont="1" applyBorder="1" applyAlignment="1">
      <alignment horizontal="center" vertical="center"/>
    </xf>
    <xf numFmtId="49" fontId="5" fillId="0" borderId="69" xfId="0" applyNumberFormat="1" applyFont="1" applyBorder="1" applyAlignment="1">
      <alignment horizontal="center" vertical="center"/>
    </xf>
    <xf numFmtId="164" fontId="0" fillId="0" borderId="68" xfId="0" applyNumberForma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49" fontId="5" fillId="0" borderId="71" xfId="0" applyNumberFormat="1" applyFont="1" applyBorder="1" applyAlignment="1">
      <alignment horizontal="center" vertical="center"/>
    </xf>
    <xf numFmtId="167" fontId="5" fillId="0" borderId="71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 vertical="center"/>
    </xf>
    <xf numFmtId="164" fontId="0" fillId="0" borderId="57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59" xfId="0" applyNumberForma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4" fillId="0" borderId="60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171450</xdr:rowOff>
    </xdr:from>
    <xdr:to>
      <xdr:col>4</xdr:col>
      <xdr:colOff>781894</xdr:colOff>
      <xdr:row>9</xdr:row>
      <xdr:rowOff>221479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BF93B4F4-C351-42CA-8850-F808DED6E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666750"/>
          <a:ext cx="3906094" cy="153592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38100</xdr:rowOff>
    </xdr:from>
    <xdr:to>
      <xdr:col>9</xdr:col>
      <xdr:colOff>66675</xdr:colOff>
      <xdr:row>9</xdr:row>
      <xdr:rowOff>245198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63F94020-4513-4EB7-8E7B-D0020E138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533400"/>
          <a:ext cx="3209925" cy="16929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3</xdr:row>
      <xdr:rowOff>85725</xdr:rowOff>
    </xdr:from>
    <xdr:to>
      <xdr:col>9</xdr:col>
      <xdr:colOff>552450</xdr:colOff>
      <xdr:row>10</xdr:row>
      <xdr:rowOff>45173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F1EF46C9-37FF-457C-A158-14D6A152C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575" y="828675"/>
          <a:ext cx="3095625" cy="1692998"/>
        </a:xfrm>
        <a:prstGeom prst="rect">
          <a:avLst/>
        </a:prstGeom>
      </xdr:spPr>
    </xdr:pic>
    <xdr:clientData/>
  </xdr:twoCellAnchor>
  <xdr:twoCellAnchor>
    <xdr:from>
      <xdr:col>1</xdr:col>
      <xdr:colOff>276208</xdr:colOff>
      <xdr:row>3</xdr:row>
      <xdr:rowOff>128589</xdr:rowOff>
    </xdr:from>
    <xdr:to>
      <xdr:col>5</xdr:col>
      <xdr:colOff>638175</xdr:colOff>
      <xdr:row>10</xdr:row>
      <xdr:rowOff>149544</xdr:rowOff>
    </xdr:to>
    <xdr:grpSp>
      <xdr:nvGrpSpPr>
        <xdr:cNvPr id="17" name="Group 16"/>
        <xdr:cNvGrpSpPr/>
      </xdr:nvGrpSpPr>
      <xdr:grpSpPr>
        <a:xfrm>
          <a:off x="1323958" y="871539"/>
          <a:ext cx="4552967" cy="1754505"/>
          <a:chOff x="1295383" y="671514"/>
          <a:chExt cx="4552967" cy="1754505"/>
        </a:xfrm>
      </xdr:grpSpPr>
      <xdr:grpSp>
        <xdr:nvGrpSpPr>
          <xdr:cNvPr id="15" name="Group 14"/>
          <xdr:cNvGrpSpPr/>
        </xdr:nvGrpSpPr>
        <xdr:grpSpPr>
          <a:xfrm>
            <a:off x="1295383" y="671514"/>
            <a:ext cx="4552967" cy="1754505"/>
            <a:chOff x="1314433" y="661989"/>
            <a:chExt cx="4552967" cy="1754505"/>
          </a:xfrm>
        </xdr:grpSpPr>
        <xdr:cxnSp macro="">
          <xdr:nvCxnSpPr>
            <xdr:cNvPr id="5" name="直接连接符 7">
              <a:extLst>
                <a:ext uri="{FF2B5EF4-FFF2-40B4-BE49-F238E27FC236}">
                  <a16:creationId xmlns:a16="http://schemas.microsoft.com/office/drawing/2014/main" id="{24B16C61-AFD3-4123-AFC2-82DAE52ED267}"/>
                </a:ext>
              </a:extLst>
            </xdr:cNvPr>
            <xdr:cNvCxnSpPr/>
          </xdr:nvCxnSpPr>
          <xdr:spPr>
            <a:xfrm flipV="1">
              <a:off x="1495425" y="666750"/>
              <a:ext cx="0" cy="209550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grpSp>
          <xdr:nvGrpSpPr>
            <xdr:cNvPr id="14" name="Group 13"/>
            <xdr:cNvGrpSpPr/>
          </xdr:nvGrpSpPr>
          <xdr:grpSpPr>
            <a:xfrm>
              <a:off x="1314433" y="661989"/>
              <a:ext cx="4552967" cy="1754505"/>
              <a:chOff x="1247758" y="471489"/>
              <a:chExt cx="4552967" cy="1754505"/>
            </a:xfrm>
          </xdr:grpSpPr>
          <xdr:pic>
            <xdr:nvPicPr>
              <xdr:cNvPr id="3" name="Picture 4">
                <a:extLst>
                  <a:ext uri="{FF2B5EF4-FFF2-40B4-BE49-F238E27FC236}">
                    <a16:creationId xmlns:a16="http://schemas.microsoft.com/office/drawing/2014/main" id="{502DE62F-45D6-4620-AF56-BB6935BCB65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2095500" y="504826"/>
                <a:ext cx="3705225" cy="1721168"/>
              </a:xfrm>
              <a:prstGeom prst="rect">
                <a:avLst/>
              </a:prstGeom>
            </xdr:spPr>
          </xdr:pic>
          <xdr:pic>
            <xdr:nvPicPr>
              <xdr:cNvPr id="4" name="图片 5">
                <a:extLst>
                  <a:ext uri="{FF2B5EF4-FFF2-40B4-BE49-F238E27FC236}">
                    <a16:creationId xmlns:a16="http://schemas.microsoft.com/office/drawing/2014/main" id="{B975A9F4-D93A-401E-BF06-8BDB3835B86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 rot="5400000">
                <a:off x="1257300" y="685800"/>
                <a:ext cx="733333" cy="752417"/>
              </a:xfrm>
              <a:prstGeom prst="rect">
                <a:avLst/>
              </a:prstGeom>
            </xdr:spPr>
          </xdr:pic>
          <xdr:cxnSp macro="">
            <xdr:nvCxnSpPr>
              <xdr:cNvPr id="6" name="直接连接符 8">
                <a:extLst>
                  <a:ext uri="{FF2B5EF4-FFF2-40B4-BE49-F238E27FC236}">
                    <a16:creationId xmlns:a16="http://schemas.microsoft.com/office/drawing/2014/main" id="{53CF61BB-6235-4F45-9E3E-8C9D711F33A5}"/>
                  </a:ext>
                </a:extLst>
              </xdr:cNvPr>
              <xdr:cNvCxnSpPr/>
            </xdr:nvCxnSpPr>
            <xdr:spPr>
              <a:xfrm flipV="1">
                <a:off x="1438275" y="1381126"/>
                <a:ext cx="0" cy="771524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" name="直接连接符 10">
                <a:extLst>
                  <a:ext uri="{FF2B5EF4-FFF2-40B4-BE49-F238E27FC236}">
                    <a16:creationId xmlns:a16="http://schemas.microsoft.com/office/drawing/2014/main" id="{8EFD5257-A872-40F9-AAA4-95A7AE2DD033}"/>
                  </a:ext>
                </a:extLst>
              </xdr:cNvPr>
              <xdr:cNvCxnSpPr/>
            </xdr:nvCxnSpPr>
            <xdr:spPr>
              <a:xfrm>
                <a:off x="1428750" y="2128839"/>
                <a:ext cx="981075" cy="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连接符 13">
                <a:extLst>
                  <a:ext uri="{FF2B5EF4-FFF2-40B4-BE49-F238E27FC236}">
                    <a16:creationId xmlns:a16="http://schemas.microsoft.com/office/drawing/2014/main" id="{083850C1-9110-4B8F-96D6-528B6DADA05F}"/>
                  </a:ext>
                </a:extLst>
              </xdr:cNvPr>
              <xdr:cNvCxnSpPr/>
            </xdr:nvCxnSpPr>
            <xdr:spPr>
              <a:xfrm>
                <a:off x="1428750" y="471489"/>
                <a:ext cx="962025" cy="0"/>
              </a:xfrm>
              <a:prstGeom prst="line">
                <a:avLst/>
              </a:prstGeom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cxnSp macro="">
        <xdr:nvCxnSpPr>
          <xdr:cNvPr id="9" name="直接连接符 14">
            <a:extLst>
              <a:ext uri="{FF2B5EF4-FFF2-40B4-BE49-F238E27FC236}">
                <a16:creationId xmlns:a16="http://schemas.microsoft.com/office/drawing/2014/main" id="{5C71455A-E2D3-434B-AFC9-4009F37F4A87}"/>
              </a:ext>
            </a:extLst>
          </xdr:cNvPr>
          <xdr:cNvCxnSpPr/>
        </xdr:nvCxnSpPr>
        <xdr:spPr>
          <a:xfrm flipV="1">
            <a:off x="2428875" y="695325"/>
            <a:ext cx="0" cy="20955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zoomScaleNormal="100" workbookViewId="0">
      <selection activeCell="F25" sqref="F25"/>
    </sheetView>
  </sheetViews>
  <sheetFormatPr baseColWidth="10" defaultColWidth="15.7109375" defaultRowHeight="20.100000000000001" customHeight="1" x14ac:dyDescent="0.25"/>
  <cols>
    <col min="1" max="1" width="15.7109375" style="1"/>
    <col min="2" max="17" width="15.7109375" style="1" customWidth="1"/>
    <col min="18" max="16384" width="15.7109375" style="1"/>
  </cols>
  <sheetData>
    <row r="1" spans="1:13" s="22" customFormat="1" ht="20.100000000000001" customHeight="1" thickBot="1" x14ac:dyDescent="0.3">
      <c r="B1" s="24"/>
      <c r="C1" s="24"/>
      <c r="D1" s="24"/>
      <c r="E1" s="24"/>
      <c r="F1" s="24"/>
      <c r="G1" s="24"/>
      <c r="H1" s="24"/>
      <c r="I1" s="24"/>
      <c r="J1" s="24"/>
    </row>
    <row r="2" spans="1:13" ht="20.100000000000001" customHeight="1" thickBot="1" x14ac:dyDescent="0.3">
      <c r="A2" s="26"/>
      <c r="B2" s="139" t="s">
        <v>36</v>
      </c>
      <c r="C2" s="140"/>
      <c r="D2" s="140"/>
      <c r="E2" s="140"/>
      <c r="F2" s="140"/>
      <c r="G2" s="140"/>
      <c r="H2" s="140"/>
      <c r="I2" s="140"/>
      <c r="J2" s="141"/>
    </row>
    <row r="3" spans="1:13" ht="20.100000000000001" customHeight="1" thickTop="1" x14ac:dyDescent="0.25">
      <c r="A3" s="26"/>
      <c r="B3" s="144" t="s">
        <v>40</v>
      </c>
      <c r="C3" s="145"/>
      <c r="D3" s="145"/>
      <c r="E3" s="145"/>
      <c r="G3" s="145" t="s">
        <v>1</v>
      </c>
      <c r="H3" s="145"/>
      <c r="I3" s="145"/>
      <c r="J3" s="26"/>
    </row>
    <row r="4" spans="1:13" ht="20.100000000000001" customHeight="1" x14ac:dyDescent="0.25">
      <c r="A4" s="26"/>
      <c r="J4" s="26"/>
    </row>
    <row r="5" spans="1:13" ht="20.100000000000001" customHeight="1" x14ac:dyDescent="0.25">
      <c r="A5" s="26"/>
      <c r="J5" s="26"/>
    </row>
    <row r="6" spans="1:13" ht="20.100000000000001" customHeight="1" x14ac:dyDescent="0.25">
      <c r="A6" s="26"/>
      <c r="F6" s="3"/>
      <c r="J6" s="26"/>
      <c r="M6" s="3"/>
    </row>
    <row r="7" spans="1:13" ht="20.100000000000001" customHeight="1" x14ac:dyDescent="0.25">
      <c r="A7" s="26"/>
      <c r="F7" s="3"/>
      <c r="J7" s="26"/>
      <c r="M7" s="3"/>
    </row>
    <row r="8" spans="1:13" ht="20.100000000000001" customHeight="1" x14ac:dyDescent="0.25">
      <c r="A8" s="26"/>
      <c r="F8" s="3"/>
      <c r="J8" s="26"/>
      <c r="M8" s="3"/>
    </row>
    <row r="9" spans="1:13" ht="20.100000000000001" customHeight="1" x14ac:dyDescent="0.25">
      <c r="A9" s="26"/>
      <c r="F9" s="3"/>
      <c r="J9" s="26"/>
      <c r="M9" s="3"/>
    </row>
    <row r="10" spans="1:13" ht="20.100000000000001" customHeight="1" x14ac:dyDescent="0.25">
      <c r="A10" s="26"/>
      <c r="F10" s="3"/>
      <c r="J10" s="26"/>
      <c r="M10" s="3"/>
    </row>
    <row r="11" spans="1:13" ht="20.100000000000001" customHeight="1" thickBot="1" x14ac:dyDescent="0.3">
      <c r="A11" s="27"/>
      <c r="B11" s="29"/>
      <c r="C11" s="24"/>
      <c r="D11" s="24"/>
      <c r="E11" s="24"/>
      <c r="F11" s="25"/>
      <c r="G11" s="24"/>
      <c r="H11" s="24"/>
      <c r="I11" s="24"/>
      <c r="J11" s="28"/>
      <c r="M11" s="3"/>
    </row>
    <row r="12" spans="1:13" ht="20.100000000000001" customHeight="1" thickBot="1" x14ac:dyDescent="0.3">
      <c r="A12" s="26"/>
      <c r="B12" s="146" t="s">
        <v>2</v>
      </c>
      <c r="C12" s="147"/>
      <c r="D12" s="147"/>
      <c r="E12" s="147"/>
      <c r="F12" s="147"/>
      <c r="G12" s="147"/>
      <c r="H12" s="147"/>
      <c r="I12" s="147"/>
      <c r="J12" s="148"/>
      <c r="M12" s="3"/>
    </row>
    <row r="13" spans="1:13" ht="20.100000000000001" customHeight="1" thickTop="1" x14ac:dyDescent="0.25">
      <c r="A13" s="26"/>
      <c r="B13" s="30" t="s">
        <v>3</v>
      </c>
      <c r="C13" s="31">
        <v>22</v>
      </c>
      <c r="D13" s="32" t="s">
        <v>6</v>
      </c>
      <c r="E13" s="40"/>
      <c r="F13" s="41"/>
      <c r="G13" s="32" t="s">
        <v>5</v>
      </c>
      <c r="H13" s="32">
        <v>100</v>
      </c>
      <c r="I13" s="32" t="s">
        <v>6</v>
      </c>
      <c r="J13" s="46"/>
      <c r="M13" s="3"/>
    </row>
    <row r="14" spans="1:13" ht="20.100000000000001" customHeight="1" x14ac:dyDescent="0.25">
      <c r="A14" s="26"/>
      <c r="B14" s="33" t="s">
        <v>7</v>
      </c>
      <c r="C14" s="34">
        <v>195</v>
      </c>
      <c r="D14" s="34" t="s">
        <v>4</v>
      </c>
      <c r="E14" s="42"/>
      <c r="F14" s="43"/>
      <c r="G14" s="34" t="s">
        <v>8</v>
      </c>
      <c r="H14" s="34">
        <v>24.6</v>
      </c>
      <c r="I14" s="34" t="s">
        <v>6</v>
      </c>
      <c r="J14" s="47"/>
      <c r="M14" s="3"/>
    </row>
    <row r="15" spans="1:13" ht="20.100000000000001" customHeight="1" thickBot="1" x14ac:dyDescent="0.3">
      <c r="A15" s="26"/>
      <c r="B15" s="37"/>
      <c r="C15" s="149" t="s">
        <v>15</v>
      </c>
      <c r="D15" s="150"/>
      <c r="E15" s="44"/>
      <c r="F15" s="45"/>
      <c r="G15" s="38" t="s">
        <v>9</v>
      </c>
      <c r="H15" s="102">
        <v>1.4970000000000001</v>
      </c>
      <c r="I15" s="38" t="s">
        <v>0</v>
      </c>
      <c r="J15" s="48"/>
      <c r="M15" s="3"/>
    </row>
    <row r="16" spans="1:13" s="22" customFormat="1" ht="20.100000000000001" customHeight="1" thickBot="1" x14ac:dyDescent="0.3">
      <c r="F16" s="3"/>
      <c r="J16" s="17"/>
      <c r="M16" s="3"/>
    </row>
    <row r="17" spans="1:16" ht="20.100000000000001" customHeight="1" thickBot="1" x14ac:dyDescent="0.3">
      <c r="B17" s="139" t="s">
        <v>41</v>
      </c>
      <c r="C17" s="140"/>
      <c r="D17" s="140"/>
      <c r="E17" s="140"/>
      <c r="F17" s="140"/>
      <c r="G17" s="57"/>
      <c r="M17" s="3"/>
    </row>
    <row r="18" spans="1:16" ht="20.100000000000001" customHeight="1" thickTop="1" x14ac:dyDescent="0.25">
      <c r="B18" s="95" t="s">
        <v>10</v>
      </c>
      <c r="C18" s="49" t="s">
        <v>11</v>
      </c>
      <c r="D18" s="49" t="s">
        <v>12</v>
      </c>
      <c r="E18" s="49" t="s">
        <v>13</v>
      </c>
      <c r="F18" s="56" t="s">
        <v>14</v>
      </c>
      <c r="G18" s="58"/>
      <c r="J18" s="113"/>
      <c r="M18" s="3"/>
      <c r="P18" s="6"/>
    </row>
    <row r="19" spans="1:16" ht="20.100000000000001" customHeight="1" thickBot="1" x14ac:dyDescent="0.3">
      <c r="B19" s="37">
        <v>-250</v>
      </c>
      <c r="C19" s="52">
        <f>B19/C13/1000*1000</f>
        <v>-11.363636363636363</v>
      </c>
      <c r="D19" s="52">
        <f>C19*2.5</f>
        <v>-28.409090909090907</v>
      </c>
      <c r="E19" s="52">
        <f>D19/1000*C14</f>
        <v>-5.5397727272727275</v>
      </c>
      <c r="F19" s="98">
        <f>E19*H14/H13+H15</f>
        <v>0.13421590909090919</v>
      </c>
      <c r="G19" s="58"/>
      <c r="M19" s="3"/>
      <c r="N19" s="4"/>
      <c r="P19" s="6"/>
    </row>
    <row r="20" spans="1:16" ht="20.100000000000001" customHeight="1" x14ac:dyDescent="0.25">
      <c r="B20" s="108" t="s">
        <v>61</v>
      </c>
      <c r="C20" s="53"/>
      <c r="D20" s="54"/>
      <c r="E20" s="54"/>
      <c r="F20" s="54"/>
      <c r="G20" s="3"/>
      <c r="M20" s="3"/>
      <c r="P20" s="6"/>
    </row>
    <row r="21" spans="1:16" ht="19.5" customHeight="1" thickBot="1" x14ac:dyDescent="0.3">
      <c r="B21" s="22"/>
      <c r="C21" s="22"/>
      <c r="D21" s="7"/>
      <c r="E21" s="7"/>
      <c r="F21" s="7"/>
      <c r="G21" s="3"/>
      <c r="M21" s="8"/>
      <c r="N21" s="6"/>
    </row>
    <row r="22" spans="1:16" s="10" customFormat="1" ht="20.100000000000001" customHeight="1" thickBot="1" x14ac:dyDescent="0.3">
      <c r="A22" s="1"/>
      <c r="B22" s="151" t="s">
        <v>44</v>
      </c>
      <c r="C22" s="152"/>
      <c r="D22" s="152"/>
      <c r="E22" s="152"/>
      <c r="F22" s="152"/>
      <c r="G22" s="152"/>
      <c r="H22" s="152"/>
      <c r="I22" s="153"/>
      <c r="K22" s="130" t="s">
        <v>45</v>
      </c>
      <c r="L22" s="131"/>
      <c r="M22" s="132"/>
    </row>
    <row r="23" spans="1:16" s="13" customFormat="1" ht="20.100000000000001" customHeight="1" thickBot="1" x14ac:dyDescent="0.3">
      <c r="A23" s="1"/>
      <c r="B23" s="91" t="s">
        <v>16</v>
      </c>
      <c r="C23" s="81" t="s">
        <v>14</v>
      </c>
      <c r="D23" s="92" t="s">
        <v>17</v>
      </c>
      <c r="E23" s="92" t="s">
        <v>18</v>
      </c>
      <c r="F23" s="92" t="s">
        <v>19</v>
      </c>
      <c r="G23" s="87" t="s">
        <v>20</v>
      </c>
      <c r="H23" s="87" t="s">
        <v>21</v>
      </c>
      <c r="I23" s="88" t="s">
        <v>22</v>
      </c>
      <c r="K23" s="73" t="s">
        <v>32</v>
      </c>
      <c r="L23" s="74" t="s">
        <v>33</v>
      </c>
      <c r="M23" s="75" t="s">
        <v>34</v>
      </c>
    </row>
    <row r="24" spans="1:16" s="13" customFormat="1" ht="20.100000000000001" customHeight="1" thickTop="1" x14ac:dyDescent="0.25">
      <c r="A24" s="23"/>
      <c r="B24" s="103">
        <v>-200</v>
      </c>
      <c r="C24" s="64">
        <f t="shared" ref="C24:C50" si="0">B24/$K$27+$H$15</f>
        <v>0.40677272727272706</v>
      </c>
      <c r="D24" s="104">
        <v>0.42099999999999999</v>
      </c>
      <c r="E24" s="104">
        <v>0.41199999999999998</v>
      </c>
      <c r="F24" s="104">
        <v>0.42499999999999999</v>
      </c>
      <c r="G24" s="64">
        <f t="shared" ref="G24:G27" si="1">D24-C24</f>
        <v>1.4227272727272922E-2</v>
      </c>
      <c r="H24" s="64">
        <f t="shared" ref="H24:H27" si="2">E24-C24</f>
        <v>5.2272727272729136E-3</v>
      </c>
      <c r="I24" s="65">
        <f t="shared" ref="I24:I27" si="3">F24-C24</f>
        <v>1.8227272727272925E-2</v>
      </c>
      <c r="K24" s="114"/>
      <c r="L24" s="115"/>
      <c r="M24" s="47"/>
    </row>
    <row r="25" spans="1:16" s="13" customFormat="1" ht="20.100000000000001" customHeight="1" thickBot="1" x14ac:dyDescent="0.3">
      <c r="A25" s="23"/>
      <c r="B25" s="116">
        <v>-180</v>
      </c>
      <c r="C25" s="64">
        <f t="shared" si="0"/>
        <v>0.51579545454545439</v>
      </c>
      <c r="D25" s="117">
        <v>0.52700000000000002</v>
      </c>
      <c r="E25" s="117">
        <v>0.52</v>
      </c>
      <c r="F25" s="117">
        <v>0.53300000000000003</v>
      </c>
      <c r="G25" s="64">
        <f t="shared" si="1"/>
        <v>1.1204545454545634E-2</v>
      </c>
      <c r="H25" s="64">
        <f t="shared" si="2"/>
        <v>4.2045454545456273E-3</v>
      </c>
      <c r="I25" s="65">
        <f t="shared" si="3"/>
        <v>1.7204545454545639E-2</v>
      </c>
      <c r="K25" s="101">
        <f>G51</f>
        <v>-8.7058080808081455E-3</v>
      </c>
      <c r="L25" s="68">
        <f>H51</f>
        <v>-6.0021043771044443E-3</v>
      </c>
      <c r="M25" s="69">
        <f>I51</f>
        <v>4.2571548821548032E-3</v>
      </c>
    </row>
    <row r="26" spans="1:16" s="13" customFormat="1" ht="20.100000000000001" customHeight="1" x14ac:dyDescent="0.25">
      <c r="A26" s="23"/>
      <c r="B26" s="59">
        <v>-150</v>
      </c>
      <c r="C26" s="79">
        <f t="shared" si="0"/>
        <v>0.67932954545454538</v>
      </c>
      <c r="D26" s="105">
        <v>0.68400000000000005</v>
      </c>
      <c r="E26" s="105">
        <v>0.68100000000000005</v>
      </c>
      <c r="F26" s="105">
        <v>0.69299999999999995</v>
      </c>
      <c r="G26" s="64">
        <f t="shared" si="1"/>
        <v>4.670454545454672E-3</v>
      </c>
      <c r="H26" s="64">
        <f t="shared" si="2"/>
        <v>1.6704545454546693E-3</v>
      </c>
      <c r="I26" s="65">
        <f t="shared" si="3"/>
        <v>1.3670454545454569E-2</v>
      </c>
      <c r="K26" s="133" t="s">
        <v>57</v>
      </c>
      <c r="L26" s="134"/>
      <c r="M26" s="135"/>
    </row>
    <row r="27" spans="1:16" s="13" customFormat="1" ht="20.100000000000001" customHeight="1" thickBot="1" x14ac:dyDescent="0.3">
      <c r="A27" s="23"/>
      <c r="B27" s="59">
        <v>-130</v>
      </c>
      <c r="C27" s="79">
        <f t="shared" si="0"/>
        <v>0.78835227272727271</v>
      </c>
      <c r="D27" s="105">
        <v>0.79</v>
      </c>
      <c r="E27" s="105">
        <v>0.78900000000000003</v>
      </c>
      <c r="F27" s="105">
        <v>0.80100000000000005</v>
      </c>
      <c r="G27" s="64">
        <f t="shared" si="1"/>
        <v>1.6477272727273284E-3</v>
      </c>
      <c r="H27" s="64">
        <f t="shared" si="2"/>
        <v>6.4772727272732755E-4</v>
      </c>
      <c r="I27" s="65">
        <f t="shared" si="3"/>
        <v>1.2647727272727338E-2</v>
      </c>
      <c r="K27" s="136">
        <f>H13/H14/C14*1000/2.5*C13</f>
        <v>183.44798832603706</v>
      </c>
      <c r="L27" s="137"/>
      <c r="M27" s="138"/>
    </row>
    <row r="28" spans="1:16" ht="20.100000000000001" customHeight="1" x14ac:dyDescent="0.25">
      <c r="B28" s="33">
        <v>-100</v>
      </c>
      <c r="C28" s="79">
        <f t="shared" si="0"/>
        <v>0.95188636363636359</v>
      </c>
      <c r="D28" s="34">
        <v>0.95199999999999996</v>
      </c>
      <c r="E28" s="34">
        <v>0.95199999999999996</v>
      </c>
      <c r="F28" s="34">
        <v>0.96299999999999997</v>
      </c>
      <c r="G28" s="64">
        <f t="shared" ref="G28:G50" si="4">D28-C28</f>
        <v>1.1363636363637131E-4</v>
      </c>
      <c r="H28" s="64">
        <f t="shared" ref="H28:H50" si="5">E28-C28</f>
        <v>1.1363636363637131E-4</v>
      </c>
      <c r="I28" s="65">
        <f t="shared" ref="I28:I50" si="6">F28-C28</f>
        <v>1.1113636363636381E-2</v>
      </c>
    </row>
    <row r="29" spans="1:16" ht="20.100000000000001" customHeight="1" x14ac:dyDescent="0.25">
      <c r="B29" s="33">
        <v>-90</v>
      </c>
      <c r="C29" s="64">
        <f t="shared" si="0"/>
        <v>1.0063977272727271</v>
      </c>
      <c r="D29" s="79">
        <v>1.002</v>
      </c>
      <c r="E29" s="79">
        <v>1.006</v>
      </c>
      <c r="F29" s="79">
        <v>1.016</v>
      </c>
      <c r="G29" s="66">
        <f t="shared" si="4"/>
        <v>-4.3977272727271366E-3</v>
      </c>
      <c r="H29" s="66">
        <f t="shared" si="5"/>
        <v>-3.9772727272713304E-4</v>
      </c>
      <c r="I29" s="67">
        <f t="shared" si="6"/>
        <v>9.6022727272728758E-3</v>
      </c>
    </row>
    <row r="30" spans="1:16" ht="20.100000000000001" customHeight="1" x14ac:dyDescent="0.25">
      <c r="B30" s="59">
        <v>-80</v>
      </c>
      <c r="C30" s="64">
        <f t="shared" si="0"/>
        <v>1.060909090909091</v>
      </c>
      <c r="D30" s="60">
        <v>1.0569999999999999</v>
      </c>
      <c r="E30" s="60">
        <v>1.0609999999999999</v>
      </c>
      <c r="F30" s="99">
        <v>1.0720000000000001</v>
      </c>
      <c r="G30" s="66">
        <f t="shared" si="4"/>
        <v>-3.9090909090910841E-3</v>
      </c>
      <c r="H30" s="66">
        <f t="shared" si="5"/>
        <v>9.090909090891941E-5</v>
      </c>
      <c r="I30" s="67">
        <f t="shared" si="6"/>
        <v>1.109090909090904E-2</v>
      </c>
    </row>
    <row r="31" spans="1:16" s="10" customFormat="1" ht="20.100000000000001" customHeight="1" thickBot="1" x14ac:dyDescent="0.3">
      <c r="A31" s="1"/>
      <c r="B31" s="59">
        <v>-70</v>
      </c>
      <c r="C31" s="64">
        <f t="shared" si="0"/>
        <v>1.1154204545454545</v>
      </c>
      <c r="D31" s="60">
        <v>1.1100000000000001</v>
      </c>
      <c r="E31" s="60">
        <v>1.1140000000000001</v>
      </c>
      <c r="F31" s="60">
        <v>1.125</v>
      </c>
      <c r="G31" s="66">
        <f t="shared" si="4"/>
        <v>-5.4204545454543673E-3</v>
      </c>
      <c r="H31" s="66">
        <f t="shared" si="5"/>
        <v>-1.4204545454543638E-3</v>
      </c>
      <c r="I31" s="67">
        <f t="shared" si="6"/>
        <v>9.579545454545535E-3</v>
      </c>
    </row>
    <row r="32" spans="1:16" s="13" customFormat="1" ht="20.100000000000001" customHeight="1" thickBot="1" x14ac:dyDescent="0.3">
      <c r="A32" s="1"/>
      <c r="B32" s="59">
        <v>-60</v>
      </c>
      <c r="C32" s="64">
        <f t="shared" si="0"/>
        <v>1.1699318181818184</v>
      </c>
      <c r="D32" s="60">
        <v>1.165</v>
      </c>
      <c r="E32" s="60">
        <v>1.1679999999999999</v>
      </c>
      <c r="F32" s="60">
        <v>1.179</v>
      </c>
      <c r="G32" s="66">
        <f t="shared" si="4"/>
        <v>-4.9318181818183149E-3</v>
      </c>
      <c r="H32" s="66">
        <f t="shared" si="5"/>
        <v>-1.9318181818184232E-3</v>
      </c>
      <c r="I32" s="67">
        <f t="shared" si="6"/>
        <v>9.0681818181816976E-3</v>
      </c>
      <c r="K32" s="130" t="s">
        <v>46</v>
      </c>
      <c r="L32" s="131"/>
      <c r="M32" s="131"/>
      <c r="N32" s="132"/>
    </row>
    <row r="33" spans="2:14" ht="20.100000000000001" customHeight="1" x14ac:dyDescent="0.25">
      <c r="B33" s="59">
        <v>-50</v>
      </c>
      <c r="C33" s="64">
        <f t="shared" si="0"/>
        <v>1.2244431818181818</v>
      </c>
      <c r="D33" s="60">
        <v>1.2190000000000001</v>
      </c>
      <c r="E33" s="60">
        <v>1.222</v>
      </c>
      <c r="F33" s="60">
        <v>1.232</v>
      </c>
      <c r="G33" s="66">
        <f t="shared" si="4"/>
        <v>-5.4431818181817082E-3</v>
      </c>
      <c r="H33" s="66">
        <f t="shared" si="5"/>
        <v>-2.4431818181818166E-3</v>
      </c>
      <c r="I33" s="67">
        <f t="shared" si="6"/>
        <v>7.5568181818181923E-3</v>
      </c>
      <c r="J33" s="16"/>
      <c r="K33" s="51"/>
      <c r="L33" s="49" t="s">
        <v>47</v>
      </c>
      <c r="M33" s="49" t="s">
        <v>48</v>
      </c>
      <c r="N33" s="50" t="s">
        <v>49</v>
      </c>
    </row>
    <row r="34" spans="2:14" ht="20.100000000000001" customHeight="1" x14ac:dyDescent="0.25">
      <c r="B34" s="59">
        <v>-40</v>
      </c>
      <c r="C34" s="64">
        <f t="shared" si="0"/>
        <v>1.2789545454545455</v>
      </c>
      <c r="D34" s="60">
        <v>1.2729999999999999</v>
      </c>
      <c r="E34" s="60">
        <v>1.2769999999999999</v>
      </c>
      <c r="F34" s="60">
        <v>1.2869999999999999</v>
      </c>
      <c r="G34" s="66">
        <f t="shared" si="4"/>
        <v>-5.9545454545455456E-3</v>
      </c>
      <c r="H34" s="66">
        <f t="shared" si="5"/>
        <v>-1.9545454545455421E-3</v>
      </c>
      <c r="I34" s="67">
        <f t="shared" si="6"/>
        <v>8.0454545454544668E-3</v>
      </c>
      <c r="J34" s="16"/>
      <c r="K34" s="33" t="s">
        <v>55</v>
      </c>
      <c r="L34" s="34">
        <v>2.2200000000000002</v>
      </c>
      <c r="M34" s="34">
        <v>2.2200000000000002</v>
      </c>
      <c r="N34" s="36">
        <v>2.2200000000000002</v>
      </c>
    </row>
    <row r="35" spans="2:14" ht="20.100000000000001" customHeight="1" thickBot="1" x14ac:dyDescent="0.3">
      <c r="B35" s="33">
        <v>-30</v>
      </c>
      <c r="C35" s="64">
        <f t="shared" si="0"/>
        <v>1.3334659090909091</v>
      </c>
      <c r="D35" s="60">
        <v>1.3260000000000001</v>
      </c>
      <c r="E35" s="60">
        <v>1.33</v>
      </c>
      <c r="F35" s="60">
        <v>1.34</v>
      </c>
      <c r="G35" s="66">
        <f t="shared" si="4"/>
        <v>-7.4659090909090509E-3</v>
      </c>
      <c r="H35" s="66">
        <f t="shared" si="5"/>
        <v>-3.4659090909090473E-3</v>
      </c>
      <c r="I35" s="67">
        <f t="shared" si="6"/>
        <v>6.5340909090909616E-3</v>
      </c>
      <c r="J35" s="16"/>
      <c r="K35" s="37" t="s">
        <v>50</v>
      </c>
      <c r="L35" s="39">
        <f>(L34-$H$15-K25)*$K$27</f>
        <v>134.22995853890163</v>
      </c>
      <c r="M35" s="39">
        <f>(M34-$H$15-L25)*$K$27</f>
        <v>133.73396953342754</v>
      </c>
      <c r="N35" s="39">
        <f>(N34-$H$15-M25)*$K$27</f>
        <v>131.85192906060115</v>
      </c>
    </row>
    <row r="36" spans="2:14" ht="20.100000000000001" customHeight="1" x14ac:dyDescent="0.25">
      <c r="B36" s="33">
        <v>-20</v>
      </c>
      <c r="C36" s="64">
        <f t="shared" si="0"/>
        <v>1.3879772727272728</v>
      </c>
      <c r="D36" s="60">
        <v>1.381</v>
      </c>
      <c r="E36" s="60">
        <v>1.385</v>
      </c>
      <c r="F36" s="60">
        <v>1.395</v>
      </c>
      <c r="G36" s="66">
        <f t="shared" si="4"/>
        <v>-6.9772727272727764E-3</v>
      </c>
      <c r="H36" s="66">
        <f t="shared" si="5"/>
        <v>-2.9772727272727728E-3</v>
      </c>
      <c r="I36" s="67">
        <f t="shared" si="6"/>
        <v>7.0227272727272361E-3</v>
      </c>
      <c r="J36" s="16"/>
    </row>
    <row r="37" spans="2:14" ht="20.100000000000001" customHeight="1" x14ac:dyDescent="0.25">
      <c r="B37" s="61" t="s">
        <v>66</v>
      </c>
      <c r="C37" s="64">
        <f t="shared" si="0"/>
        <v>1.4424886363636364</v>
      </c>
      <c r="D37" s="60">
        <v>1.4339999999999999</v>
      </c>
      <c r="E37" s="60" t="s">
        <v>100</v>
      </c>
      <c r="F37" s="129">
        <v>1.4470000000000001</v>
      </c>
      <c r="G37" s="66">
        <f t="shared" si="4"/>
        <v>-8.4886363636365036E-3</v>
      </c>
      <c r="H37" s="66">
        <f t="shared" si="5"/>
        <v>-4.4886363636365001E-3</v>
      </c>
      <c r="I37" s="67">
        <f t="shared" si="6"/>
        <v>4.5113636363636189E-3</v>
      </c>
      <c r="J37" s="16"/>
      <c r="K37" s="19" t="s">
        <v>58</v>
      </c>
    </row>
    <row r="38" spans="2:14" ht="20.100000000000001" customHeight="1" x14ac:dyDescent="0.25">
      <c r="B38" s="61" t="s">
        <v>60</v>
      </c>
      <c r="C38" s="64">
        <f>B38/$K$27+$H$15</f>
        <v>1.4970000000000001</v>
      </c>
      <c r="D38" s="60">
        <v>1.486</v>
      </c>
      <c r="E38" s="60" t="s">
        <v>101</v>
      </c>
      <c r="F38" s="60">
        <v>1.5</v>
      </c>
      <c r="G38" s="66">
        <f t="shared" si="4"/>
        <v>-1.1000000000000121E-2</v>
      </c>
      <c r="H38" s="66">
        <f t="shared" si="5"/>
        <v>-7.0000000000001172E-3</v>
      </c>
      <c r="I38" s="67">
        <f t="shared" si="6"/>
        <v>2.9999999999998916E-3</v>
      </c>
      <c r="J38" s="16"/>
    </row>
    <row r="39" spans="2:14" s="23" customFormat="1" ht="20.100000000000001" customHeight="1" x14ac:dyDescent="0.25">
      <c r="B39" s="61" t="s">
        <v>67</v>
      </c>
      <c r="C39" s="64">
        <f t="shared" si="0"/>
        <v>1.5515113636363638</v>
      </c>
      <c r="D39" s="60">
        <v>1.5389999999999999</v>
      </c>
      <c r="E39" s="60" t="s">
        <v>88</v>
      </c>
      <c r="F39" s="60">
        <v>1.5509999999999999</v>
      </c>
      <c r="G39" s="112">
        <f t="shared" si="4"/>
        <v>-1.2511363636363848E-2</v>
      </c>
      <c r="H39" s="112">
        <f t="shared" si="5"/>
        <v>-9.5113636363637344E-3</v>
      </c>
      <c r="I39" s="67">
        <f t="shared" si="6"/>
        <v>-5.1136363636383741E-4</v>
      </c>
      <c r="J39" s="16"/>
    </row>
    <row r="40" spans="2:14" s="23" customFormat="1" ht="20.100000000000001" customHeight="1" x14ac:dyDescent="0.25">
      <c r="B40" s="61" t="s">
        <v>68</v>
      </c>
      <c r="C40" s="64">
        <f t="shared" si="0"/>
        <v>1.6060227272727274</v>
      </c>
      <c r="D40" s="60">
        <v>1.5920000000000001</v>
      </c>
      <c r="E40" s="60" t="s">
        <v>89</v>
      </c>
      <c r="F40" s="60">
        <v>1.605</v>
      </c>
      <c r="G40" s="112">
        <f t="shared" si="4"/>
        <v>-1.4022727272727353E-2</v>
      </c>
      <c r="H40" s="112">
        <f t="shared" si="5"/>
        <v>-1.1022727272727462E-2</v>
      </c>
      <c r="I40" s="67">
        <f t="shared" si="6"/>
        <v>-1.0227272727274528E-3</v>
      </c>
      <c r="J40" s="16"/>
    </row>
    <row r="41" spans="2:14" s="10" customFormat="1" ht="20.100000000000001" customHeight="1" x14ac:dyDescent="0.25">
      <c r="B41" s="61" t="s">
        <v>65</v>
      </c>
      <c r="C41" s="64">
        <f t="shared" si="0"/>
        <v>1.6605340909090911</v>
      </c>
      <c r="D41" s="60" t="s">
        <v>87</v>
      </c>
      <c r="E41" s="60" t="s">
        <v>90</v>
      </c>
      <c r="F41" s="60">
        <v>1.66</v>
      </c>
      <c r="G41" s="66">
        <f t="shared" si="4"/>
        <v>-1.2534090909091189E-2</v>
      </c>
      <c r="H41" s="66">
        <f t="shared" si="5"/>
        <v>-9.5340909090910753E-3</v>
      </c>
      <c r="I41" s="67">
        <f t="shared" si="6"/>
        <v>-5.3409090909117829E-4</v>
      </c>
      <c r="J41" s="16"/>
      <c r="K41" s="19" t="s">
        <v>64</v>
      </c>
    </row>
    <row r="42" spans="2:14" s="10" customFormat="1" ht="20.100000000000001" customHeight="1" x14ac:dyDescent="0.25">
      <c r="B42" s="61" t="s">
        <v>69</v>
      </c>
      <c r="C42" s="64">
        <f t="shared" si="0"/>
        <v>1.7150454545454548</v>
      </c>
      <c r="D42" s="60" t="s">
        <v>86</v>
      </c>
      <c r="E42" s="60" t="s">
        <v>91</v>
      </c>
      <c r="F42" s="60">
        <v>1.7130000000000001</v>
      </c>
      <c r="G42" s="112">
        <f t="shared" si="4"/>
        <v>-1.4045454545454694E-2</v>
      </c>
      <c r="H42" s="112">
        <f t="shared" si="5"/>
        <v>-1.1045454545454803E-2</v>
      </c>
      <c r="I42" s="67">
        <f t="shared" si="6"/>
        <v>-2.0454545454546835E-3</v>
      </c>
      <c r="J42" s="16"/>
      <c r="K42" s="19"/>
    </row>
    <row r="43" spans="2:14" s="10" customFormat="1" ht="20.100000000000001" customHeight="1" x14ac:dyDescent="0.25">
      <c r="B43" s="61" t="s">
        <v>70</v>
      </c>
      <c r="C43" s="64">
        <f t="shared" si="0"/>
        <v>1.7695568181818184</v>
      </c>
      <c r="D43" s="60" t="s">
        <v>85</v>
      </c>
      <c r="E43" s="60" t="s">
        <v>92</v>
      </c>
      <c r="F43" s="60">
        <v>1.768</v>
      </c>
      <c r="G43" s="112">
        <f t="shared" si="4"/>
        <v>-1.4556818181818532E-2</v>
      </c>
      <c r="H43" s="112">
        <f t="shared" si="5"/>
        <v>-1.1556818181818418E-2</v>
      </c>
      <c r="I43" s="67">
        <f t="shared" si="6"/>
        <v>-1.556818181818409E-3</v>
      </c>
      <c r="J43" s="16"/>
      <c r="K43" s="19"/>
    </row>
    <row r="44" spans="2:14" ht="20.100000000000001" customHeight="1" x14ac:dyDescent="0.25">
      <c r="B44" s="61" t="s">
        <v>71</v>
      </c>
      <c r="C44" s="64">
        <f t="shared" si="0"/>
        <v>1.8240681818181819</v>
      </c>
      <c r="D44" s="60" t="s">
        <v>84</v>
      </c>
      <c r="E44" s="60" t="s">
        <v>93</v>
      </c>
      <c r="F44" s="60">
        <v>1.8220000000000001</v>
      </c>
      <c r="G44" s="66">
        <f t="shared" si="4"/>
        <v>-1.6068181818181815E-2</v>
      </c>
      <c r="H44" s="66">
        <f t="shared" si="5"/>
        <v>-1.2068181818181811E-2</v>
      </c>
      <c r="I44" s="67">
        <f t="shared" si="6"/>
        <v>-2.0681818181818024E-3</v>
      </c>
      <c r="J44" s="16"/>
    </row>
    <row r="45" spans="2:14" s="23" customFormat="1" ht="20.100000000000001" customHeight="1" x14ac:dyDescent="0.25">
      <c r="B45" s="61" t="s">
        <v>72</v>
      </c>
      <c r="C45" s="64">
        <f t="shared" si="0"/>
        <v>1.8785795454545458</v>
      </c>
      <c r="D45" s="60" t="s">
        <v>83</v>
      </c>
      <c r="E45" s="60" t="s">
        <v>94</v>
      </c>
      <c r="F45" s="60">
        <v>1.8759999999999999</v>
      </c>
      <c r="G45" s="112">
        <f t="shared" si="4"/>
        <v>-1.6579545454545652E-2</v>
      </c>
      <c r="H45" s="112">
        <f t="shared" si="5"/>
        <v>-1.2579545454545649E-2</v>
      </c>
      <c r="I45" s="67">
        <f t="shared" si="6"/>
        <v>-2.5795454545458618E-3</v>
      </c>
      <c r="J45" s="16"/>
    </row>
    <row r="46" spans="2:14" s="23" customFormat="1" ht="20.100000000000001" customHeight="1" x14ac:dyDescent="0.25">
      <c r="B46" s="61" t="s">
        <v>73</v>
      </c>
      <c r="C46" s="64">
        <f t="shared" si="0"/>
        <v>1.9330909090909092</v>
      </c>
      <c r="D46" s="60" t="s">
        <v>82</v>
      </c>
      <c r="E46" s="60" t="s">
        <v>95</v>
      </c>
      <c r="F46" s="60">
        <v>1.9279999999999999</v>
      </c>
      <c r="G46" s="112">
        <f t="shared" si="4"/>
        <v>-1.9090909090909269E-2</v>
      </c>
      <c r="H46" s="112">
        <f t="shared" si="5"/>
        <v>-1.4090909090909154E-2</v>
      </c>
      <c r="I46" s="67">
        <f t="shared" si="6"/>
        <v>-5.0909090909092569E-3</v>
      </c>
      <c r="J46" s="16"/>
    </row>
    <row r="47" spans="2:14" ht="20.100000000000001" customHeight="1" x14ac:dyDescent="0.25">
      <c r="B47" s="61" t="s">
        <v>74</v>
      </c>
      <c r="C47" s="64">
        <f t="shared" si="0"/>
        <v>1.9876022727272731</v>
      </c>
      <c r="D47" s="60" t="s">
        <v>81</v>
      </c>
      <c r="E47" s="60" t="s">
        <v>96</v>
      </c>
      <c r="F47" s="60">
        <v>1.984</v>
      </c>
      <c r="G47" s="79">
        <f t="shared" si="4"/>
        <v>-1.8602272727272995E-2</v>
      </c>
      <c r="H47" s="79">
        <f t="shared" si="5"/>
        <v>-1.260227272727299E-2</v>
      </c>
      <c r="I47" s="67">
        <f t="shared" si="6"/>
        <v>-3.6022727272730926E-3</v>
      </c>
      <c r="J47" s="16"/>
    </row>
    <row r="48" spans="2:14" s="23" customFormat="1" ht="20.100000000000001" customHeight="1" x14ac:dyDescent="0.25">
      <c r="B48" s="61" t="s">
        <v>75</v>
      </c>
      <c r="C48" s="64">
        <f t="shared" si="0"/>
        <v>2.0421136363636365</v>
      </c>
      <c r="D48" s="60" t="s">
        <v>80</v>
      </c>
      <c r="E48" s="60" t="s">
        <v>97</v>
      </c>
      <c r="F48" s="60">
        <v>2.0379999999999998</v>
      </c>
      <c r="G48" s="112">
        <f t="shared" si="4"/>
        <v>-2.0113636363636722E-2</v>
      </c>
      <c r="H48" s="112">
        <f t="shared" si="5"/>
        <v>-1.4113636363636495E-2</v>
      </c>
      <c r="I48" s="67">
        <f t="shared" si="6"/>
        <v>-4.1136363636367079E-3</v>
      </c>
      <c r="J48" s="16"/>
    </row>
    <row r="49" spans="2:10" s="23" customFormat="1" ht="20.100000000000001" customHeight="1" x14ac:dyDescent="0.25">
      <c r="B49" s="61" t="s">
        <v>76</v>
      </c>
      <c r="C49" s="64">
        <f t="shared" si="0"/>
        <v>2.2056477272727273</v>
      </c>
      <c r="D49" s="60" t="s">
        <v>79</v>
      </c>
      <c r="E49" s="60" t="s">
        <v>98</v>
      </c>
      <c r="F49" s="60">
        <v>2.2010000000000001</v>
      </c>
      <c r="G49" s="112">
        <f t="shared" si="4"/>
        <v>-2.1647727272727124E-2</v>
      </c>
      <c r="H49" s="112">
        <f t="shared" si="5"/>
        <v>-1.4647727272727451E-2</v>
      </c>
      <c r="I49" s="67">
        <f t="shared" si="6"/>
        <v>-4.6477272727272201E-3</v>
      </c>
      <c r="J49" s="16"/>
    </row>
    <row r="50" spans="2:10" s="23" customFormat="1" ht="20.100000000000001" customHeight="1" thickBot="1" x14ac:dyDescent="0.3">
      <c r="B50" s="124" t="s">
        <v>77</v>
      </c>
      <c r="C50" s="125">
        <f t="shared" si="0"/>
        <v>2.2601590909090912</v>
      </c>
      <c r="D50" s="60" t="s">
        <v>78</v>
      </c>
      <c r="E50" s="60" t="s">
        <v>99</v>
      </c>
      <c r="F50" s="60">
        <v>2.254</v>
      </c>
      <c r="G50" s="52">
        <f t="shared" si="4"/>
        <v>-2.3159090909091073E-2</v>
      </c>
      <c r="H50" s="52">
        <f t="shared" si="5"/>
        <v>-1.5159090909091066E-2</v>
      </c>
      <c r="I50" s="121">
        <f t="shared" si="6"/>
        <v>-6.1590909090911694E-3</v>
      </c>
      <c r="J50" s="16"/>
    </row>
    <row r="51" spans="2:10" ht="20.100000000000001" customHeight="1" thickBot="1" x14ac:dyDescent="0.3">
      <c r="B51" s="142" t="s">
        <v>37</v>
      </c>
      <c r="C51" s="143"/>
      <c r="D51" s="126"/>
      <c r="E51" s="127"/>
      <c r="F51" s="127"/>
      <c r="G51" s="128">
        <f>AVERAGE(G24:G50)</f>
        <v>-8.7058080808081455E-3</v>
      </c>
      <c r="H51" s="128">
        <f>AVERAGE(H24:H50)</f>
        <v>-6.0021043771044443E-3</v>
      </c>
      <c r="I51" s="128">
        <f>AVERAGE(I24:I50)</f>
        <v>4.2571548821548032E-3</v>
      </c>
      <c r="J51" s="16"/>
    </row>
    <row r="54" spans="2:10" ht="20.100000000000001" customHeight="1" x14ac:dyDescent="0.25">
      <c r="B54" s="17"/>
    </row>
    <row r="55" spans="2:10" ht="20.100000000000001" customHeight="1" x14ac:dyDescent="0.25">
      <c r="B55" s="10"/>
    </row>
    <row r="70" spans="2:2" ht="20.100000000000001" customHeight="1" x14ac:dyDescent="0.25">
      <c r="B70" s="18"/>
    </row>
  </sheetData>
  <mergeCells count="12">
    <mergeCell ref="B2:J2"/>
    <mergeCell ref="B51:C51"/>
    <mergeCell ref="B3:E3"/>
    <mergeCell ref="G3:I3"/>
    <mergeCell ref="B12:J12"/>
    <mergeCell ref="C15:D15"/>
    <mergeCell ref="B22:I22"/>
    <mergeCell ref="K32:N32"/>
    <mergeCell ref="K22:M22"/>
    <mergeCell ref="K26:M26"/>
    <mergeCell ref="K27:M27"/>
    <mergeCell ref="B17:F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A47" workbookViewId="0">
      <selection activeCell="H65" sqref="H65"/>
    </sheetView>
  </sheetViews>
  <sheetFormatPr baseColWidth="10" defaultColWidth="15.7109375" defaultRowHeight="20.100000000000001" customHeight="1" x14ac:dyDescent="0.25"/>
  <cols>
    <col min="1" max="1" width="15.7109375" style="1"/>
    <col min="2" max="2" width="15.7109375" style="20"/>
    <col min="3" max="16384" width="15.7109375" style="1"/>
  </cols>
  <sheetData>
    <row r="1" spans="1:16" ht="20.100000000000001" customHeight="1" thickBot="1" x14ac:dyDescent="0.3">
      <c r="C1" s="2"/>
    </row>
    <row r="2" spans="1:16" s="23" customFormat="1" ht="20.100000000000001" customHeight="1" thickBot="1" x14ac:dyDescent="0.3">
      <c r="B2" s="172" t="s">
        <v>38</v>
      </c>
      <c r="C2" s="173"/>
      <c r="D2" s="173"/>
      <c r="E2" s="173"/>
      <c r="F2" s="173"/>
      <c r="G2" s="173"/>
      <c r="H2" s="173"/>
      <c r="I2" s="173"/>
      <c r="J2" s="174"/>
    </row>
    <row r="3" spans="1:16" ht="20.100000000000001" customHeight="1" thickTop="1" x14ac:dyDescent="0.25">
      <c r="B3" s="175" t="s">
        <v>39</v>
      </c>
      <c r="C3" s="176"/>
      <c r="D3" s="176"/>
      <c r="E3" s="176"/>
      <c r="F3" s="177"/>
      <c r="G3" s="178" t="s">
        <v>1</v>
      </c>
      <c r="H3" s="176"/>
      <c r="I3" s="176"/>
      <c r="J3" s="179"/>
    </row>
    <row r="4" spans="1:16" ht="20.100000000000001" customHeight="1" x14ac:dyDescent="0.25">
      <c r="B4" s="76"/>
      <c r="C4" s="77"/>
      <c r="D4" s="77"/>
      <c r="E4" s="77"/>
      <c r="F4" s="77"/>
      <c r="G4" s="77"/>
      <c r="H4" s="77"/>
      <c r="I4" s="77"/>
      <c r="J4" s="78"/>
    </row>
    <row r="5" spans="1:16" ht="20.100000000000001" customHeight="1" x14ac:dyDescent="0.25">
      <c r="B5" s="58"/>
      <c r="C5" s="23"/>
      <c r="D5" s="23"/>
      <c r="E5" s="23"/>
      <c r="F5" s="23"/>
      <c r="G5" s="23"/>
      <c r="H5" s="23"/>
      <c r="I5" s="23"/>
      <c r="J5" s="26"/>
    </row>
    <row r="6" spans="1:16" ht="20.100000000000001" customHeight="1" x14ac:dyDescent="0.25">
      <c r="B6" s="58"/>
      <c r="C6" s="23"/>
      <c r="D6" s="23"/>
      <c r="E6" s="23"/>
      <c r="F6" s="23"/>
      <c r="G6" s="3"/>
      <c r="H6" s="23"/>
      <c r="I6" s="23"/>
      <c r="J6" s="26"/>
      <c r="O6" s="3"/>
    </row>
    <row r="7" spans="1:16" ht="20.100000000000001" customHeight="1" x14ac:dyDescent="0.25">
      <c r="B7" s="58"/>
      <c r="C7" s="23"/>
      <c r="D7" s="23"/>
      <c r="E7" s="23"/>
      <c r="F7" s="23"/>
      <c r="G7" s="3"/>
      <c r="H7" s="23"/>
      <c r="I7" s="23"/>
      <c r="J7" s="26"/>
      <c r="O7" s="3"/>
    </row>
    <row r="8" spans="1:16" ht="20.100000000000001" customHeight="1" x14ac:dyDescent="0.25">
      <c r="B8" s="58"/>
      <c r="C8" s="23"/>
      <c r="D8" s="23"/>
      <c r="E8" s="23"/>
      <c r="F8" s="23"/>
      <c r="G8" s="3"/>
      <c r="H8" s="23"/>
      <c r="I8" s="23"/>
      <c r="J8" s="26"/>
      <c r="O8" s="3"/>
    </row>
    <row r="9" spans="1:16" ht="20.100000000000001" customHeight="1" x14ac:dyDescent="0.25">
      <c r="B9" s="58"/>
      <c r="C9" s="23"/>
      <c r="D9" s="23"/>
      <c r="E9" s="23"/>
      <c r="F9" s="23"/>
      <c r="G9" s="3"/>
      <c r="H9" s="23"/>
      <c r="I9" s="23"/>
      <c r="J9" s="26"/>
      <c r="O9" s="3"/>
    </row>
    <row r="10" spans="1:16" ht="20.100000000000001" customHeight="1" x14ac:dyDescent="0.25">
      <c r="B10" s="58"/>
      <c r="C10" s="23"/>
      <c r="D10" s="23"/>
      <c r="E10" s="23"/>
      <c r="F10" s="23"/>
      <c r="G10" s="3"/>
      <c r="H10" s="23"/>
      <c r="I10" s="23"/>
      <c r="J10" s="26"/>
      <c r="K10" s="23"/>
      <c r="L10" s="23"/>
      <c r="M10" s="23"/>
      <c r="N10" s="23"/>
      <c r="O10" s="3"/>
      <c r="P10" s="23"/>
    </row>
    <row r="11" spans="1:16" ht="20.100000000000001" customHeight="1" thickBot="1" x14ac:dyDescent="0.3">
      <c r="A11" s="4"/>
      <c r="B11" s="83"/>
      <c r="C11" s="24"/>
      <c r="D11" s="24"/>
      <c r="E11" s="24"/>
      <c r="F11" s="24"/>
      <c r="G11" s="25"/>
      <c r="H11" s="24"/>
      <c r="I11" s="24"/>
      <c r="J11" s="28"/>
      <c r="K11" s="23"/>
      <c r="L11" s="23"/>
      <c r="M11" s="23"/>
      <c r="N11" s="23"/>
      <c r="O11" s="3"/>
      <c r="P11" s="23"/>
    </row>
    <row r="12" spans="1:16" ht="20.100000000000001" customHeight="1" thickBot="1" x14ac:dyDescent="0.3">
      <c r="A12" s="23"/>
      <c r="B12" s="146" t="s">
        <v>2</v>
      </c>
      <c r="C12" s="147"/>
      <c r="D12" s="147"/>
      <c r="E12" s="147"/>
      <c r="F12" s="147"/>
      <c r="G12" s="147"/>
      <c r="H12" s="147"/>
      <c r="I12" s="147"/>
      <c r="J12" s="148"/>
      <c r="K12" s="23"/>
      <c r="L12" s="156"/>
      <c r="M12" s="156"/>
      <c r="N12" s="156"/>
      <c r="O12" s="10"/>
      <c r="P12" s="23"/>
    </row>
    <row r="13" spans="1:16" ht="20.100000000000001" customHeight="1" thickTop="1" x14ac:dyDescent="0.25">
      <c r="A13" s="23"/>
      <c r="B13" s="51" t="s">
        <v>7</v>
      </c>
      <c r="C13" s="82">
        <v>135</v>
      </c>
      <c r="D13" s="49" t="s">
        <v>4</v>
      </c>
      <c r="E13" s="154" t="s">
        <v>25</v>
      </c>
      <c r="F13" s="155"/>
      <c r="G13" s="63"/>
      <c r="H13" s="49" t="s">
        <v>5</v>
      </c>
      <c r="I13" s="49">
        <v>100</v>
      </c>
      <c r="J13" s="50" t="s">
        <v>6</v>
      </c>
      <c r="K13" s="23"/>
      <c r="L13" s="23"/>
      <c r="M13" s="23"/>
      <c r="N13" s="23"/>
      <c r="O13" s="13"/>
      <c r="P13" s="23"/>
    </row>
    <row r="14" spans="1:16" ht="20.100000000000001" customHeight="1" x14ac:dyDescent="0.25">
      <c r="A14" s="23"/>
      <c r="B14" s="33"/>
      <c r="C14" s="34"/>
      <c r="D14" s="34"/>
      <c r="E14" s="34"/>
      <c r="F14" s="34"/>
      <c r="G14" s="35"/>
      <c r="H14" s="34" t="s">
        <v>8</v>
      </c>
      <c r="I14" s="34">
        <v>26.1</v>
      </c>
      <c r="J14" s="36" t="s">
        <v>6</v>
      </c>
      <c r="K14" s="23"/>
      <c r="L14" s="3"/>
      <c r="M14" s="3"/>
      <c r="N14" s="3"/>
      <c r="O14" s="23"/>
      <c r="P14" s="23"/>
    </row>
    <row r="15" spans="1:16" ht="20.100000000000001" customHeight="1" x14ac:dyDescent="0.25">
      <c r="A15" s="23"/>
      <c r="B15" s="33"/>
      <c r="C15" s="34"/>
      <c r="D15" s="34"/>
      <c r="E15" s="34"/>
      <c r="F15" s="34"/>
      <c r="G15" s="35"/>
      <c r="H15" s="34" t="s">
        <v>9</v>
      </c>
      <c r="I15" s="34">
        <v>1.4970000000000001</v>
      </c>
      <c r="J15" s="36" t="s">
        <v>0</v>
      </c>
      <c r="K15" s="23"/>
      <c r="L15" s="156"/>
      <c r="M15" s="156"/>
      <c r="N15" s="156"/>
      <c r="O15" s="23"/>
      <c r="P15" s="23"/>
    </row>
    <row r="16" spans="1:16" ht="20.100000000000001" customHeight="1" thickBot="1" x14ac:dyDescent="0.3">
      <c r="A16" s="23"/>
      <c r="B16" s="37" t="s">
        <v>23</v>
      </c>
      <c r="C16" s="38">
        <v>2</v>
      </c>
      <c r="D16" s="38"/>
      <c r="E16" s="38"/>
      <c r="F16" s="38"/>
      <c r="G16" s="39"/>
      <c r="H16" s="38"/>
      <c r="I16" s="38"/>
      <c r="J16" s="55"/>
      <c r="K16" s="23"/>
      <c r="L16" s="97"/>
      <c r="M16" s="97"/>
      <c r="N16" s="97"/>
      <c r="O16" s="23"/>
      <c r="P16" s="23"/>
    </row>
    <row r="17" spans="2:19" ht="20.100000000000001" customHeight="1" thickBot="1" x14ac:dyDescent="0.3">
      <c r="G17" s="3"/>
      <c r="K17" s="23"/>
      <c r="L17" s="10"/>
      <c r="M17" s="10"/>
      <c r="N17" s="10"/>
      <c r="O17" s="10"/>
      <c r="P17" s="23"/>
    </row>
    <row r="18" spans="2:19" ht="20.100000000000001" customHeight="1" thickBot="1" x14ac:dyDescent="0.3">
      <c r="B18" s="139" t="s">
        <v>41</v>
      </c>
      <c r="C18" s="140"/>
      <c r="D18" s="140"/>
      <c r="E18" s="140"/>
      <c r="F18" s="140"/>
      <c r="G18" s="140"/>
      <c r="H18" s="140"/>
      <c r="I18" s="141"/>
      <c r="K18" s="23"/>
      <c r="L18" s="156"/>
      <c r="M18" s="156"/>
      <c r="N18" s="156"/>
      <c r="O18" s="156"/>
      <c r="P18" s="23"/>
    </row>
    <row r="19" spans="2:19" ht="20.100000000000001" customHeight="1" thickTop="1" x14ac:dyDescent="0.25">
      <c r="B19" s="95"/>
      <c r="C19" s="155" t="s">
        <v>35</v>
      </c>
      <c r="D19" s="164"/>
      <c r="E19" s="166" t="s">
        <v>24</v>
      </c>
      <c r="F19" s="166"/>
      <c r="G19" s="49" t="s">
        <v>12</v>
      </c>
      <c r="H19" s="49" t="s">
        <v>13</v>
      </c>
      <c r="I19" s="50" t="s">
        <v>14</v>
      </c>
      <c r="K19" s="23"/>
      <c r="L19" s="23"/>
      <c r="M19" s="23"/>
      <c r="N19" s="23"/>
      <c r="O19" s="23"/>
      <c r="P19" s="23"/>
    </row>
    <row r="20" spans="2:19" ht="20.100000000000001" customHeight="1" x14ac:dyDescent="0.25">
      <c r="B20" s="100"/>
      <c r="C20" s="162">
        <v>-20</v>
      </c>
      <c r="D20" s="163"/>
      <c r="E20" s="163">
        <f>C20*C16</f>
        <v>-40</v>
      </c>
      <c r="F20" s="163"/>
      <c r="G20" s="66">
        <f>E20</f>
        <v>-40</v>
      </c>
      <c r="H20" s="66">
        <f>G20*C13/1000</f>
        <v>-5.4</v>
      </c>
      <c r="I20" s="67">
        <f>H20*I14/I13+I15</f>
        <v>8.75999999999999E-2</v>
      </c>
      <c r="K20" s="23"/>
      <c r="L20" s="23"/>
      <c r="M20" s="23"/>
      <c r="N20" s="23"/>
      <c r="O20" s="23"/>
      <c r="P20" s="23"/>
    </row>
    <row r="21" spans="2:19" ht="20.100000000000001" customHeight="1" thickBot="1" x14ac:dyDescent="0.3">
      <c r="B21" s="37"/>
      <c r="C21" s="160" t="s">
        <v>42</v>
      </c>
      <c r="D21" s="161"/>
      <c r="E21" s="165" t="s">
        <v>43</v>
      </c>
      <c r="F21" s="165"/>
      <c r="G21" s="80"/>
      <c r="H21" s="80"/>
      <c r="I21" s="55"/>
      <c r="K21" s="23"/>
      <c r="L21" s="7"/>
      <c r="M21" s="7"/>
      <c r="N21" s="7"/>
      <c r="O21" s="23"/>
      <c r="P21" s="23"/>
    </row>
    <row r="22" spans="2:19" ht="20.100000000000001" customHeight="1" x14ac:dyDescent="0.25">
      <c r="C22" s="17" t="s">
        <v>62</v>
      </c>
      <c r="D22" s="5"/>
      <c r="E22" s="5"/>
      <c r="F22" s="5"/>
      <c r="G22" s="3"/>
      <c r="K22" s="23"/>
      <c r="L22" s="7"/>
      <c r="M22" s="7"/>
      <c r="N22" s="7"/>
      <c r="O22" s="23"/>
      <c r="P22" s="23"/>
    </row>
    <row r="23" spans="2:19" s="23" customFormat="1" ht="20.100000000000001" customHeight="1" thickBot="1" x14ac:dyDescent="0.3">
      <c r="D23" s="5"/>
      <c r="E23" s="5"/>
      <c r="F23" s="5"/>
      <c r="G23" s="3"/>
    </row>
    <row r="24" spans="2:19" ht="20.100000000000001" customHeight="1" thickBot="1" x14ac:dyDescent="0.3">
      <c r="B24" s="167" t="s">
        <v>44</v>
      </c>
      <c r="C24" s="168"/>
      <c r="D24" s="168"/>
      <c r="E24" s="168"/>
      <c r="F24" s="168"/>
      <c r="G24" s="168"/>
      <c r="H24" s="168"/>
      <c r="I24" s="168"/>
      <c r="J24" s="169"/>
    </row>
    <row r="25" spans="2:19" ht="20.100000000000001" customHeight="1" thickBot="1" x14ac:dyDescent="0.3">
      <c r="B25" s="62" t="s">
        <v>102</v>
      </c>
      <c r="C25" s="93"/>
      <c r="D25" s="85" t="s">
        <v>14</v>
      </c>
      <c r="E25" s="93" t="s">
        <v>51</v>
      </c>
      <c r="F25" s="94" t="s">
        <v>52</v>
      </c>
      <c r="G25" s="93" t="s">
        <v>53</v>
      </c>
      <c r="H25" s="89" t="s">
        <v>29</v>
      </c>
      <c r="I25" s="89" t="s">
        <v>30</v>
      </c>
      <c r="J25" s="90" t="s">
        <v>31</v>
      </c>
    </row>
    <row r="26" spans="2:19" s="23" customFormat="1" ht="20.100000000000001" customHeight="1" thickTop="1" x14ac:dyDescent="0.25">
      <c r="B26" s="100">
        <v>11</v>
      </c>
      <c r="C26" s="110"/>
      <c r="D26" s="110">
        <f>B26*$C$16*$I$14/$I$13/1000*$C$13+$I$15</f>
        <v>2.27217</v>
      </c>
      <c r="E26" s="109">
        <v>2.2639999999999998</v>
      </c>
      <c r="F26" s="110">
        <v>2.266</v>
      </c>
      <c r="G26" s="110">
        <v>2.2709999999999999</v>
      </c>
      <c r="H26" s="110">
        <f t="shared" ref="H26" si="0">E26-D26</f>
        <v>-8.1700000000002326E-3</v>
      </c>
      <c r="I26" s="107">
        <f t="shared" ref="I26" si="1">F26-D26</f>
        <v>-6.1700000000000088E-3</v>
      </c>
      <c r="J26" s="67">
        <f t="shared" ref="J26" si="2">G26-D26</f>
        <v>-1.1700000000001154E-3</v>
      </c>
    </row>
    <row r="27" spans="2:19" s="23" customFormat="1" ht="20.100000000000001" customHeight="1" x14ac:dyDescent="0.25">
      <c r="B27" s="100">
        <v>10</v>
      </c>
      <c r="C27" s="110"/>
      <c r="D27" s="110">
        <f t="shared" ref="D27:D48" si="3">B27*$C$16*$I$14/$I$13/1000*$C$13+$I$15</f>
        <v>2.2017000000000002</v>
      </c>
      <c r="E27" s="109">
        <v>2.1930000000000001</v>
      </c>
      <c r="F27" s="110">
        <v>2.1949999999999998</v>
      </c>
      <c r="G27" s="110">
        <v>2.2000000000000002</v>
      </c>
      <c r="H27" s="110">
        <f>E27-D27</f>
        <v>-8.7000000000001521E-3</v>
      </c>
      <c r="I27" s="107">
        <f>F27-D27</f>
        <v>-6.7000000000003723E-3</v>
      </c>
      <c r="J27" s="67">
        <f>G27-D27</f>
        <v>-1.7000000000000348E-3</v>
      </c>
    </row>
    <row r="28" spans="2:19" ht="20.100000000000001" customHeight="1" x14ac:dyDescent="0.25">
      <c r="B28" s="100">
        <v>9</v>
      </c>
      <c r="C28" s="110"/>
      <c r="D28" s="110">
        <f t="shared" si="3"/>
        <v>2.1312300000000004</v>
      </c>
      <c r="E28" s="109">
        <v>2.1230000000000002</v>
      </c>
      <c r="F28" s="110">
        <v>2.125</v>
      </c>
      <c r="G28" s="110">
        <v>2.13</v>
      </c>
      <c r="H28" s="110">
        <f>E28-D28</f>
        <v>-8.2300000000001816E-3</v>
      </c>
      <c r="I28" s="107">
        <f>F28-D28</f>
        <v>-6.2300000000004019E-3</v>
      </c>
      <c r="J28" s="67">
        <f>G28-D28</f>
        <v>-1.2300000000005085E-3</v>
      </c>
      <c r="S28" s="9"/>
    </row>
    <row r="29" spans="2:19" s="10" customFormat="1" ht="20.100000000000001" customHeight="1" x14ac:dyDescent="0.25">
      <c r="B29" s="100">
        <v>8</v>
      </c>
      <c r="C29" s="110"/>
      <c r="D29" s="110">
        <f t="shared" si="3"/>
        <v>2.0607600000000001</v>
      </c>
      <c r="E29" s="109">
        <v>2.0529999999999999</v>
      </c>
      <c r="F29" s="110">
        <v>2.056</v>
      </c>
      <c r="G29" s="110">
        <v>2.06</v>
      </c>
      <c r="H29" s="110">
        <f t="shared" ref="H29:H35" si="4">E29-D29</f>
        <v>-7.7600000000002112E-3</v>
      </c>
      <c r="I29" s="107">
        <f t="shared" ref="I29:I35" si="5">F29-D29</f>
        <v>-4.7600000000000975E-3</v>
      </c>
      <c r="J29" s="67">
        <f t="shared" ref="J29:J35" si="6">G29-D29</f>
        <v>-7.6000000000009393E-4</v>
      </c>
    </row>
    <row r="30" spans="2:19" s="10" customFormat="1" ht="20.100000000000001" customHeight="1" x14ac:dyDescent="0.25">
      <c r="B30" s="100">
        <v>7</v>
      </c>
      <c r="C30" s="110"/>
      <c r="D30" s="110">
        <f t="shared" si="3"/>
        <v>1.9902900000000001</v>
      </c>
      <c r="E30" s="109">
        <v>1.9830000000000001</v>
      </c>
      <c r="F30" s="110">
        <v>1.9850000000000001</v>
      </c>
      <c r="G30" s="110">
        <v>1.9890000000000001</v>
      </c>
      <c r="H30" s="110">
        <f t="shared" si="4"/>
        <v>-7.2900000000000187E-3</v>
      </c>
      <c r="I30" s="107">
        <f t="shared" si="5"/>
        <v>-5.2900000000000169E-3</v>
      </c>
      <c r="J30" s="67">
        <f t="shared" si="6"/>
        <v>-1.2900000000000134E-3</v>
      </c>
      <c r="S30" s="12"/>
    </row>
    <row r="31" spans="2:19" s="10" customFormat="1" ht="20.100000000000001" customHeight="1" x14ac:dyDescent="0.25">
      <c r="B31" s="100">
        <v>6</v>
      </c>
      <c r="C31" s="110"/>
      <c r="D31" s="110">
        <f t="shared" si="3"/>
        <v>1.9198200000000001</v>
      </c>
      <c r="E31" s="109">
        <v>1.913</v>
      </c>
      <c r="F31" s="110">
        <v>1.915</v>
      </c>
      <c r="G31" s="110">
        <v>1.919</v>
      </c>
      <c r="H31" s="110">
        <f t="shared" si="4"/>
        <v>-6.8200000000000482E-3</v>
      </c>
      <c r="I31" s="107">
        <f t="shared" si="5"/>
        <v>-4.8200000000000465E-3</v>
      </c>
      <c r="J31" s="67">
        <f t="shared" si="6"/>
        <v>-8.2000000000004292E-4</v>
      </c>
      <c r="S31" s="12"/>
    </row>
    <row r="32" spans="2:19" s="10" customFormat="1" ht="20.100000000000001" customHeight="1" x14ac:dyDescent="0.25">
      <c r="B32" s="100">
        <v>5</v>
      </c>
      <c r="C32" s="110"/>
      <c r="D32" s="110">
        <f t="shared" si="3"/>
        <v>1.84935</v>
      </c>
      <c r="E32" s="109">
        <v>1.8420000000000001</v>
      </c>
      <c r="F32" s="110">
        <v>1.8440000000000001</v>
      </c>
      <c r="G32" s="110">
        <v>1.8480000000000001</v>
      </c>
      <c r="H32" s="110">
        <f t="shared" si="4"/>
        <v>-7.3499999999999677E-3</v>
      </c>
      <c r="I32" s="107">
        <f t="shared" si="5"/>
        <v>-5.3499999999999659E-3</v>
      </c>
      <c r="J32" s="67">
        <f t="shared" si="6"/>
        <v>-1.3499999999999623E-3</v>
      </c>
    </row>
    <row r="33" spans="2:15" s="10" customFormat="1" ht="20.100000000000001" customHeight="1" x14ac:dyDescent="0.25">
      <c r="B33" s="100">
        <v>4</v>
      </c>
      <c r="C33" s="110"/>
      <c r="D33" s="110">
        <f t="shared" si="3"/>
        <v>1.77888</v>
      </c>
      <c r="E33" s="109">
        <v>1.772</v>
      </c>
      <c r="F33" s="110">
        <v>1.774</v>
      </c>
      <c r="G33" s="110">
        <v>1.778</v>
      </c>
      <c r="H33" s="110">
        <f t="shared" si="4"/>
        <v>-6.8799999999999972E-3</v>
      </c>
      <c r="I33" s="107">
        <f t="shared" si="5"/>
        <v>-4.8799999999999955E-3</v>
      </c>
      <c r="J33" s="67">
        <f t="shared" si="6"/>
        <v>-8.799999999999919E-4</v>
      </c>
    </row>
    <row r="34" spans="2:15" ht="20.100000000000001" customHeight="1" x14ac:dyDescent="0.25">
      <c r="B34" s="100">
        <v>3</v>
      </c>
      <c r="C34" s="110"/>
      <c r="D34" s="110">
        <f t="shared" si="3"/>
        <v>1.7084100000000002</v>
      </c>
      <c r="E34" s="109">
        <v>1.7010000000000001</v>
      </c>
      <c r="F34" s="110">
        <v>1.704</v>
      </c>
      <c r="G34" s="110">
        <v>1.7070000000000001</v>
      </c>
      <c r="H34" s="110">
        <f t="shared" si="4"/>
        <v>-7.4100000000001387E-3</v>
      </c>
      <c r="I34" s="107">
        <f t="shared" si="5"/>
        <v>-4.4100000000002471E-3</v>
      </c>
      <c r="J34" s="67">
        <f t="shared" si="6"/>
        <v>-1.4100000000001334E-3</v>
      </c>
    </row>
    <row r="35" spans="2:15" ht="20.100000000000001" customHeight="1" x14ac:dyDescent="0.25">
      <c r="B35" s="100">
        <v>2</v>
      </c>
      <c r="C35" s="122"/>
      <c r="D35" s="110">
        <f t="shared" si="3"/>
        <v>1.6379400000000002</v>
      </c>
      <c r="E35" s="34">
        <v>1.6319999999999999</v>
      </c>
      <c r="F35" s="112">
        <v>1.6339999999999999</v>
      </c>
      <c r="G35" s="112">
        <v>1.6359999999999999</v>
      </c>
      <c r="H35" s="107">
        <f t="shared" si="4"/>
        <v>-5.9400000000002784E-3</v>
      </c>
      <c r="I35" s="107">
        <f t="shared" si="5"/>
        <v>-3.9400000000002766E-3</v>
      </c>
      <c r="J35" s="67">
        <f t="shared" si="6"/>
        <v>-1.9400000000002748E-3</v>
      </c>
    </row>
    <row r="36" spans="2:15" s="10" customFormat="1" ht="20.100000000000001" customHeight="1" x14ac:dyDescent="0.25">
      <c r="B36" s="100">
        <v>1</v>
      </c>
      <c r="C36" s="99"/>
      <c r="D36" s="110">
        <f t="shared" si="3"/>
        <v>1.5674700000000001</v>
      </c>
      <c r="E36" s="60">
        <v>1.5609999999999999</v>
      </c>
      <c r="F36" s="99">
        <v>1.5640000000000001</v>
      </c>
      <c r="G36" s="99">
        <v>1.5660000000000001</v>
      </c>
      <c r="H36" s="107">
        <f t="shared" ref="H36:H48" si="7">E36-D36</f>
        <v>-6.4700000000001978E-3</v>
      </c>
      <c r="I36" s="99">
        <f t="shared" ref="I36:I48" si="8">F36-D36</f>
        <v>-3.4700000000000841E-3</v>
      </c>
      <c r="J36" s="67">
        <f t="shared" ref="J36:J48" si="9">G36-D36</f>
        <v>-1.4700000000000824E-3</v>
      </c>
      <c r="O36" s="11"/>
    </row>
    <row r="37" spans="2:15" ht="20.100000000000001" customHeight="1" x14ac:dyDescent="0.25">
      <c r="B37" s="100">
        <v>0</v>
      </c>
      <c r="C37" s="122"/>
      <c r="D37" s="110">
        <f t="shared" si="3"/>
        <v>1.4970000000000001</v>
      </c>
      <c r="E37" s="34">
        <v>1.49</v>
      </c>
      <c r="F37" s="34">
        <v>1.4930000000000001</v>
      </c>
      <c r="G37" s="107">
        <v>1.494</v>
      </c>
      <c r="H37" s="107">
        <f t="shared" si="7"/>
        <v>-7.0000000000001172E-3</v>
      </c>
      <c r="I37" s="107">
        <f t="shared" si="8"/>
        <v>-4.0000000000000036E-3</v>
      </c>
      <c r="J37" s="67">
        <f t="shared" si="9"/>
        <v>-3.0000000000001137E-3</v>
      </c>
      <c r="L37" s="10"/>
      <c r="M37" s="106"/>
      <c r="N37" s="106"/>
      <c r="O37" s="3"/>
    </row>
    <row r="38" spans="2:15" s="23" customFormat="1" ht="20.100000000000001" customHeight="1" x14ac:dyDescent="0.25">
      <c r="B38" s="100">
        <v>-1</v>
      </c>
      <c r="C38" s="122"/>
      <c r="D38" s="110">
        <f t="shared" si="3"/>
        <v>1.4265300000000001</v>
      </c>
      <c r="E38" s="34">
        <v>1.419</v>
      </c>
      <c r="F38" s="34">
        <v>1.4219999999999999</v>
      </c>
      <c r="G38" s="107">
        <v>1.423</v>
      </c>
      <c r="H38" s="107">
        <f t="shared" si="7"/>
        <v>-7.5300000000000367E-3</v>
      </c>
      <c r="I38" s="107">
        <f t="shared" si="8"/>
        <v>-4.530000000000145E-3</v>
      </c>
      <c r="J38" s="67">
        <f t="shared" si="9"/>
        <v>-3.5300000000000331E-3</v>
      </c>
      <c r="L38" s="106"/>
      <c r="M38" s="106"/>
      <c r="N38" s="106"/>
      <c r="O38" s="3"/>
    </row>
    <row r="39" spans="2:15" ht="20.100000000000001" customHeight="1" x14ac:dyDescent="0.25">
      <c r="B39" s="100">
        <v>-2</v>
      </c>
      <c r="C39" s="122"/>
      <c r="D39" s="110">
        <f t="shared" si="3"/>
        <v>1.35606</v>
      </c>
      <c r="E39" s="34">
        <v>1.349</v>
      </c>
      <c r="F39" s="34">
        <v>1.351</v>
      </c>
      <c r="G39" s="34">
        <v>1.353</v>
      </c>
      <c r="H39" s="107">
        <f t="shared" si="7"/>
        <v>-7.0600000000000662E-3</v>
      </c>
      <c r="I39" s="107">
        <f t="shared" si="8"/>
        <v>-5.0600000000000644E-3</v>
      </c>
      <c r="J39" s="67">
        <f t="shared" si="9"/>
        <v>-3.0600000000000627E-3</v>
      </c>
      <c r="L39" s="106"/>
    </row>
    <row r="40" spans="2:15" ht="20.100000000000001" customHeight="1" x14ac:dyDescent="0.25">
      <c r="B40" s="100">
        <v>-3</v>
      </c>
      <c r="C40" s="122"/>
      <c r="D40" s="110">
        <f t="shared" si="3"/>
        <v>1.28559</v>
      </c>
      <c r="E40" s="34">
        <v>1.2789999999999999</v>
      </c>
      <c r="F40" s="34">
        <v>1.2809999999999999</v>
      </c>
      <c r="G40" s="34">
        <v>1.282</v>
      </c>
      <c r="H40" s="107">
        <f t="shared" si="7"/>
        <v>-6.5900000000000958E-3</v>
      </c>
      <c r="I40" s="107">
        <f t="shared" si="8"/>
        <v>-4.590000000000094E-3</v>
      </c>
      <c r="J40" s="67">
        <f t="shared" si="9"/>
        <v>-3.5899999999999821E-3</v>
      </c>
    </row>
    <row r="41" spans="2:15" s="23" customFormat="1" ht="20.100000000000001" customHeight="1" x14ac:dyDescent="0.25">
      <c r="B41" s="100">
        <v>-4</v>
      </c>
      <c r="C41" s="122"/>
      <c r="D41" s="110">
        <f t="shared" si="3"/>
        <v>1.2151200000000002</v>
      </c>
      <c r="E41" s="34">
        <v>1.208</v>
      </c>
      <c r="F41" s="34">
        <v>1.21</v>
      </c>
      <c r="G41" s="34">
        <v>1.2110000000000001</v>
      </c>
      <c r="H41" s="107">
        <f t="shared" si="7"/>
        <v>-7.1200000000002373E-3</v>
      </c>
      <c r="I41" s="107">
        <f t="shared" si="8"/>
        <v>-5.1200000000002355E-3</v>
      </c>
      <c r="J41" s="67">
        <f t="shared" si="9"/>
        <v>-4.1200000000001236E-3</v>
      </c>
      <c r="L41" s="1"/>
    </row>
    <row r="42" spans="2:15" s="23" customFormat="1" ht="20.100000000000001" customHeight="1" x14ac:dyDescent="0.25">
      <c r="B42" s="100">
        <v>-5</v>
      </c>
      <c r="C42" s="52"/>
      <c r="D42" s="110">
        <f t="shared" si="3"/>
        <v>1.1446500000000002</v>
      </c>
      <c r="E42" s="120">
        <v>1.1379999999999999</v>
      </c>
      <c r="F42" s="120">
        <v>1.1399999999999999</v>
      </c>
      <c r="G42" s="120">
        <v>1.141</v>
      </c>
      <c r="H42" s="52">
        <f t="shared" si="7"/>
        <v>-6.6500000000002668E-3</v>
      </c>
      <c r="I42" s="52">
        <f t="shared" si="8"/>
        <v>-4.650000000000265E-3</v>
      </c>
      <c r="J42" s="121">
        <f t="shared" si="9"/>
        <v>-3.6500000000001531E-3</v>
      </c>
    </row>
    <row r="43" spans="2:15" s="23" customFormat="1" ht="20.100000000000001" customHeight="1" x14ac:dyDescent="0.25">
      <c r="B43" s="100">
        <v>-6</v>
      </c>
      <c r="C43" s="52"/>
      <c r="D43" s="110">
        <f t="shared" si="3"/>
        <v>1.0741800000000001</v>
      </c>
      <c r="E43" s="120">
        <v>1.0669999999999999</v>
      </c>
      <c r="F43" s="120">
        <v>1.069</v>
      </c>
      <c r="G43" s="120">
        <v>1.07</v>
      </c>
      <c r="H43" s="52">
        <f t="shared" si="7"/>
        <v>-7.1800000000001862E-3</v>
      </c>
      <c r="I43" s="52">
        <f t="shared" si="8"/>
        <v>-5.1800000000001845E-3</v>
      </c>
      <c r="J43" s="121">
        <f t="shared" si="9"/>
        <v>-4.1800000000000725E-3</v>
      </c>
    </row>
    <row r="44" spans="2:15" s="23" customFormat="1" ht="20.100000000000001" customHeight="1" x14ac:dyDescent="0.25">
      <c r="B44" s="100">
        <v>-7</v>
      </c>
      <c r="C44" s="52"/>
      <c r="D44" s="110">
        <f t="shared" si="3"/>
        <v>1.0037100000000001</v>
      </c>
      <c r="E44" s="120">
        <v>0.997</v>
      </c>
      <c r="F44" s="120">
        <v>0.999</v>
      </c>
      <c r="G44" s="120">
        <v>0.999</v>
      </c>
      <c r="H44" s="52">
        <f t="shared" si="7"/>
        <v>-6.7100000000001048E-3</v>
      </c>
      <c r="I44" s="52">
        <f t="shared" si="8"/>
        <v>-4.710000000000103E-3</v>
      </c>
      <c r="J44" s="121">
        <f t="shared" si="9"/>
        <v>-4.710000000000103E-3</v>
      </c>
    </row>
    <row r="45" spans="2:15" s="23" customFormat="1" ht="20.100000000000001" customHeight="1" x14ac:dyDescent="0.25">
      <c r="B45" s="100">
        <v>-8</v>
      </c>
      <c r="C45" s="52"/>
      <c r="D45" s="110">
        <f t="shared" si="3"/>
        <v>0.93324000000000007</v>
      </c>
      <c r="E45" s="120">
        <v>0.92600000000000005</v>
      </c>
      <c r="F45" s="120">
        <v>0.92900000000000005</v>
      </c>
      <c r="G45" s="120">
        <v>0.92800000000000005</v>
      </c>
      <c r="H45" s="52">
        <f t="shared" si="7"/>
        <v>-7.2400000000000242E-3</v>
      </c>
      <c r="I45" s="52">
        <f t="shared" si="8"/>
        <v>-4.2400000000000215E-3</v>
      </c>
      <c r="J45" s="121">
        <f t="shared" si="9"/>
        <v>-5.2400000000000224E-3</v>
      </c>
    </row>
    <row r="46" spans="2:15" s="23" customFormat="1" ht="20.100000000000001" customHeight="1" x14ac:dyDescent="0.25">
      <c r="B46" s="100">
        <v>-9</v>
      </c>
      <c r="C46" s="52"/>
      <c r="D46" s="110">
        <f t="shared" si="3"/>
        <v>0.86277000000000004</v>
      </c>
      <c r="E46" s="120">
        <v>0.85599999999999998</v>
      </c>
      <c r="F46" s="120">
        <v>0.85899999999999999</v>
      </c>
      <c r="G46" s="120">
        <v>0.85799999999999998</v>
      </c>
      <c r="H46" s="52">
        <f t="shared" si="7"/>
        <v>-6.7700000000000538E-3</v>
      </c>
      <c r="I46" s="52">
        <f t="shared" si="8"/>
        <v>-3.7700000000000511E-3</v>
      </c>
      <c r="J46" s="121">
        <f t="shared" si="9"/>
        <v>-4.770000000000052E-3</v>
      </c>
    </row>
    <row r="47" spans="2:15" s="23" customFormat="1" ht="20.100000000000001" customHeight="1" x14ac:dyDescent="0.25">
      <c r="B47" s="100">
        <v>-10</v>
      </c>
      <c r="C47" s="52"/>
      <c r="D47" s="110">
        <f t="shared" si="3"/>
        <v>0.79230000000000012</v>
      </c>
      <c r="E47" s="120">
        <v>0.78600000000000003</v>
      </c>
      <c r="F47" s="120">
        <v>0.78800000000000003</v>
      </c>
      <c r="G47" s="120">
        <v>0.78800000000000003</v>
      </c>
      <c r="H47" s="52">
        <f t="shared" si="7"/>
        <v>-6.3000000000000833E-3</v>
      </c>
      <c r="I47" s="52">
        <f t="shared" si="8"/>
        <v>-4.3000000000000815E-3</v>
      </c>
      <c r="J47" s="121">
        <f t="shared" si="9"/>
        <v>-4.3000000000000815E-3</v>
      </c>
    </row>
    <row r="48" spans="2:15" s="23" customFormat="1" ht="20.100000000000001" customHeight="1" thickBot="1" x14ac:dyDescent="0.3">
      <c r="B48" s="100">
        <v>-11</v>
      </c>
      <c r="C48" s="52"/>
      <c r="D48" s="110">
        <f t="shared" si="3"/>
        <v>0.72183000000000008</v>
      </c>
      <c r="E48" s="120">
        <v>0.71599999999999997</v>
      </c>
      <c r="F48" s="120">
        <v>0.71799999999999997</v>
      </c>
      <c r="G48" s="120">
        <v>0.71699999999999997</v>
      </c>
      <c r="H48" s="52">
        <f t="shared" si="7"/>
        <v>-5.8300000000001129E-3</v>
      </c>
      <c r="I48" s="52">
        <f t="shared" si="8"/>
        <v>-3.8300000000001111E-3</v>
      </c>
      <c r="J48" s="121">
        <f t="shared" si="9"/>
        <v>-4.830000000000112E-3</v>
      </c>
    </row>
    <row r="49" spans="2:17" s="13" customFormat="1" ht="20.100000000000001" customHeight="1" thickBot="1" x14ac:dyDescent="0.3">
      <c r="B49" s="170" t="s">
        <v>37</v>
      </c>
      <c r="C49" s="171"/>
      <c r="D49" s="171"/>
      <c r="E49" s="84"/>
      <c r="F49" s="84"/>
      <c r="G49" s="86"/>
      <c r="H49" s="123">
        <f>AVERAGE(H26:H48)</f>
        <v>-7.0869565217392527E-3</v>
      </c>
      <c r="I49" s="123">
        <f>AVERAGE(I26:I48)</f>
        <v>-4.7826086956522986E-3</v>
      </c>
      <c r="J49" s="123">
        <f>AVERAGE(J26:J48)</f>
        <v>-2.7391304347827027E-3</v>
      </c>
      <c r="L49" s="23"/>
      <c r="O49" s="14"/>
    </row>
    <row r="50" spans="2:17" ht="20.100000000000001" customHeight="1" x14ac:dyDescent="0.25">
      <c r="B50" s="19"/>
      <c r="L50" s="111"/>
    </row>
    <row r="51" spans="2:17" ht="20.100000000000001" customHeight="1" x14ac:dyDescent="0.25">
      <c r="B51" s="3"/>
      <c r="F51" s="21"/>
      <c r="G51" s="21"/>
    </row>
    <row r="52" spans="2:17" ht="20.100000000000001" customHeight="1" x14ac:dyDescent="0.25">
      <c r="B52" s="3"/>
      <c r="E52" s="21"/>
      <c r="F52" s="21"/>
      <c r="G52" s="21"/>
    </row>
    <row r="53" spans="2:17" ht="20.100000000000001" customHeight="1" thickBot="1" x14ac:dyDescent="0.3">
      <c r="B53" s="3"/>
      <c r="C53" s="15"/>
      <c r="D53" s="15"/>
      <c r="E53" s="8"/>
      <c r="F53" s="21"/>
      <c r="G53" s="21"/>
      <c r="H53" s="15"/>
      <c r="I53" s="15"/>
      <c r="J53" s="15"/>
      <c r="K53" s="15"/>
    </row>
    <row r="54" spans="2:17" ht="20.100000000000001" customHeight="1" thickBot="1" x14ac:dyDescent="0.3">
      <c r="B54" s="3"/>
      <c r="C54" s="16"/>
      <c r="D54" s="16"/>
      <c r="E54" s="8"/>
      <c r="F54" s="21"/>
      <c r="G54" s="21"/>
      <c r="H54" s="16"/>
      <c r="I54" s="16"/>
      <c r="J54" s="16"/>
      <c r="K54" s="16"/>
      <c r="L54" s="130" t="s">
        <v>45</v>
      </c>
      <c r="M54" s="131"/>
      <c r="N54" s="132"/>
      <c r="O54" s="3"/>
    </row>
    <row r="55" spans="2:17" ht="20.100000000000001" customHeight="1" x14ac:dyDescent="0.25">
      <c r="B55" s="3"/>
      <c r="C55" s="16"/>
      <c r="D55" s="16"/>
      <c r="E55" s="8"/>
      <c r="F55" s="21"/>
      <c r="G55" s="21"/>
      <c r="H55" s="16"/>
      <c r="I55" s="16"/>
      <c r="J55" s="16"/>
      <c r="K55" s="16"/>
      <c r="L55" s="73" t="s">
        <v>26</v>
      </c>
      <c r="M55" s="74" t="s">
        <v>27</v>
      </c>
      <c r="N55" s="75" t="s">
        <v>28</v>
      </c>
      <c r="O55" s="23"/>
    </row>
    <row r="56" spans="2:17" ht="20.100000000000001" customHeight="1" thickBot="1" x14ac:dyDescent="0.3">
      <c r="B56" s="3"/>
      <c r="C56" s="16"/>
      <c r="D56" s="16"/>
      <c r="E56" s="21"/>
      <c r="F56" s="21"/>
      <c r="G56" s="21"/>
      <c r="H56" s="16"/>
      <c r="I56" s="16"/>
      <c r="J56" s="16"/>
      <c r="K56" s="16"/>
      <c r="L56" s="72">
        <f>H49</f>
        <v>-7.0869565217392527E-3</v>
      </c>
      <c r="M56" s="39">
        <f>I49</f>
        <v>-4.7826086956522986E-3</v>
      </c>
      <c r="N56" s="71">
        <f>J49</f>
        <v>-2.7391304347827027E-3</v>
      </c>
      <c r="O56" s="23"/>
      <c r="P56" s="23"/>
      <c r="Q56" s="23"/>
    </row>
    <row r="57" spans="2:17" ht="20.100000000000001" customHeight="1" x14ac:dyDescent="0.25">
      <c r="B57" s="3"/>
      <c r="C57" s="16"/>
      <c r="D57" s="16"/>
      <c r="E57" s="21"/>
      <c r="F57" s="21"/>
      <c r="G57" s="21"/>
      <c r="H57" s="16"/>
      <c r="I57" s="16"/>
      <c r="J57" s="16"/>
      <c r="K57" s="16"/>
      <c r="L57" s="118"/>
      <c r="M57" s="3"/>
      <c r="N57" s="119"/>
      <c r="O57" s="23"/>
      <c r="P57" s="23"/>
      <c r="Q57" s="23"/>
    </row>
    <row r="58" spans="2:17" ht="20.100000000000001" customHeight="1" x14ac:dyDescent="0.25">
      <c r="B58" s="3"/>
      <c r="C58" s="16"/>
      <c r="D58" s="16"/>
      <c r="E58" s="21"/>
      <c r="F58" s="21"/>
      <c r="G58" s="21"/>
      <c r="H58" s="16"/>
      <c r="I58" s="16"/>
      <c r="J58" s="16"/>
      <c r="K58" s="16"/>
      <c r="L58" s="118"/>
      <c r="M58" s="3"/>
      <c r="N58" s="119"/>
      <c r="O58" s="23"/>
      <c r="P58" s="23"/>
      <c r="Q58" s="23"/>
    </row>
    <row r="59" spans="2:17" ht="20.100000000000001" customHeight="1" thickBot="1" x14ac:dyDescent="0.3">
      <c r="B59" s="3"/>
      <c r="C59" s="16"/>
      <c r="D59" s="16"/>
      <c r="E59" s="21"/>
      <c r="F59" s="21"/>
      <c r="G59" s="21"/>
      <c r="H59" s="16"/>
      <c r="I59" s="16"/>
      <c r="J59" s="16"/>
      <c r="K59" s="16"/>
      <c r="L59" s="118"/>
      <c r="M59" s="3"/>
      <c r="N59" s="119"/>
      <c r="O59" s="23"/>
      <c r="P59" s="23"/>
      <c r="Q59" s="23"/>
    </row>
    <row r="60" spans="2:17" ht="20.100000000000001" customHeight="1" x14ac:dyDescent="0.25">
      <c r="B60" s="3"/>
      <c r="C60" s="16"/>
      <c r="D60" s="16"/>
      <c r="E60" s="21"/>
      <c r="F60" s="21"/>
      <c r="G60" s="21"/>
      <c r="H60" s="16"/>
      <c r="I60" s="16"/>
      <c r="J60" s="16"/>
      <c r="K60" s="16"/>
      <c r="L60" s="133" t="s">
        <v>54</v>
      </c>
      <c r="M60" s="134"/>
      <c r="N60" s="135"/>
      <c r="O60" s="23"/>
      <c r="P60" s="23"/>
      <c r="Q60" s="23"/>
    </row>
    <row r="61" spans="2:17" ht="20.100000000000001" customHeight="1" thickBot="1" x14ac:dyDescent="0.3">
      <c r="C61" s="15"/>
      <c r="D61" s="15"/>
      <c r="E61" s="15"/>
      <c r="F61" s="15"/>
      <c r="G61" s="15"/>
      <c r="H61" s="15"/>
      <c r="I61" s="15"/>
      <c r="J61" s="15"/>
      <c r="K61" s="15"/>
      <c r="L61" s="136">
        <f>I13/I14*1000/C13/C16</f>
        <v>14.190435646374343</v>
      </c>
      <c r="M61" s="137"/>
      <c r="N61" s="138"/>
      <c r="O61" s="23"/>
      <c r="P61" s="23"/>
      <c r="Q61" s="23"/>
    </row>
    <row r="62" spans="2:17" ht="20.100000000000001" customHeight="1" x14ac:dyDescent="0.25">
      <c r="C62" s="16"/>
      <c r="D62" s="16"/>
      <c r="E62" s="16"/>
      <c r="F62" s="16"/>
      <c r="G62" s="16"/>
      <c r="H62" s="16"/>
      <c r="I62" s="16"/>
      <c r="J62" s="16"/>
      <c r="K62" s="16"/>
      <c r="L62" s="53"/>
      <c r="M62" s="53"/>
      <c r="N62" s="53"/>
      <c r="O62" s="23"/>
      <c r="P62" s="23"/>
      <c r="Q62" s="23"/>
    </row>
    <row r="63" spans="2:17" ht="20.100000000000001" customHeight="1" thickBot="1" x14ac:dyDescent="0.3">
      <c r="C63" s="16"/>
      <c r="D63" s="16"/>
      <c r="E63" s="16"/>
      <c r="F63" s="16"/>
      <c r="G63" s="16"/>
      <c r="H63" s="16"/>
      <c r="I63" s="16"/>
      <c r="J63" s="16"/>
      <c r="K63" s="16"/>
      <c r="L63" s="23"/>
      <c r="M63" s="23"/>
      <c r="N63" s="23"/>
      <c r="O63" s="23"/>
      <c r="P63" s="23"/>
      <c r="Q63" s="23"/>
    </row>
    <row r="64" spans="2:17" ht="20.100000000000001" customHeight="1" x14ac:dyDescent="0.25">
      <c r="C64" s="16"/>
      <c r="D64" s="16"/>
      <c r="E64" s="16"/>
      <c r="F64" s="16"/>
      <c r="G64" s="16"/>
      <c r="H64" s="16"/>
      <c r="I64" s="16"/>
      <c r="J64" s="16"/>
      <c r="K64" s="16"/>
      <c r="L64" s="157" t="s">
        <v>46</v>
      </c>
      <c r="M64" s="158"/>
      <c r="N64" s="158"/>
      <c r="O64" s="159"/>
    </row>
    <row r="65" spans="2:17" ht="20.100000000000001" customHeight="1" x14ac:dyDescent="0.25">
      <c r="L65" s="33"/>
      <c r="M65" s="34" t="s">
        <v>26</v>
      </c>
      <c r="N65" s="34" t="s">
        <v>27</v>
      </c>
      <c r="O65" s="96" t="s">
        <v>28</v>
      </c>
      <c r="P65" s="10"/>
      <c r="Q65" s="10"/>
    </row>
    <row r="66" spans="2:17" ht="20.100000000000001" customHeight="1" x14ac:dyDescent="0.25">
      <c r="L66" s="33" t="s">
        <v>55</v>
      </c>
      <c r="M66" s="34">
        <v>1.706</v>
      </c>
      <c r="N66" s="34"/>
      <c r="O66" s="70"/>
      <c r="P66" s="10"/>
      <c r="Q66" s="10"/>
    </row>
    <row r="67" spans="2:17" ht="20.100000000000001" customHeight="1" thickBot="1" x14ac:dyDescent="0.3">
      <c r="C67" s="17"/>
      <c r="L67" s="37" t="s">
        <v>56</v>
      </c>
      <c r="M67" s="68">
        <f>(M66-L56-I15)*L61</f>
        <v>3.0663680505426303</v>
      </c>
      <c r="N67" s="68"/>
      <c r="O67" s="69"/>
      <c r="P67" s="10"/>
      <c r="Q67" s="10"/>
    </row>
    <row r="68" spans="2:17" ht="20.100000000000001" customHeight="1" x14ac:dyDescent="0.25">
      <c r="B68" s="1"/>
      <c r="C68" s="10"/>
      <c r="L68" s="19" t="s">
        <v>59</v>
      </c>
      <c r="M68" s="10"/>
      <c r="N68" s="10"/>
      <c r="O68" s="11"/>
      <c r="P68" s="10"/>
      <c r="Q68" s="10"/>
    </row>
    <row r="69" spans="2:17" ht="20.100000000000001" customHeight="1" x14ac:dyDescent="0.25">
      <c r="O69" s="3"/>
      <c r="P69" s="10"/>
      <c r="Q69" s="10"/>
    </row>
    <row r="70" spans="2:17" ht="20.100000000000001" customHeight="1" x14ac:dyDescent="0.25">
      <c r="L70" s="10"/>
      <c r="M70" s="10"/>
      <c r="N70" s="10"/>
      <c r="O70" s="11"/>
    </row>
    <row r="71" spans="2:17" ht="20.100000000000001" customHeight="1" x14ac:dyDescent="0.25">
      <c r="L71" s="111" t="s">
        <v>63</v>
      </c>
      <c r="M71" s="10"/>
      <c r="N71" s="10"/>
      <c r="O71" s="11"/>
    </row>
  </sheetData>
  <mergeCells count="21">
    <mergeCell ref="B2:J2"/>
    <mergeCell ref="B3:F3"/>
    <mergeCell ref="G3:J3"/>
    <mergeCell ref="B12:J12"/>
    <mergeCell ref="L12:N12"/>
    <mergeCell ref="L64:O64"/>
    <mergeCell ref="C21:D21"/>
    <mergeCell ref="C20:D20"/>
    <mergeCell ref="C19:D19"/>
    <mergeCell ref="E21:F21"/>
    <mergeCell ref="E19:F19"/>
    <mergeCell ref="E20:F20"/>
    <mergeCell ref="L60:N60"/>
    <mergeCell ref="B24:J24"/>
    <mergeCell ref="B49:D49"/>
    <mergeCell ref="E13:F13"/>
    <mergeCell ref="B18:I18"/>
    <mergeCell ref="L54:N54"/>
    <mergeCell ref="L61:N61"/>
    <mergeCell ref="L15:N15"/>
    <mergeCell ref="L18:O1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D9" sqref="D9"/>
    </sheetView>
  </sheetViews>
  <sheetFormatPr baseColWidth="10" defaultRowHeight="15" x14ac:dyDescent="0.25"/>
  <sheetData>
    <row r="1" spans="1:16" x14ac:dyDescent="0.25">
      <c r="B1">
        <v>0</v>
      </c>
      <c r="C1">
        <v>0.25</v>
      </c>
      <c r="D1">
        <v>0.5</v>
      </c>
      <c r="E1">
        <v>0.75</v>
      </c>
      <c r="F1">
        <v>1</v>
      </c>
      <c r="G1">
        <v>1.25</v>
      </c>
      <c r="H1">
        <v>1.5</v>
      </c>
      <c r="I1">
        <v>1.75</v>
      </c>
      <c r="J1">
        <v>2</v>
      </c>
      <c r="K1">
        <v>2.25</v>
      </c>
      <c r="L1">
        <v>2.5</v>
      </c>
      <c r="M1">
        <v>2.75</v>
      </c>
      <c r="N1">
        <v>3</v>
      </c>
      <c r="O1">
        <v>3.25</v>
      </c>
      <c r="P1" s="180">
        <v>3.2810000000000001</v>
      </c>
    </row>
    <row r="2" spans="1:16" x14ac:dyDescent="0.25">
      <c r="A2" t="s">
        <v>103</v>
      </c>
      <c r="B2">
        <v>0</v>
      </c>
      <c r="C2">
        <v>0.25</v>
      </c>
      <c r="D2">
        <v>0.499</v>
      </c>
      <c r="E2">
        <v>0.749</v>
      </c>
      <c r="F2">
        <v>0.998</v>
      </c>
      <c r="G2">
        <v>1.248</v>
      </c>
      <c r="H2">
        <v>1.498</v>
      </c>
      <c r="I2">
        <v>1.7470000000000001</v>
      </c>
      <c r="J2">
        <v>1.9970000000000001</v>
      </c>
      <c r="K2">
        <v>2.246</v>
      </c>
      <c r="L2">
        <v>2.496</v>
      </c>
      <c r="M2">
        <v>2.7450000000000001</v>
      </c>
      <c r="N2">
        <v>2.9950000000000001</v>
      </c>
      <c r="O2">
        <v>3.2450000000000001</v>
      </c>
      <c r="P2" s="180">
        <v>3.2759999999999998</v>
      </c>
    </row>
    <row r="3" spans="1:16" x14ac:dyDescent="0.25">
      <c r="A3" t="s">
        <v>104</v>
      </c>
      <c r="B3">
        <v>0</v>
      </c>
      <c r="C3">
        <v>0.25</v>
      </c>
      <c r="D3">
        <v>0.499</v>
      </c>
      <c r="E3">
        <v>0.749</v>
      </c>
      <c r="F3">
        <v>0.998</v>
      </c>
      <c r="G3">
        <v>1.248</v>
      </c>
      <c r="H3">
        <v>1.498</v>
      </c>
      <c r="I3">
        <v>1.7470000000000001</v>
      </c>
      <c r="J3">
        <v>1.9970000000000001</v>
      </c>
      <c r="K3">
        <v>2.246</v>
      </c>
      <c r="L3">
        <v>2.496</v>
      </c>
      <c r="M3">
        <v>2.7450000000000001</v>
      </c>
      <c r="N3">
        <v>2.9950000000000001</v>
      </c>
      <c r="O3">
        <v>3.2450000000000001</v>
      </c>
      <c r="P3" s="180">
        <v>3.2749999999999999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Voltage Sensor</vt:lpstr>
      <vt:lpstr>Current Sensor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2021-03-15T13:04:47Z</dcterms:modified>
</cp:coreProperties>
</file>