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epa-my.sharepoint.com/personal/ternovskiy-ds_ranepa_ru/Documents/2022/Темы по продуктам/Отправлено на сайт/Получено/"/>
    </mc:Choice>
  </mc:AlternateContent>
  <xr:revisionPtr revIDLastSave="465" documentId="8_{4F3B083E-9C92-4C27-AA07-A11A7E2D2259}" xr6:coauthVersionLast="47" xr6:coauthVersionMax="47" xr10:uidLastSave="{102A5CD7-1540-496C-9278-1C323E2A7907}"/>
  <bookViews>
    <workbookView xWindow="2505" yWindow="2505" windowWidth="27675" windowHeight="15075" xr2:uid="{EF8BB419-F027-4294-945C-D3BEC7990AEF}"/>
  </bookViews>
  <sheets>
    <sheet name="Сахар" sheetId="1" r:id="rId1"/>
    <sheet name="Цены Россия" sheetId="2" r:id="rId2"/>
    <sheet name="Цены мир" sheetId="5" r:id="rId3"/>
    <sheet name="Баланс ТР" sheetId="4" r:id="rId4"/>
  </sheets>
  <externalReferences>
    <externalReference r:id="rId5"/>
  </externalReferences>
  <definedNames>
    <definedName name="_ftn1" localSheetId="3">'Баланс ТР'!$A$15</definedName>
    <definedName name="_ftnref1" localSheetId="3">'Баланс ТР'!$A$7</definedName>
    <definedName name="_Toc48138990" localSheetId="3">'Баланс ТР'!$B$1</definedName>
    <definedName name="solver_adj" localSheetId="0" hidden="1">Сахар!$E$12</definedName>
    <definedName name="solver_eng" localSheetId="0" hidden="1">1</definedName>
    <definedName name="solver_opt" localSheetId="0" hidden="1">Сахар!$I$17</definedName>
    <definedName name="solver_typ" localSheetId="0" hidden="1">3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D5" i="1"/>
  <c r="D12" i="1"/>
  <c r="D240" i="5"/>
  <c r="F16" i="2"/>
  <c r="C16" i="2"/>
  <c r="C45" i="1"/>
  <c r="C29" i="1"/>
  <c r="C37" i="1" s="1"/>
  <c r="C26" i="1"/>
  <c r="C25" i="1"/>
  <c r="C24" i="1"/>
  <c r="I16" i="1"/>
  <c r="D16" i="1"/>
  <c r="D18" i="1" s="1"/>
  <c r="F8" i="1"/>
  <c r="F7" i="1"/>
  <c r="E5" i="1"/>
  <c r="D19" i="1" l="1"/>
  <c r="C38" i="1"/>
  <c r="C36" i="1"/>
  <c r="C34" i="1"/>
  <c r="C40" i="1"/>
  <c r="C42" i="1"/>
  <c r="C30" i="1"/>
  <c r="C32" i="1"/>
  <c r="C33" i="1"/>
  <c r="C41" i="1"/>
  <c r="D6" i="1" l="1"/>
  <c r="D20" i="1"/>
  <c r="J6" i="1" s="1"/>
  <c r="F5" i="1"/>
  <c r="J7" i="1" l="1"/>
  <c r="J8" i="1" s="1"/>
  <c r="I13" i="1" s="1"/>
  <c r="E4" i="1" l="1"/>
  <c r="I14" i="1"/>
  <c r="I15" i="1" s="1"/>
  <c r="E17" i="1" s="1"/>
  <c r="E15" i="1" l="1"/>
  <c r="B41" i="1" s="1"/>
  <c r="F4" i="1"/>
  <c r="B32" i="1" l="1"/>
  <c r="E19" i="1"/>
  <c r="E20" i="1" s="1"/>
  <c r="B24" i="1"/>
  <c r="D24" i="1" s="1"/>
  <c r="B42" i="1"/>
  <c r="B40" i="1" s="1"/>
  <c r="F15" i="1"/>
  <c r="E16" i="1"/>
  <c r="J16" i="1"/>
  <c r="I17" i="1" s="1"/>
  <c r="H18" i="1" s="1"/>
  <c r="B26" i="1"/>
  <c r="D26" i="1" s="1"/>
  <c r="F17" i="1"/>
  <c r="B29" i="1"/>
  <c r="D29" i="1" s="1"/>
  <c r="B30" i="1"/>
  <c r="D30" i="1" s="1"/>
  <c r="E18" i="1" l="1"/>
  <c r="F16" i="1"/>
  <c r="E6" i="1"/>
  <c r="F6" i="1" l="1"/>
  <c r="E3" i="1"/>
  <c r="B38" i="1" s="1"/>
  <c r="F18" i="1"/>
  <c r="B25" i="1"/>
  <c r="D25" i="1" s="1"/>
  <c r="B45" i="1" l="1"/>
  <c r="D45" i="1" s="1"/>
  <c r="B46" i="1" s="1"/>
  <c r="F3" i="1"/>
  <c r="B37" i="1"/>
  <c r="B36" i="1" s="1"/>
  <c r="B33" i="1"/>
  <c r="B34" i="1" s="1"/>
</calcChain>
</file>

<file path=xl/sharedStrings.xml><?xml version="1.0" encoding="utf-8"?>
<sst xmlns="http://schemas.openxmlformats.org/spreadsheetml/2006/main" count="1113" uniqueCount="819">
  <si>
    <t>до</t>
  </si>
  <si>
    <t>после</t>
  </si>
  <si>
    <t>Прирост,%</t>
  </si>
  <si>
    <t>Характеристики ценообразования</t>
  </si>
  <si>
    <t>Значения параметров</t>
  </si>
  <si>
    <t>Розничная цена</t>
  </si>
  <si>
    <t>Pc</t>
  </si>
  <si>
    <t>руб/кг</t>
  </si>
  <si>
    <t>Эластичность совокупного спроса по собственной цене</t>
  </si>
  <si>
    <t>Ed</t>
  </si>
  <si>
    <t>Цена внутреннего производителя</t>
  </si>
  <si>
    <t>Pd</t>
  </si>
  <si>
    <t>Эластичность внутреннего предложения по собственной цене</t>
  </si>
  <si>
    <t>Es</t>
  </si>
  <si>
    <t>Цена импорта</t>
  </si>
  <si>
    <t>Pm</t>
  </si>
  <si>
    <t>Эластичность замещения (Армингтона)</t>
  </si>
  <si>
    <t>Ω</t>
  </si>
  <si>
    <t>Внутренняя цена</t>
  </si>
  <si>
    <t>Pws</t>
  </si>
  <si>
    <t>Эластичность спроса на отечественную продукцию по перекрестной цене</t>
  </si>
  <si>
    <t>Edm</t>
  </si>
  <si>
    <t>Цена на границе</t>
  </si>
  <si>
    <t>Pcif</t>
  </si>
  <si>
    <t>долл США/кг</t>
  </si>
  <si>
    <t>Эластичность спроса на отечественный товар по собственной цене</t>
  </si>
  <si>
    <t>Edd</t>
  </si>
  <si>
    <t>Обменный курс</t>
  </si>
  <si>
    <t>ER</t>
  </si>
  <si>
    <t>руб/долл США</t>
  </si>
  <si>
    <t>Эластичность переноса импортных цен в цены производителя</t>
  </si>
  <si>
    <t>η</t>
  </si>
  <si>
    <t>Ставка тарифа в пределах квоты</t>
  </si>
  <si>
    <t>t_in</t>
  </si>
  <si>
    <t>Параметр апроксимации эффективного уровня тарифа</t>
  </si>
  <si>
    <t>SigDel</t>
  </si>
  <si>
    <t>Ставка тарифа внеквотная</t>
  </si>
  <si>
    <t>t_out</t>
  </si>
  <si>
    <t>Вклад в ИПЦ</t>
  </si>
  <si>
    <t>weght_icp</t>
  </si>
  <si>
    <t>Тарифная квота</t>
  </si>
  <si>
    <t>Qt</t>
  </si>
  <si>
    <t>тыс тонн</t>
  </si>
  <si>
    <t>Эффективный уровень тарифа</t>
  </si>
  <si>
    <t>tia</t>
  </si>
  <si>
    <t>dlnPm</t>
  </si>
  <si>
    <t>dlnPd</t>
  </si>
  <si>
    <t>Количественные характеристики</t>
  </si>
  <si>
    <t>dlnS</t>
  </si>
  <si>
    <t>Внутреннее производство</t>
  </si>
  <si>
    <t>S</t>
  </si>
  <si>
    <t>dlnM</t>
  </si>
  <si>
    <t>Спрос на отечественный товар</t>
  </si>
  <si>
    <t>D</t>
  </si>
  <si>
    <t>Импорт</t>
  </si>
  <si>
    <t>M</t>
  </si>
  <si>
    <t>dt</t>
  </si>
  <si>
    <t>Внутреннее потребление</t>
  </si>
  <si>
    <t>С</t>
  </si>
  <si>
    <t>Доля отечественного товара в обороте</t>
  </si>
  <si>
    <t>Sd</t>
  </si>
  <si>
    <t>Доля импортного товара в обороте</t>
  </si>
  <si>
    <t>Sm</t>
  </si>
  <si>
    <t>Колличественные эффекты</t>
  </si>
  <si>
    <t>Прирост</t>
  </si>
  <si>
    <t>эффект защиты отечественного производства</t>
  </si>
  <si>
    <t>эффект потребления</t>
  </si>
  <si>
    <t>эффект внешней торговли</t>
  </si>
  <si>
    <t>Стоимостные эффекты</t>
  </si>
  <si>
    <t>эффект платежного баланса</t>
  </si>
  <si>
    <t>эффект таможенных сборов</t>
  </si>
  <si>
    <t>эффект перераспределения:</t>
  </si>
  <si>
    <t xml:space="preserve"> - излишек производителя</t>
  </si>
  <si>
    <t xml:space="preserve"> - излишек потребителя</t>
  </si>
  <si>
    <t>эффект экономических потерь</t>
  </si>
  <si>
    <t>Изменение суммы покупок потребителей:</t>
  </si>
  <si>
    <t xml:space="preserve"> - переплата потребителей из-за изменения цен</t>
  </si>
  <si>
    <t xml:space="preserve"> - изменение объема потребления</t>
  </si>
  <si>
    <t>Изменение оборота производителей:</t>
  </si>
  <si>
    <t xml:space="preserve"> - изменение оборота из-за изменения цен</t>
  </si>
  <si>
    <t xml:space="preserve"> - изменение объема производства</t>
  </si>
  <si>
    <t>Ценовые эффекты</t>
  </si>
  <si>
    <t>Изменение средней розничной цены</t>
  </si>
  <si>
    <t>Изменение ИПЦ</t>
  </si>
  <si>
    <t/>
  </si>
  <si>
    <t>Российская Федерация</t>
  </si>
  <si>
    <t>рубль</t>
  </si>
  <si>
    <t>2020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</si>
  <si>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</si>
  <si>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</si>
  <si>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</si>
  <si>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</si>
  <si>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</si>
  <si>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</si>
  <si>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</si>
  <si>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</si>
  <si>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</si>
  <si>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</si>
  <si>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</si>
  <si>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</si>
  <si>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Тонна;^метрическая тонна (1000 кг)</t>
  </si>
  <si>
    <t>2020г.</t>
  </si>
  <si>
    <t>в % к 2019г.</t>
  </si>
  <si>
    <t>Ресурсы</t>
  </si>
  <si>
    <t>х</t>
  </si>
  <si>
    <t>Доля импорта в ресурсах (%)</t>
  </si>
  <si>
    <t>Использование</t>
  </si>
  <si>
    <t>производственное потребление</t>
  </si>
  <si>
    <t>реализация (продажа) населению</t>
  </si>
  <si>
    <t>Сахар-песок, кг</t>
  </si>
  <si>
    <t xml:space="preserve">    Сахар белый свекловичный в твердом состоянии без вкусоароматических или красящих добавок</t>
  </si>
  <si>
    <t>Date</t>
  </si>
  <si>
    <t>ISA Daily Price *</t>
  </si>
  <si>
    <t>15 Day Average</t>
  </si>
  <si>
    <t>Price Index **</t>
  </si>
  <si>
    <t>cts/lb Index **</t>
  </si>
  <si>
    <t>01 Apr 2020</t>
  </si>
  <si>
    <t>10.16 cts/lb</t>
  </si>
  <si>
    <t>11.01 cts/lb</t>
  </si>
  <si>
    <t>15.09 cts/lb"Date</t>
  </si>
  <si>
    <t>01 Dec 2020</t>
  </si>
  <si>
    <t>13.99 cts/lb</t>
  </si>
  <si>
    <t>14.21 cts/lb</t>
  </si>
  <si>
    <t>17.98 cts/lb"Date</t>
  </si>
  <si>
    <t>01 Jul 2020</t>
  </si>
  <si>
    <t>12.50 cts/lb</t>
  </si>
  <si>
    <t>12.19 cts/lb</t>
  </si>
  <si>
    <t>16.20 cts/lb"Date</t>
  </si>
  <si>
    <t>01 Jun 2020</t>
  </si>
  <si>
    <t>11.27 cts/lb</t>
  </si>
  <si>
    <t>16.19 cts/lb"Date</t>
  </si>
  <si>
    <t>01 May 2020</t>
  </si>
  <si>
    <t>11.35 cts/lb</t>
  </si>
  <si>
    <t>10.19 cts/lb</t>
  </si>
  <si>
    <t>15.70 cts/lb"Date</t>
  </si>
  <si>
    <t>01 Oct 2020</t>
  </si>
  <si>
    <t>13.27 cts/lb</t>
  </si>
  <si>
    <t>12.92 cts/lb</t>
  </si>
  <si>
    <t>17.02 cts/lb_x001A_</t>
  </si>
  <si>
    <t>01 Sep 2020</t>
  </si>
  <si>
    <t>12.96 cts/lb</t>
  </si>
  <si>
    <t>13.13 cts/lb</t>
  </si>
  <si>
    <t>16.54 cts/lb"Date</t>
  </si>
  <si>
    <t>02 Apr 2020</t>
  </si>
  <si>
    <t>10.38 cts/lb</t>
  </si>
  <si>
    <t>10.93 cts/lb</t>
  </si>
  <si>
    <t>15.05 cts/lb</t>
  </si>
  <si>
    <t>02 Dec 2020</t>
  </si>
  <si>
    <t>14.02 cts/lb</t>
  </si>
  <si>
    <t>14.22 cts/lb</t>
  </si>
  <si>
    <t>18.07 cts/lb</t>
  </si>
  <si>
    <t>02 Jan 2020</t>
  </si>
  <si>
    <t>13.24 cts/lb</t>
  </si>
  <si>
    <t>13.52 cts/lb</t>
  </si>
  <si>
    <t>16.12 cts/lb</t>
  </si>
  <si>
    <t>02 Jul 2020</t>
  </si>
  <si>
    <t>12.56 cts/lb</t>
  </si>
  <si>
    <t>12.21 cts/lb</t>
  </si>
  <si>
    <t>16.01 cts/lb</t>
  </si>
  <si>
    <t>02 Jun 2020</t>
  </si>
  <si>
    <t>11.49 cts/lb</t>
  </si>
  <si>
    <t>11.08 cts/lb</t>
  </si>
  <si>
    <t>16.42 cts/lb</t>
  </si>
  <si>
    <t>02 Nov 2020</t>
  </si>
  <si>
    <t>14.01 cts/lb</t>
  </si>
  <si>
    <t>13.87 cts/lb</t>
  </si>
  <si>
    <t>18.25 cts/lb"Date</t>
  </si>
  <si>
    <t>02 Oct 2020</t>
  </si>
  <si>
    <t>13.26 cts/lb</t>
  </si>
  <si>
    <t>12.98 cts/lb</t>
  </si>
  <si>
    <t>16.96 cts/lb</t>
  </si>
  <si>
    <t>02 Sep 2020</t>
  </si>
  <si>
    <t>12.86 cts/lb</t>
  </si>
  <si>
    <t>13.10 cts/lb</t>
  </si>
  <si>
    <t>16.38 cts/lb</t>
  </si>
  <si>
    <t>03 Apr 2020</t>
  </si>
  <si>
    <t>10.39 cts/lb</t>
  </si>
  <si>
    <t>10.84 cts/lb</t>
  </si>
  <si>
    <t>14.95 cts/lb</t>
  </si>
  <si>
    <t>03 Aug 2020</t>
  </si>
  <si>
    <t>13.00 cts/lb</t>
  </si>
  <si>
    <t>12.29 cts/lb</t>
  </si>
  <si>
    <t>16.99 cts/lb"Date</t>
  </si>
  <si>
    <t>03 Dec 2020</t>
  </si>
  <si>
    <t>13.93 cts/lb</t>
  </si>
  <si>
    <t>18.18 cts/lb</t>
  </si>
  <si>
    <t>03 Feb 2020</t>
  </si>
  <si>
    <t>14.64 cts/lb</t>
  </si>
  <si>
    <t>14.41 cts/lb</t>
  </si>
  <si>
    <t>18.71 cts/lb"Date</t>
  </si>
  <si>
    <t>03 Jan 2020</t>
  </si>
  <si>
    <t>13.40 cts/lb</t>
  </si>
  <si>
    <t>13.51 cts/lb</t>
  </si>
  <si>
    <t>16.33 cts/lb</t>
  </si>
  <si>
    <t>03 Jul 2020</t>
  </si>
  <si>
    <t>12.42 cts/lb +</t>
  </si>
  <si>
    <t>12.22 cts/lb</t>
  </si>
  <si>
    <t>16.03 cts/lb</t>
  </si>
  <si>
    <t>03 Jun 2020</t>
  </si>
  <si>
    <t>11.89 cts/lb</t>
  </si>
  <si>
    <t>11.16 cts/lb</t>
  </si>
  <si>
    <t>16.68 cts/lb</t>
  </si>
  <si>
    <t>03 Nov 2020</t>
  </si>
  <si>
    <t>13.80 cts/lb</t>
  </si>
  <si>
    <t>13.89 cts/lb</t>
  </si>
  <si>
    <t>18.04 cts/lb</t>
  </si>
  <si>
    <t>03 Sep 2020</t>
  </si>
  <si>
    <t>12.49 cts/lb</t>
  </si>
  <si>
    <t>13.04 cts/lb</t>
  </si>
  <si>
    <t>16.13 cts/lb</t>
  </si>
  <si>
    <t>04 Aug 2020</t>
  </si>
  <si>
    <t>13.06 cts/lb</t>
  </si>
  <si>
    <t>12.38 cts/lb</t>
  </si>
  <si>
    <t>16.97 cts/lb</t>
  </si>
  <si>
    <t>04 Dec 2020</t>
  </si>
  <si>
    <t>13.88 cts/lb</t>
  </si>
  <si>
    <t>14.19 cts/lb</t>
  </si>
  <si>
    <t>17.91 cts/lb</t>
  </si>
  <si>
    <t>04 Feb 2020</t>
  </si>
  <si>
    <t>14.52 cts/lb</t>
  </si>
  <si>
    <t>14.43 cts/lb</t>
  </si>
  <si>
    <t>18.59 cts/lb</t>
  </si>
  <si>
    <t>04 Jun 2020</t>
  </si>
  <si>
    <t>11.99 cts/lb</t>
  </si>
  <si>
    <t>11.25 cts/lb</t>
  </si>
  <si>
    <t>16.98 cts/lb</t>
  </si>
  <si>
    <t>04 May 2020</t>
  </si>
  <si>
    <t>10.81 cts/lb</t>
  </si>
  <si>
    <t>10.22 cts/lb</t>
  </si>
  <si>
    <t>15.28 cts/lb</t>
  </si>
  <si>
    <t>04 Nov 2020</t>
  </si>
  <si>
    <t>13.79 cts/lb</t>
  </si>
  <si>
    <t>13.90 cts/lb</t>
  </si>
  <si>
    <t>17.84 cts/lb</t>
  </si>
  <si>
    <t>04 Sep 2020</t>
  </si>
  <si>
    <t>12.35 cts/lb</t>
  </si>
  <si>
    <t>16.09 cts/lb</t>
  </si>
  <si>
    <t>05 Aug 2020</t>
  </si>
  <si>
    <t>12.42 cts/lb</t>
  </si>
  <si>
    <t>16.74 cts/lb</t>
  </si>
  <si>
    <t>05 Feb 2020</t>
  </si>
  <si>
    <t>14.55 cts/lb</t>
  </si>
  <si>
    <t>18.61 cts/lb</t>
  </si>
  <si>
    <t>05 Jun 2020</t>
  </si>
  <si>
    <t>12.27 cts/lb</t>
  </si>
  <si>
    <t>17.37 cts/lb</t>
  </si>
  <si>
    <t>05 May 2020</t>
  </si>
  <si>
    <t>11.17 cts/lb</t>
  </si>
  <si>
    <t>10.28 cts/lb</t>
  </si>
  <si>
    <t>15.88 cts/lb</t>
  </si>
  <si>
    <t>05 Nov 2020</t>
  </si>
  <si>
    <t>13.71 cts/lb</t>
  </si>
  <si>
    <t>17.78 cts/lb</t>
  </si>
  <si>
    <t>05 Oct 2020</t>
  </si>
  <si>
    <t>13.32 cts/lb</t>
  </si>
  <si>
    <t>06 Apr 2020</t>
  </si>
  <si>
    <t>10.49 cts/lb</t>
  </si>
  <si>
    <t>10.80 cts/lb</t>
  </si>
  <si>
    <t>14.84 cts/lb</t>
  </si>
  <si>
    <t>06 Aug 2020</t>
  </si>
  <si>
    <t>13.20 cts/lb</t>
  </si>
  <si>
    <t>17.12 cts/lb</t>
  </si>
  <si>
    <t>06 Feb 2020</t>
  </si>
  <si>
    <t>14.58 cts/lb</t>
  </si>
  <si>
    <t>14.45 cts/lb</t>
  </si>
  <si>
    <t>18.64 cts/lb</t>
  </si>
  <si>
    <t>06 Jan 2020</t>
  </si>
  <si>
    <t>16.67 cts/lb</t>
  </si>
  <si>
    <t>06 Jul 2020</t>
  </si>
  <si>
    <t>15.85 cts/lb</t>
  </si>
  <si>
    <t>06 May 2020</t>
  </si>
  <si>
    <t>10.68 cts/lb</t>
  </si>
  <si>
    <t>10.31 cts/lb</t>
  </si>
  <si>
    <t>15.33 cts/lb</t>
  </si>
  <si>
    <t>06 Nov 2020</t>
  </si>
  <si>
    <t>14.16 cts/lb</t>
  </si>
  <si>
    <t>18.23 cts/lb</t>
  </si>
  <si>
    <t>06 Oct 2020</t>
  </si>
  <si>
    <t>13.55 cts/lb</t>
  </si>
  <si>
    <t>17.21 cts/lb</t>
  </si>
  <si>
    <t>07 Apr 2020</t>
  </si>
  <si>
    <t>10.44 cts/lb</t>
  </si>
  <si>
    <t>10.76 cts/lb</t>
  </si>
  <si>
    <t>14.80 cts/lb</t>
  </si>
  <si>
    <t>07 Aug 2020</t>
  </si>
  <si>
    <t>12.54 cts/lb</t>
  </si>
  <si>
    <t>16.88 cts/lb</t>
  </si>
  <si>
    <t>07 Dec 2020</t>
  </si>
  <si>
    <t>13.92 cts/lb</t>
  </si>
  <si>
    <t>14.15 cts/lb</t>
  </si>
  <si>
    <t>17.94 cts/lb</t>
  </si>
  <si>
    <t>07 Feb 2020</t>
  </si>
  <si>
    <t>14.73 cts/lb</t>
  </si>
  <si>
    <t>14.47 cts/lb</t>
  </si>
  <si>
    <t>19.15 cts/lb</t>
  </si>
  <si>
    <t>07 Jan 2020</t>
  </si>
  <si>
    <t>13.67 cts/lb</t>
  </si>
  <si>
    <t>13.53 cts/lb</t>
  </si>
  <si>
    <t>16.59 cts/lb</t>
  </si>
  <si>
    <t>07 Jul 2020</t>
  </si>
  <si>
    <t>12.23 cts/lb</t>
  </si>
  <si>
    <t>15.96 cts/lb</t>
  </si>
  <si>
    <t>07 May 2020</t>
  </si>
  <si>
    <t>10.71 cts/lb</t>
  </si>
  <si>
    <t>10.33 cts/lb</t>
  </si>
  <si>
    <t>15.40 cts/lb</t>
  </si>
  <si>
    <t>07 Oct 2020</t>
  </si>
  <si>
    <t>13.74 cts/lb</t>
  </si>
  <si>
    <t>17.46 cts/lb</t>
  </si>
  <si>
    <t>07 Sep 2020</t>
  </si>
  <si>
    <t>12.39 cts/lb +</t>
  </si>
  <si>
    <t>12.93 cts/lb</t>
  </si>
  <si>
    <t>16.28 cts/lb</t>
  </si>
  <si>
    <t>08 Apr 2020</t>
  </si>
  <si>
    <t>10.47 cts/lb</t>
  </si>
  <si>
    <t>10.75 cts/lb</t>
  </si>
  <si>
    <t>15.16 cts/lb</t>
  </si>
  <si>
    <t>08 Dec 2020</t>
  </si>
  <si>
    <t>13.86 cts/lb</t>
  </si>
  <si>
    <t>14.11 cts/lb</t>
  </si>
  <si>
    <t>17.89 cts/lb</t>
  </si>
  <si>
    <t>08 Jan 2020</t>
  </si>
  <si>
    <t>13.56 cts/lb</t>
  </si>
  <si>
    <t>13.54 cts/lb</t>
  </si>
  <si>
    <t>16.50 cts/lb</t>
  </si>
  <si>
    <t>08 Jul 2020</t>
  </si>
  <si>
    <t>12.44 cts/lb</t>
  </si>
  <si>
    <t>15.81 cts/lb</t>
  </si>
  <si>
    <t>08 Jun 2020</t>
  </si>
  <si>
    <t>11.45 cts/lb</t>
  </si>
  <si>
    <t>17.16 cts/lb</t>
  </si>
  <si>
    <t>08 May 2020</t>
  </si>
  <si>
    <t>10.66 cts/lb</t>
  </si>
  <si>
    <t>10.34 cts/lb</t>
  </si>
  <si>
    <t>08 Oct 2020</t>
  </si>
  <si>
    <t>13.76 cts/lb</t>
  </si>
  <si>
    <t>13.25 cts/lb</t>
  </si>
  <si>
    <t>17.54 cts/lb</t>
  </si>
  <si>
    <t>08 Sep 2020</t>
  </si>
  <si>
    <t>16.27 cts/lb</t>
  </si>
  <si>
    <t>09 Apr 2020</t>
  </si>
  <si>
    <t>10.56 cts/lb</t>
  </si>
  <si>
    <t>10.74 cts/lb</t>
  </si>
  <si>
    <t>15.42 cts/lb</t>
  </si>
  <si>
    <t>09 Dec 2020</t>
  </si>
  <si>
    <t>14.32 cts/lb</t>
  </si>
  <si>
    <t>14.09 cts/lb</t>
  </si>
  <si>
    <t>18.40 cts/lb</t>
  </si>
  <si>
    <t>09 Jan 2020</t>
  </si>
  <si>
    <t>13.57 cts/lb</t>
  </si>
  <si>
    <t>16.76 cts/lb</t>
  </si>
  <si>
    <t>09 Jul 2020</t>
  </si>
  <si>
    <t>12.24 cts/lb</t>
  </si>
  <si>
    <t>15.59 cts/lb</t>
  </si>
  <si>
    <t>09 Jun 2020</t>
  </si>
  <si>
    <t>12.32 cts/lb</t>
  </si>
  <si>
    <t>11.53 cts/lb</t>
  </si>
  <si>
    <t>17.25 cts/lb</t>
  </si>
  <si>
    <t>09 Nov 2020</t>
  </si>
  <si>
    <t>13.91 cts/lb</t>
  </si>
  <si>
    <t>18.22 cts/lb</t>
  </si>
  <si>
    <t>09 Oct 2020</t>
  </si>
  <si>
    <t>13.30 cts/lb</t>
  </si>
  <si>
    <t>17.52 cts/lb</t>
  </si>
  <si>
    <t>09 Sep 2020</t>
  </si>
  <si>
    <t>12.40 cts/lb</t>
  </si>
  <si>
    <t>12.80 cts/lb</t>
  </si>
  <si>
    <t>16.17 cts/lb</t>
  </si>
  <si>
    <t>10 Aug 2020</t>
  </si>
  <si>
    <t>12.59 cts/lb</t>
  </si>
  <si>
    <t>16.84 cts/lb</t>
  </si>
  <si>
    <t>10 Dec 2020</t>
  </si>
  <si>
    <t>14.06 cts/lb</t>
  </si>
  <si>
    <t>14.07 cts/lb</t>
  </si>
  <si>
    <t>18.09 cts/lb</t>
  </si>
  <si>
    <t>10 Feb 2020</t>
  </si>
  <si>
    <t>14.81 cts/lb</t>
  </si>
  <si>
    <t>14.49 cts/lb</t>
  </si>
  <si>
    <t>19.22 cts/lb</t>
  </si>
  <si>
    <t>10 Jan 2020</t>
  </si>
  <si>
    <t>13.61 cts/lb</t>
  </si>
  <si>
    <t>10 Jul 2020</t>
  </si>
  <si>
    <t>12.16 cts/lb</t>
  </si>
  <si>
    <t>15.39 cts/lb</t>
  </si>
  <si>
    <t>10 Jun 2020</t>
  </si>
  <si>
    <t>12.53 cts/lb</t>
  </si>
  <si>
    <t>11.63 cts/lb</t>
  </si>
  <si>
    <t>17.50 cts/lb</t>
  </si>
  <si>
    <t>10 Nov 2020</t>
  </si>
  <si>
    <t>14.04 cts/lb</t>
  </si>
  <si>
    <t>18.16 cts/lb</t>
  </si>
  <si>
    <t>10 Sep 2020</t>
  </si>
  <si>
    <t>12.75 cts/lb</t>
  </si>
  <si>
    <t>16.02 cts/lb</t>
  </si>
  <si>
    <t>11 Aug 2020</t>
  </si>
  <si>
    <t>12.66 cts/lb</t>
  </si>
  <si>
    <t>16.91 cts/lb</t>
  </si>
  <si>
    <t>11 Dec 2020</t>
  </si>
  <si>
    <t>14.03 cts/lb</t>
  </si>
  <si>
    <t>17.86 cts/lb</t>
  </si>
  <si>
    <t>11 Feb 2020</t>
  </si>
  <si>
    <t>15.12 cts/lb</t>
  </si>
  <si>
    <t>14.53 cts/lb</t>
  </si>
  <si>
    <t>19.49 cts/lb</t>
  </si>
  <si>
    <t>11 Jun 2020</t>
  </si>
  <si>
    <t>12.25 cts/lb</t>
  </si>
  <si>
    <t>11.69 cts/lb</t>
  </si>
  <si>
    <t>11 May 2020</t>
  </si>
  <si>
    <t>10.50 cts/lb</t>
  </si>
  <si>
    <t>10.35 cts/lb</t>
  </si>
  <si>
    <t>11 Nov 2020</t>
  </si>
  <si>
    <t>13.85 cts/lb</t>
  </si>
  <si>
    <t>18.05 cts/lb</t>
  </si>
  <si>
    <t>11 Sep 2020</t>
  </si>
  <si>
    <t>12.33 cts/lb</t>
  </si>
  <si>
    <t>12.70 cts/lb</t>
  </si>
  <si>
    <t>16.07 cts/lb</t>
  </si>
  <si>
    <t>12 Aug 2020</t>
  </si>
  <si>
    <t>13.11 cts/lb</t>
  </si>
  <si>
    <t>12.71 cts/lb</t>
  </si>
  <si>
    <t>17.05 cts/lb</t>
  </si>
  <si>
    <t>12 Feb 2020</t>
  </si>
  <si>
    <t>15.24 cts/lb</t>
  </si>
  <si>
    <t>19.97 cts/lb</t>
  </si>
  <si>
    <t>12 Jun 2020</t>
  </si>
  <si>
    <t>12.18 cts/lb</t>
  </si>
  <si>
    <t>11.75 cts/lb</t>
  </si>
  <si>
    <t>17.04 cts/lb</t>
  </si>
  <si>
    <t>12 May 2020</t>
  </si>
  <si>
    <t>10.62 cts/lb</t>
  </si>
  <si>
    <t>15.23 cts/lb</t>
  </si>
  <si>
    <t>12 Nov 2020</t>
  </si>
  <si>
    <t>14.17 cts/lb</t>
  </si>
  <si>
    <t>18.45 cts/lb</t>
  </si>
  <si>
    <t>12 Oct 2020</t>
  </si>
  <si>
    <t>13.44 cts/lb</t>
  </si>
  <si>
    <t>13.33 cts/lb</t>
  </si>
  <si>
    <t>17.36 cts/lb</t>
  </si>
  <si>
    <t>13 Apr 2020</t>
  </si>
  <si>
    <t>13 Aug 2020</t>
  </si>
  <si>
    <t>13.34 cts/lb</t>
  </si>
  <si>
    <t>12.79 cts/lb</t>
  </si>
  <si>
    <t>17.27 cts/lb</t>
  </si>
  <si>
    <t>13 Feb 2020</t>
  </si>
  <si>
    <t>14.87 cts/lb</t>
  </si>
  <si>
    <t>14.60 cts/lb</t>
  </si>
  <si>
    <t>19.14 cts/lb</t>
  </si>
  <si>
    <t>13 Jan 2020</t>
  </si>
  <si>
    <t>13.64 cts/lb</t>
  </si>
  <si>
    <t>17.40 cts/lb</t>
  </si>
  <si>
    <t>13 Jul 2020</t>
  </si>
  <si>
    <t>12.00 cts/lb</t>
  </si>
  <si>
    <t>15.35 cts/lb</t>
  </si>
  <si>
    <t>13 May 2020</t>
  </si>
  <si>
    <t>10.43 cts/lb</t>
  </si>
  <si>
    <t>15.27 cts/lb</t>
  </si>
  <si>
    <t>13 Nov 2020</t>
  </si>
  <si>
    <t>14.14 cts/lb</t>
  </si>
  <si>
    <t>13 Oct 2020</t>
  </si>
  <si>
    <t>13.60 cts/lb</t>
  </si>
  <si>
    <t>13.36 cts/lb</t>
  </si>
  <si>
    <t>17.55 cts/lb</t>
  </si>
  <si>
    <t>14 Apr 2020</t>
  </si>
  <si>
    <t>10.26 cts/lb</t>
  </si>
  <si>
    <t>15.34 cts/lb</t>
  </si>
  <si>
    <t>14 Aug 2020</t>
  </si>
  <si>
    <t>12.89 cts/lb</t>
  </si>
  <si>
    <t>17.30 cts/lb</t>
  </si>
  <si>
    <t>14 Dec 2020</t>
  </si>
  <si>
    <t>17.60 cts/lb</t>
  </si>
  <si>
    <t>14 Feb 2020</t>
  </si>
  <si>
    <t>14.69 cts/lb</t>
  </si>
  <si>
    <t>14.63 cts/lb</t>
  </si>
  <si>
    <t>18.56 cts/lb</t>
  </si>
  <si>
    <t>14 Jan 2020</t>
  </si>
  <si>
    <t>14.31 cts/lb</t>
  </si>
  <si>
    <t>13.69 cts/lb</t>
  </si>
  <si>
    <t>17.65 cts/lb</t>
  </si>
  <si>
    <t>14 Jul 2020</t>
  </si>
  <si>
    <t>11.74 cts/lb</t>
  </si>
  <si>
    <t>15.26 cts/lb</t>
  </si>
  <si>
    <t>14 May 2020</t>
  </si>
  <si>
    <t>10.48 cts/lb</t>
  </si>
  <si>
    <t>15.62 cts/lb</t>
  </si>
  <si>
    <t>14 Oct 2020</t>
  </si>
  <si>
    <t>13.68 cts/lb</t>
  </si>
  <si>
    <t>17.59 cts/lb</t>
  </si>
  <si>
    <t>14 Sep 2020</t>
  </si>
  <si>
    <t>12.64 cts/lb</t>
  </si>
  <si>
    <t>15.82 cts/lb</t>
  </si>
  <si>
    <t>15 Apr 2020</t>
  </si>
  <si>
    <t>10.32 cts/lb</t>
  </si>
  <si>
    <t>10.60 cts/lb</t>
  </si>
  <si>
    <t>15.30 cts/lb</t>
  </si>
  <si>
    <t>15 Dec 2020</t>
  </si>
  <si>
    <t>13.73 cts/lb</t>
  </si>
  <si>
    <t>13.96 cts/lb</t>
  </si>
  <si>
    <t>17.70 cts/lb</t>
  </si>
  <si>
    <t>15 Jan 2020</t>
  </si>
  <si>
    <t>14.48 cts/lb</t>
  </si>
  <si>
    <t>13.75 cts/lb</t>
  </si>
  <si>
    <t>15 Jul 2020</t>
  </si>
  <si>
    <t>12.20 cts/lb</t>
  </si>
  <si>
    <t>15.90 cts/lb</t>
  </si>
  <si>
    <t>15 Jun 2020</t>
  </si>
  <si>
    <t>12.28 cts/lb</t>
  </si>
  <si>
    <t>11.83 cts/lb</t>
  </si>
  <si>
    <t>17.08 cts/lb</t>
  </si>
  <si>
    <t>15 May 2020</t>
  </si>
  <si>
    <t>10.70 cts/lb</t>
  </si>
  <si>
    <t>10.53 cts/lb</t>
  </si>
  <si>
    <t>15.71 cts/lb</t>
  </si>
  <si>
    <t>15 Oct 2020</t>
  </si>
  <si>
    <t>17.61 cts/lb</t>
  </si>
  <si>
    <t>15 Sep 2020</t>
  </si>
  <si>
    <t>12.61 cts/lb</t>
  </si>
  <si>
    <t>15.97 cts/lb</t>
  </si>
  <si>
    <t>16 Apr 2020</t>
  </si>
  <si>
    <t>15.04 cts/lb</t>
  </si>
  <si>
    <t>16 Dec 2020</t>
  </si>
  <si>
    <t>13.97 cts/lb</t>
  </si>
  <si>
    <t>13.95 cts/lb</t>
  </si>
  <si>
    <t>17.96 cts/lb</t>
  </si>
  <si>
    <t>16 Jan 2020</t>
  </si>
  <si>
    <t>14.38 cts/lb</t>
  </si>
  <si>
    <t>13.81 cts/lb</t>
  </si>
  <si>
    <t>18.00 cts/lb</t>
  </si>
  <si>
    <t>16 Jul 2020</t>
  </si>
  <si>
    <t>12.17 cts/lb</t>
  </si>
  <si>
    <t>16 Jun 2020</t>
  </si>
  <si>
    <t>11.90 cts/lb</t>
  </si>
  <si>
    <t>17.29 cts/lb</t>
  </si>
  <si>
    <t>16 Nov 2020</t>
  </si>
  <si>
    <t>18.77 cts/lb</t>
  </si>
  <si>
    <t>16 Oct 2020</t>
  </si>
  <si>
    <t>13.83 cts/lb</t>
  </si>
  <si>
    <t>13.48 cts/lb</t>
  </si>
  <si>
    <t>17.93 cts/lb</t>
  </si>
  <si>
    <t>16 Sep 2020</t>
  </si>
  <si>
    <t>12.67 cts/lb</t>
  </si>
  <si>
    <t>12.58 cts/lb</t>
  </si>
  <si>
    <t>16.25 cts/lb</t>
  </si>
  <si>
    <t>17 Apr 2020</t>
  </si>
  <si>
    <t>10.55 cts/lb</t>
  </si>
  <si>
    <t>15.20 cts/lb</t>
  </si>
  <si>
    <t>17 Aug 2020</t>
  </si>
  <si>
    <t>12.94 cts/lb</t>
  </si>
  <si>
    <t>17.22 cts/lb</t>
  </si>
  <si>
    <t>17 Dec 2020</t>
  </si>
  <si>
    <t>18.15 cts/lb</t>
  </si>
  <si>
    <t>17 Feb 2020</t>
  </si>
  <si>
    <t>14.67 cts/lb</t>
  </si>
  <si>
    <t>18.47 cts/lb</t>
  </si>
  <si>
    <t>17 Jan 2020</t>
  </si>
  <si>
    <t>14.40 cts/lb</t>
  </si>
  <si>
    <t>18.01 cts/lb</t>
  </si>
  <si>
    <t>17 Jul 2020</t>
  </si>
  <si>
    <t>12.12 cts/lb</t>
  </si>
  <si>
    <t>15.92 cts/lb</t>
  </si>
  <si>
    <t>17 Jun 2020</t>
  </si>
  <si>
    <t>11.98 cts/lb</t>
  </si>
  <si>
    <t>17.14 cts/lb</t>
  </si>
  <si>
    <t>17 Nov 2020</t>
  </si>
  <si>
    <t>14.44 cts/lb</t>
  </si>
  <si>
    <t>13.98 cts/lb</t>
  </si>
  <si>
    <t>18.55 cts/lb</t>
  </si>
  <si>
    <t>17 Sep 2020</t>
  </si>
  <si>
    <t>12.97 cts/lb</t>
  </si>
  <si>
    <t>16.70 cts/lb</t>
  </si>
  <si>
    <t>18 Aug 2020</t>
  </si>
  <si>
    <t>13.16 cts/lb</t>
  </si>
  <si>
    <t>16.93 cts/lb</t>
  </si>
  <si>
    <t>18 Dec 2020</t>
  </si>
  <si>
    <t>13.94 cts/lb</t>
  </si>
  <si>
    <t>18 Feb 2020</t>
  </si>
  <si>
    <t>14.70 cts/lb</t>
  </si>
  <si>
    <t>18.75 cts/lb</t>
  </si>
  <si>
    <t>18 Jun 2020</t>
  </si>
  <si>
    <t>12.05 cts/lb</t>
  </si>
  <si>
    <t>16.60 cts/lb</t>
  </si>
  <si>
    <t>18 May 2020</t>
  </si>
  <si>
    <t>11.10 cts/lb</t>
  </si>
  <si>
    <t>10.64 cts/lb</t>
  </si>
  <si>
    <t>18 Nov 2020</t>
  </si>
  <si>
    <t>14.59 cts/lb</t>
  </si>
  <si>
    <t>14.05 cts/lb</t>
  </si>
  <si>
    <t>18.69 cts/lb</t>
  </si>
  <si>
    <t>18 Sep 2020</t>
  </si>
  <si>
    <t>16.86 cts/lb</t>
  </si>
  <si>
    <t>19 Aug 2020</t>
  </si>
  <si>
    <t>13.07 cts/lb</t>
  </si>
  <si>
    <t>17.23 cts/lb</t>
  </si>
  <si>
    <t>19 Feb 2020</t>
  </si>
  <si>
    <t>14.76 cts/lb</t>
  </si>
  <si>
    <t>18.97 cts/lb</t>
  </si>
  <si>
    <t>19 Jun 2020</t>
  </si>
  <si>
    <t>12.31 cts/lb</t>
  </si>
  <si>
    <t>12.13 cts/lb</t>
  </si>
  <si>
    <t>16.51 cts/lb</t>
  </si>
  <si>
    <t>19 May 2020</t>
  </si>
  <si>
    <t>11.12 cts/lb</t>
  </si>
  <si>
    <t>19 Nov 2020</t>
  </si>
  <si>
    <t>14.46 cts/lb</t>
  </si>
  <si>
    <t>18.58 cts/lb</t>
  </si>
  <si>
    <t>19 Oct 2020</t>
  </si>
  <si>
    <t>18.25 cts/lb</t>
  </si>
  <si>
    <t>20 Apr 2020</t>
  </si>
  <si>
    <t>14.72 cts/lb</t>
  </si>
  <si>
    <t>20 Aug 2020</t>
  </si>
  <si>
    <t>17.10 cts/lb</t>
  </si>
  <si>
    <t>20 Feb 2020</t>
  </si>
  <si>
    <t>18.87 cts/lb</t>
  </si>
  <si>
    <t>20 Jan 2020</t>
  </si>
  <si>
    <t>14.45 cts/lb +</t>
  </si>
  <si>
    <t>20 Jul 2020</t>
  </si>
  <si>
    <t>15.84 cts/lb</t>
  </si>
  <si>
    <t>20 May 2020</t>
  </si>
  <si>
    <t>11.38 cts/lb</t>
  </si>
  <si>
    <t>16.15 cts/lb</t>
  </si>
  <si>
    <t>20 Nov 2020</t>
  </si>
  <si>
    <t>14.34 cts/lb</t>
  </si>
  <si>
    <t>14.13 cts/lb</t>
  </si>
  <si>
    <t>18.52 cts/lb</t>
  </si>
  <si>
    <t>20 Oct 2020</t>
  </si>
  <si>
    <t>21 Apr 2020</t>
  </si>
  <si>
    <t>10.03 cts/lb</t>
  </si>
  <si>
    <t>10.37 cts/lb</t>
  </si>
  <si>
    <t>21 Aug 2020</t>
  </si>
  <si>
    <t>13.14 cts/lb</t>
  </si>
  <si>
    <t>16.87 cts/lb</t>
  </si>
  <si>
    <t>21 Dec 2020</t>
  </si>
  <si>
    <t>21 Feb 2020</t>
  </si>
  <si>
    <t>15.21 cts/lb</t>
  </si>
  <si>
    <t>14.86 cts/lb</t>
  </si>
  <si>
    <t>19.01 cts/lb</t>
  </si>
  <si>
    <t>21 Jan 2020</t>
  </si>
  <si>
    <t>18.20 cts/lb</t>
  </si>
  <si>
    <t>21 Jul 2020</t>
  </si>
  <si>
    <t>12.08 cts/lb</t>
  </si>
  <si>
    <t>21 May 2020</t>
  </si>
  <si>
    <t>11.22 cts/lb</t>
  </si>
  <si>
    <t>10.89 cts/lb</t>
  </si>
  <si>
    <t>21 Oct 2020</t>
  </si>
  <si>
    <t>13.65 cts/lb</t>
  </si>
  <si>
    <t>17.87 cts/lb</t>
  </si>
  <si>
    <t>21 Sep 2020</t>
  </si>
  <si>
    <t>12.88 cts/lb</t>
  </si>
  <si>
    <t>16.65 cts/lb</t>
  </si>
  <si>
    <t>22 Apr 2020</t>
  </si>
  <si>
    <t>10.05 cts/lb</t>
  </si>
  <si>
    <t>14.56 cts/lb</t>
  </si>
  <si>
    <t>22 Dec 2020</t>
  </si>
  <si>
    <t>17.98 cts/lb</t>
  </si>
  <si>
    <t>22 Jan 2020</t>
  </si>
  <si>
    <t>14.57 cts/lb</t>
  </si>
  <si>
    <t>18.33 cts/lb</t>
  </si>
  <si>
    <t>22 Jul 2020</t>
  </si>
  <si>
    <t>16.20 cts/lb</t>
  </si>
  <si>
    <t>22 Jun 2020</t>
  </si>
  <si>
    <t>22 May 2020</t>
  </si>
  <si>
    <t>10.88 cts/lb</t>
  </si>
  <si>
    <t>22 Oct 2020</t>
  </si>
  <si>
    <t>22 Sep 2020</t>
  </si>
  <si>
    <t>13.17 cts/lb</t>
  </si>
  <si>
    <t>12.60 cts/lb</t>
  </si>
  <si>
    <t>23 Apr 2020</t>
  </si>
  <si>
    <t>23 Dec 2020</t>
  </si>
  <si>
    <t>14.18 cts/lb</t>
  </si>
  <si>
    <t>18.27 cts/lb</t>
  </si>
  <si>
    <t>23 Jan 2020</t>
  </si>
  <si>
    <t>18.21 cts/lb</t>
  </si>
  <si>
    <t>23 Jul 2020</t>
  </si>
  <si>
    <t>16.11 cts/lb</t>
  </si>
  <si>
    <t>23 Jun 2020</t>
  </si>
  <si>
    <t>12.09 cts/lb</t>
  </si>
  <si>
    <t>16.31 cts/lb</t>
  </si>
  <si>
    <t>23 Nov 2020</t>
  </si>
  <si>
    <t>14.33 cts/lb</t>
  </si>
  <si>
    <t>18.46 cts/lb</t>
  </si>
  <si>
    <t>23 Oct 2020</t>
  </si>
  <si>
    <t>23 Sep 2020</t>
  </si>
  <si>
    <t>13.09 cts/lb</t>
  </si>
  <si>
    <t>12.62 cts/lb</t>
  </si>
  <si>
    <t>24 Apr 2020</t>
  </si>
  <si>
    <t>9.87 cts/lb</t>
  </si>
  <si>
    <t>10.30 cts/lb</t>
  </si>
  <si>
    <t>14.24 cts/lb</t>
  </si>
  <si>
    <t>24 Aug 2020</t>
  </si>
  <si>
    <t>16.77 cts/lb</t>
  </si>
  <si>
    <t>24 Dec 2020</t>
  </si>
  <si>
    <t>18.32 cts/lb</t>
  </si>
  <si>
    <t>24 Feb 2020</t>
  </si>
  <si>
    <t>18.63 cts/lb</t>
  </si>
  <si>
    <t>24 Jan 2020</t>
  </si>
  <si>
    <t>18.10 cts/lb</t>
  </si>
  <si>
    <t>24 Jul 2020</t>
  </si>
  <si>
    <t>11.91 cts/lb</t>
  </si>
  <si>
    <t>24 Jun 2020</t>
  </si>
  <si>
    <t>12.03 cts/lb</t>
  </si>
  <si>
    <t>24 Nov 2020</t>
  </si>
  <si>
    <t>18.35 cts/lb</t>
  </si>
  <si>
    <t>24 Sep 2020</t>
  </si>
  <si>
    <t>13.12 cts/lb</t>
  </si>
  <si>
    <t>25 Aug 2020</t>
  </si>
  <si>
    <t>16.56 cts/lb</t>
  </si>
  <si>
    <t>25 Feb 2020</t>
  </si>
  <si>
    <t>14.89 cts/lb</t>
  </si>
  <si>
    <t>18.57 cts/lb</t>
  </si>
  <si>
    <t>25 Jun 2020</t>
  </si>
  <si>
    <t>12.10 cts/lb</t>
  </si>
  <si>
    <t>16.14 cts/lb</t>
  </si>
  <si>
    <t>25 Nov 2020</t>
  </si>
  <si>
    <t>25 Sep 2020</t>
  </si>
  <si>
    <t>12.72 cts/lb</t>
  </si>
  <si>
    <t>26 Aug 2020</t>
  </si>
  <si>
    <t>13.15 cts/lb</t>
  </si>
  <si>
    <t>26 Feb 2020</t>
  </si>
  <si>
    <t>14.90 cts/lb</t>
  </si>
  <si>
    <t>18.29 cts/lb</t>
  </si>
  <si>
    <t>26 Jun 2020</t>
  </si>
  <si>
    <t>11.81 cts/lb</t>
  </si>
  <si>
    <t>15.87 cts/lb</t>
  </si>
  <si>
    <t>26 May 2020</t>
  </si>
  <si>
    <t>11.30 cts/lb</t>
  </si>
  <si>
    <t>10.91 cts/lb</t>
  </si>
  <si>
    <t>16.45 cts/lb</t>
  </si>
  <si>
    <t>26 Nov 2020</t>
  </si>
  <si>
    <t>14.08 cts/lb +</t>
  </si>
  <si>
    <t>18.19 cts/lb</t>
  </si>
  <si>
    <t>26 Oct 2020</t>
  </si>
  <si>
    <t>18.06 cts/lb</t>
  </si>
  <si>
    <t>27 Apr 2020</t>
  </si>
  <si>
    <t>9.42 cts/lb</t>
  </si>
  <si>
    <t>10.23 cts/lb</t>
  </si>
  <si>
    <t>27 Aug 2020</t>
  </si>
  <si>
    <t>16.54 cts/lb</t>
  </si>
  <si>
    <t>27 Feb 2020</t>
  </si>
  <si>
    <t>14.25 cts/lb</t>
  </si>
  <si>
    <t>14.88 cts/lb</t>
  </si>
  <si>
    <t>27 Jan 2020</t>
  </si>
  <si>
    <t>27 Jul 2020</t>
  </si>
  <si>
    <t>16.47 cts/lb</t>
  </si>
  <si>
    <t>27 May 2020</t>
  </si>
  <si>
    <t>11.13 cts/lb</t>
  </si>
  <si>
    <t>16.08 cts/lb</t>
  </si>
  <si>
    <t>27 Nov 2020</t>
  </si>
  <si>
    <t>14.23 cts/lb</t>
  </si>
  <si>
    <t>27 Oct 2020</t>
  </si>
  <si>
    <t>14.00 cts/lb</t>
  </si>
  <si>
    <t>13.84 cts/lb</t>
  </si>
  <si>
    <t>18.11 cts/lb</t>
  </si>
  <si>
    <t>28 Apr 2020</t>
  </si>
  <si>
    <t>9.56 cts/lb</t>
  </si>
  <si>
    <t>10.17 cts/lb</t>
  </si>
  <si>
    <t>28 Aug 2020</t>
  </si>
  <si>
    <t>16.44 cts/lb</t>
  </si>
  <si>
    <t>28 Dec 2020</t>
  </si>
  <si>
    <t>14.35 cts/lb</t>
  </si>
  <si>
    <t>28 Feb 2020</t>
  </si>
  <si>
    <t>28 Jan 2020</t>
  </si>
  <si>
    <t>14.27 cts/lb</t>
  </si>
  <si>
    <t>18.24 cts/lb</t>
  </si>
  <si>
    <t>28 Jul 2020</t>
  </si>
  <si>
    <t>28 May 2020</t>
  </si>
  <si>
    <t>10.94 cts/lb</t>
  </si>
  <si>
    <t>15.99 cts/lb</t>
  </si>
  <si>
    <t>28 Oct 2020</t>
  </si>
  <si>
    <t>28 Sep 2020</t>
  </si>
  <si>
    <t>12.82 cts/lb</t>
  </si>
  <si>
    <t>16.63 cts/lb</t>
  </si>
  <si>
    <t>29 Apr 2020</t>
  </si>
  <si>
    <t>9.96 cts/lb</t>
  </si>
  <si>
    <t>10.14 cts/lb</t>
  </si>
  <si>
    <t>29 Dec 2020</t>
  </si>
  <si>
    <t>29 Jan 2020</t>
  </si>
  <si>
    <t>29 Jul 2020</t>
  </si>
  <si>
    <t>12.37 cts/lb</t>
  </si>
  <si>
    <t>29 Jun 2020</t>
  </si>
  <si>
    <t>11.96 cts/lb</t>
  </si>
  <si>
    <t>15.95 cts/lb</t>
  </si>
  <si>
    <t>29 May 2020</t>
  </si>
  <si>
    <t>10.97 cts/lb</t>
  </si>
  <si>
    <t>16.06 cts/lb</t>
  </si>
  <si>
    <t>29 Oct 2020</t>
  </si>
  <si>
    <t>13.59 cts/lb</t>
  </si>
  <si>
    <t>17.63 cts/lb</t>
  </si>
  <si>
    <t>29 Sep 2020</t>
  </si>
  <si>
    <t>13.19 cts/lb</t>
  </si>
  <si>
    <t>30 Apr 2020</t>
  </si>
  <si>
    <t>10.46 cts/lb</t>
  </si>
  <si>
    <t>15.06 cts/lb</t>
  </si>
  <si>
    <t>30 Dec 2020</t>
  </si>
  <si>
    <t>14.62 cts/lb</t>
  </si>
  <si>
    <t>18.78 cts/lb</t>
  </si>
  <si>
    <t>30 Jan 2020</t>
  </si>
  <si>
    <t>14.36 cts/lb</t>
  </si>
  <si>
    <t>30 Jul 2020</t>
  </si>
  <si>
    <t>16.62 cts/lb</t>
  </si>
  <si>
    <t>30 Jun 2020</t>
  </si>
  <si>
    <t>30 Nov 2020</t>
  </si>
  <si>
    <t>30 Oct 2020</t>
  </si>
  <si>
    <t>17.73 cts/lb</t>
  </si>
  <si>
    <t>30 Sep 2020</t>
  </si>
  <si>
    <t>17.02 cts/lb</t>
  </si>
  <si>
    <t>31 Aug 2020</t>
  </si>
  <si>
    <t>31 Dec 2020</t>
  </si>
  <si>
    <t>14.79 cts/lb</t>
  </si>
  <si>
    <t>14.12 cts/lb</t>
  </si>
  <si>
    <t>18.90 cts/lb</t>
  </si>
  <si>
    <t>31 Jan 2020</t>
  </si>
  <si>
    <t>18.27 cts/lb"Date</t>
  </si>
  <si>
    <t>31 Jul 2020</t>
  </si>
  <si>
    <t>17.20 cts/lb</t>
  </si>
  <si>
    <t>Сахар</t>
  </si>
  <si>
    <r>
      <t xml:space="preserve">производство </t>
    </r>
    <r>
      <rPr>
        <i/>
        <sz val="14"/>
        <color theme="1"/>
        <rFont val="Times New Roman"/>
        <family val="1"/>
        <charset val="204"/>
      </rPr>
      <t>(</t>
    </r>
    <r>
      <rPr>
        <i/>
        <sz val="10"/>
        <color theme="1"/>
        <rFont val="Times New Roman"/>
        <family val="1"/>
        <charset val="204"/>
      </rPr>
      <t>код ОКПД2: 10.81.12.110, 10.81.12.120)</t>
    </r>
  </si>
  <si>
    <r>
      <t xml:space="preserve">импорт </t>
    </r>
    <r>
      <rPr>
        <i/>
        <sz val="14"/>
        <color theme="1"/>
        <rFont val="Times New Roman"/>
        <family val="1"/>
        <charset val="204"/>
      </rPr>
      <t>(</t>
    </r>
    <r>
      <rPr>
        <i/>
        <sz val="10"/>
        <color theme="1"/>
        <rFont val="Times New Roman"/>
        <family val="1"/>
        <charset val="204"/>
      </rPr>
      <t>код ТН ВЭД ЕАЭС 170199100)</t>
    </r>
  </si>
  <si>
    <t>изменение запасов (+, -)1)</t>
  </si>
  <si>
    <r>
      <t xml:space="preserve">экспорт </t>
    </r>
    <r>
      <rPr>
        <i/>
        <sz val="14"/>
        <color theme="1"/>
        <rFont val="Times New Roman"/>
        <family val="1"/>
        <charset val="204"/>
      </rPr>
      <t>(</t>
    </r>
    <r>
      <rPr>
        <i/>
        <sz val="10"/>
        <color theme="1"/>
        <rFont val="Times New Roman"/>
        <family val="1"/>
        <charset val="204"/>
      </rPr>
      <t>код ТН ВЭД ЕАЭС 170199100)</t>
    </r>
  </si>
  <si>
    <t>1) Величина снижения запасов прибавляется к объему ресурсов, прироста запасов – вычитается из него.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</si>
</sst>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#,##0.####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0"/>
      <color rgb="FF000000"/>
      <name val="Verdana"/>
      <family val="2"/>
      <charset val="204"/>
    </font>
    <font>
      <sz val="10"/>
      <color indexed="1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165" fontId="0" fillId="0" borderId="1" xfId="1" applyNumberFormat="1" applyFont="1" applyBorder="1"/>
    <xf numFmtId="2" fontId="0" fillId="4" borderId="1" xfId="0" applyNumberFormat="1" applyFill="1" applyBorder="1"/>
    <xf numFmtId="0" fontId="3" fillId="0" borderId="1" xfId="0" applyFont="1" applyBorder="1"/>
    <xf numFmtId="2" fontId="0" fillId="3" borderId="1" xfId="0" applyNumberFormat="1" applyFill="1" applyBorder="1"/>
    <xf numFmtId="0" fontId="0" fillId="4" borderId="1" xfId="0" applyFill="1" applyBorder="1"/>
    <xf numFmtId="2" fontId="0" fillId="0" borderId="0" xfId="0" applyNumberFormat="1"/>
    <xf numFmtId="1" fontId="0" fillId="3" borderId="1" xfId="0" applyNumberFormat="1" applyFill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0" fontId="0" fillId="0" borderId="1" xfId="1" applyNumberFormat="1" applyFont="1" applyBorder="1"/>
    <xf numFmtId="1" fontId="0" fillId="0" borderId="0" xfId="0" applyNumberFormat="1"/>
    <xf numFmtId="0" fontId="5" fillId="5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horizontal="left" vertical="top" wrapText="1"/>
    </xf>
    <xf numFmtId="167" fontId="0" fillId="5" borderId="0" xfId="0" applyNumberFormat="1" applyFill="1" applyAlignment="1">
      <alignment horizontal="right" vertical="top"/>
    </xf>
    <xf numFmtId="164" fontId="0" fillId="2" borderId="1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0" borderId="9" xfId="2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0" xfId="2" applyAlignment="1">
      <alignment horizontal="justify" vertical="center"/>
    </xf>
    <xf numFmtId="0" fontId="0" fillId="0" borderId="1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18</xdr:row>
          <xdr:rowOff>171450</xdr:rowOff>
        </xdr:from>
        <xdr:to>
          <xdr:col>7</xdr:col>
          <xdr:colOff>1514475</xdr:colOff>
          <xdr:row>21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Поиск решения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84;&#1087;&#1086;&#1088;&#1090;_&#1074;&#1089;&#1077;_&#1087;&#1088;&#1086;&#1076;&#1090;&#1086;&#1074;&#1072;&#1088;&#109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1 (2)"/>
      <sheetName val="Лист2"/>
      <sheetName val="Лист3"/>
      <sheetName val="Лист4"/>
      <sheetName val="Лист5"/>
      <sheetName val="Лист6"/>
      <sheetName val="Лист7"/>
      <sheetName val="Импорт_все_продтовары"/>
    </sheetNames>
    <definedNames>
      <definedName name="Макрос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0CFD-5AB7-4773-8B45-8B7C7FB74170}">
  <dimension ref="A1:J52"/>
  <sheetViews>
    <sheetView tabSelected="1" workbookViewId="0">
      <selection activeCell="J11" sqref="J11"/>
    </sheetView>
  </sheetViews>
  <sheetFormatPr defaultRowHeight="15" x14ac:dyDescent="0.25"/>
  <cols>
    <col min="1" max="1" width="49.7109375" customWidth="1"/>
    <col min="2" max="2" width="12.140625" customWidth="1"/>
    <col min="3" max="3" width="17.85546875" customWidth="1"/>
    <col min="4" max="4" width="12.140625" bestFit="1" customWidth="1"/>
    <col min="5" max="5" width="10.5703125" bestFit="1" customWidth="1"/>
    <col min="6" max="6" width="11.5703125" customWidth="1"/>
    <col min="8" max="8" width="71" customWidth="1"/>
    <col min="9" max="9" width="10.5703125" customWidth="1"/>
  </cols>
  <sheetData>
    <row r="1" spans="1:10" x14ac:dyDescent="0.25">
      <c r="D1" s="1" t="s">
        <v>0</v>
      </c>
      <c r="E1" s="1" t="s">
        <v>1</v>
      </c>
      <c r="F1" s="1" t="s">
        <v>2</v>
      </c>
    </row>
    <row r="2" spans="1:10" x14ac:dyDescent="0.25">
      <c r="A2" s="33" t="s">
        <v>3</v>
      </c>
      <c r="B2" s="33"/>
      <c r="C2" s="33"/>
      <c r="D2" s="33"/>
      <c r="E2" s="33"/>
      <c r="F2" s="2"/>
      <c r="H2" s="33" t="s">
        <v>4</v>
      </c>
      <c r="I2" s="33"/>
      <c r="J2" s="33"/>
    </row>
    <row r="3" spans="1:10" x14ac:dyDescent="0.25">
      <c r="A3" s="2" t="s">
        <v>5</v>
      </c>
      <c r="B3" s="2" t="s">
        <v>6</v>
      </c>
      <c r="C3" s="2" t="s">
        <v>7</v>
      </c>
      <c r="D3" s="3">
        <v>39.200000000000003</v>
      </c>
      <c r="E3" s="4">
        <f>D3-D6+E6</f>
        <v>39.158878524385031</v>
      </c>
      <c r="F3" s="5">
        <f>E3/D3-1</f>
        <v>-1.0490172350757776E-3</v>
      </c>
      <c r="H3" s="2" t="s">
        <v>8</v>
      </c>
      <c r="I3" s="2" t="s">
        <v>9</v>
      </c>
      <c r="J3" s="6">
        <v>-0.84</v>
      </c>
    </row>
    <row r="4" spans="1:10" x14ac:dyDescent="0.25">
      <c r="A4" s="2" t="s">
        <v>10</v>
      </c>
      <c r="B4" s="2" t="s">
        <v>11</v>
      </c>
      <c r="C4" s="2" t="s">
        <v>7</v>
      </c>
      <c r="D4" s="24">
        <v>25.5</v>
      </c>
      <c r="E4" s="4">
        <f>D4*EXP(I13)</f>
        <v>25.470773532109941</v>
      </c>
      <c r="F4" s="5">
        <f t="shared" ref="F4:F8" si="0">E4/D4-1</f>
        <v>-1.1461359956885797E-3</v>
      </c>
      <c r="H4" s="2" t="s">
        <v>12</v>
      </c>
      <c r="I4" s="2" t="s">
        <v>13</v>
      </c>
      <c r="J4" s="6">
        <v>0.65200000000000002</v>
      </c>
    </row>
    <row r="5" spans="1:10" x14ac:dyDescent="0.25">
      <c r="A5" s="2" t="s">
        <v>14</v>
      </c>
      <c r="B5" s="2" t="s">
        <v>15</v>
      </c>
      <c r="C5" s="2" t="s">
        <v>7</v>
      </c>
      <c r="D5" s="4">
        <f>D7*D8*(1+D12)</f>
        <v>51.703537499999996</v>
      </c>
      <c r="E5" s="4">
        <f>E7*E8*(1+E12)</f>
        <v>27.112499999999997</v>
      </c>
      <c r="F5" s="5">
        <f t="shared" si="0"/>
        <v>-0.47561615102254851</v>
      </c>
      <c r="H5" s="2" t="s">
        <v>16</v>
      </c>
      <c r="I5" s="7" t="s">
        <v>17</v>
      </c>
      <c r="J5" s="6">
        <v>2.7</v>
      </c>
    </row>
    <row r="6" spans="1:10" x14ac:dyDescent="0.25">
      <c r="A6" s="2" t="s">
        <v>18</v>
      </c>
      <c r="B6" s="2" t="s">
        <v>19</v>
      </c>
      <c r="C6" s="2" t="s">
        <v>7</v>
      </c>
      <c r="D6" s="4">
        <f>D4*D16/(D16+D17)+D5*D17/(D16+D17)</f>
        <v>25.518462482385505</v>
      </c>
      <c r="E6" s="4">
        <f>E4*E16/(E16+E17)+E5*E17/(E16+E17)</f>
        <v>25.477341006770537</v>
      </c>
      <c r="F6" s="5">
        <f t="shared" si="0"/>
        <v>-1.6114401736919692E-3</v>
      </c>
      <c r="H6" s="2" t="s">
        <v>20</v>
      </c>
      <c r="I6" s="7" t="s">
        <v>21</v>
      </c>
      <c r="J6" s="8">
        <f>(J5+J3)*D20</f>
        <v>2.6552710886693937E-3</v>
      </c>
    </row>
    <row r="7" spans="1:10" x14ac:dyDescent="0.25">
      <c r="A7" s="2" t="s">
        <v>22</v>
      </c>
      <c r="B7" s="2" t="s">
        <v>23</v>
      </c>
      <c r="C7" s="2" t="s">
        <v>24</v>
      </c>
      <c r="D7" s="3">
        <v>0.375</v>
      </c>
      <c r="E7" s="2">
        <v>0.375</v>
      </c>
      <c r="F7" s="5">
        <f t="shared" si="0"/>
        <v>0</v>
      </c>
      <c r="H7" s="2" t="s">
        <v>25</v>
      </c>
      <c r="I7" s="7" t="s">
        <v>26</v>
      </c>
      <c r="J7" s="8">
        <f>J3*D19-J5*D20</f>
        <v>-0.84265527108866944</v>
      </c>
    </row>
    <row r="8" spans="1:10" x14ac:dyDescent="0.25">
      <c r="A8" s="2" t="s">
        <v>27</v>
      </c>
      <c r="B8" s="2" t="s">
        <v>28</v>
      </c>
      <c r="C8" s="2" t="s">
        <v>29</v>
      </c>
      <c r="D8" s="3">
        <v>72.3</v>
      </c>
      <c r="E8" s="2">
        <v>72.3</v>
      </c>
      <c r="F8" s="5">
        <f t="shared" si="0"/>
        <v>0</v>
      </c>
      <c r="H8" s="2" t="s">
        <v>30</v>
      </c>
      <c r="I8" s="7" t="s">
        <v>31</v>
      </c>
      <c r="J8" s="8">
        <f>J6/(J4-J7)</f>
        <v>1.7765107045287845E-3</v>
      </c>
    </row>
    <row r="9" spans="1:10" x14ac:dyDescent="0.25">
      <c r="A9" s="2" t="s">
        <v>32</v>
      </c>
      <c r="B9" s="2" t="s">
        <v>33</v>
      </c>
      <c r="C9" s="2"/>
      <c r="D9" s="3">
        <v>0</v>
      </c>
      <c r="E9" s="2">
        <v>0</v>
      </c>
      <c r="F9" s="5"/>
      <c r="H9" s="2" t="s">
        <v>34</v>
      </c>
      <c r="I9" s="7" t="s">
        <v>35</v>
      </c>
      <c r="J9" s="9">
        <v>100</v>
      </c>
    </row>
    <row r="10" spans="1:10" x14ac:dyDescent="0.25">
      <c r="A10" s="2" t="s">
        <v>36</v>
      </c>
      <c r="B10" s="2" t="s">
        <v>37</v>
      </c>
      <c r="C10" s="2"/>
      <c r="D10" s="3">
        <v>0.90700000000000003</v>
      </c>
      <c r="E10" s="2">
        <v>0.90700000000000003</v>
      </c>
      <c r="F10" s="5"/>
      <c r="H10" s="2" t="s">
        <v>38</v>
      </c>
      <c r="I10" s="7" t="s">
        <v>39</v>
      </c>
      <c r="J10" s="2">
        <v>0.38400000000000001</v>
      </c>
    </row>
    <row r="11" spans="1:10" x14ac:dyDescent="0.25">
      <c r="A11" s="2" t="s">
        <v>40</v>
      </c>
      <c r="B11" s="2" t="s">
        <v>41</v>
      </c>
      <c r="C11" s="2" t="s">
        <v>42</v>
      </c>
      <c r="D11" s="3">
        <v>0</v>
      </c>
      <c r="E11" s="2">
        <v>100</v>
      </c>
      <c r="F11" s="5"/>
    </row>
    <row r="12" spans="1:10" x14ac:dyDescent="0.25">
      <c r="A12" s="2" t="s">
        <v>43</v>
      </c>
      <c r="B12" s="2" t="s">
        <v>44</v>
      </c>
      <c r="C12" s="2"/>
      <c r="D12" s="8">
        <f>I16</f>
        <v>0.90700000000000003</v>
      </c>
      <c r="E12" s="8">
        <v>0</v>
      </c>
      <c r="F12" s="5"/>
      <c r="H12" t="s">
        <v>45</v>
      </c>
      <c r="I12" s="10">
        <f>LN(E7)-LN(D7)+LN(E8)-LN(D8)+(LN(E12+1)-LN(D12+1))</f>
        <v>-0.64553132661828205</v>
      </c>
    </row>
    <row r="13" spans="1:10" x14ac:dyDescent="0.25">
      <c r="D13" s="10"/>
      <c r="E13" s="10"/>
      <c r="H13" t="s">
        <v>46</v>
      </c>
      <c r="I13">
        <f>J8*I12</f>
        <v>-1.1467933118460452E-3</v>
      </c>
    </row>
    <row r="14" spans="1:10" x14ac:dyDescent="0.25">
      <c r="A14" s="33" t="s">
        <v>47</v>
      </c>
      <c r="B14" s="33"/>
      <c r="C14" s="33"/>
      <c r="D14" s="33"/>
      <c r="E14" s="33"/>
      <c r="F14" s="2"/>
      <c r="H14" t="s">
        <v>48</v>
      </c>
      <c r="I14">
        <f>I13*J4</f>
        <v>-7.4770923932362151E-4</v>
      </c>
    </row>
    <row r="15" spans="1:10" x14ac:dyDescent="0.25">
      <c r="A15" s="2" t="s">
        <v>49</v>
      </c>
      <c r="B15" s="2" t="s">
        <v>50</v>
      </c>
      <c r="C15" s="2" t="s">
        <v>42</v>
      </c>
      <c r="D15" s="3">
        <v>4964</v>
      </c>
      <c r="E15" s="11">
        <f>D15*EXP(I14)</f>
        <v>4960.2897585997416</v>
      </c>
      <c r="F15" s="5">
        <f>E15/D15-1</f>
        <v>-7.4742977442754377E-4</v>
      </c>
      <c r="H15" t="s">
        <v>51</v>
      </c>
      <c r="I15">
        <f>I14+J5*(J8-1)*I12</f>
        <v>1.7390905306880537</v>
      </c>
    </row>
    <row r="16" spans="1:10" x14ac:dyDescent="0.25">
      <c r="A16" s="2" t="s">
        <v>52</v>
      </c>
      <c r="B16" s="2" t="s">
        <v>53</v>
      </c>
      <c r="C16" s="2" t="s">
        <v>42</v>
      </c>
      <c r="D16" s="11">
        <f>D15</f>
        <v>4964</v>
      </c>
      <c r="E16" s="11">
        <f>E15</f>
        <v>4960.2897585997416</v>
      </c>
      <c r="F16" s="5">
        <f t="shared" ref="F16:F18" si="1">E16/D16-1</f>
        <v>-7.4742977442754377E-4</v>
      </c>
      <c r="H16" t="s">
        <v>44</v>
      </c>
      <c r="I16" s="12">
        <f>D9+EXP(MIN(0,(D17-(D11+0.001))/(D11+0.001)*J9))/(1+EXP(-ABS(D17-(D11+0.001))/(D11+0.001)*J9))*(D10-D9)</f>
        <v>0.90700000000000003</v>
      </c>
      <c r="J16" s="12">
        <f>E9+EXP(MIN(0,(E17-(E11+0.001))/(E11+0.001)*J9))/(1+EXP(-ABS(E17-(E11+0.001))/(E11+0.001)*J9))*(E10-E9)</f>
        <v>1.5147357015702314E-35</v>
      </c>
    </row>
    <row r="17" spans="1:9" x14ac:dyDescent="0.25">
      <c r="A17" s="2" t="s">
        <v>54</v>
      </c>
      <c r="B17" s="2" t="s">
        <v>55</v>
      </c>
      <c r="C17" s="2" t="s">
        <v>42</v>
      </c>
      <c r="D17" s="3">
        <v>3.5</v>
      </c>
      <c r="E17" s="11">
        <f>D17*EXP(I15)</f>
        <v>19.92257476716415</v>
      </c>
      <c r="F17" s="5">
        <f t="shared" si="1"/>
        <v>4.692164219189757</v>
      </c>
      <c r="H17" t="s">
        <v>56</v>
      </c>
      <c r="I17" s="12">
        <f>J16-E12</f>
        <v>1.5147357015702314E-35</v>
      </c>
    </row>
    <row r="18" spans="1:9" x14ac:dyDescent="0.25">
      <c r="A18" s="2" t="s">
        <v>57</v>
      </c>
      <c r="B18" s="2" t="s">
        <v>58</v>
      </c>
      <c r="C18" s="2" t="s">
        <v>42</v>
      </c>
      <c r="D18" s="11">
        <f>D16+D17</f>
        <v>4967.5</v>
      </c>
      <c r="E18" s="11">
        <f>E16+E17</f>
        <v>4980.212333366906</v>
      </c>
      <c r="F18" s="5">
        <f t="shared" si="1"/>
        <v>2.5591008287682016E-3</v>
      </c>
      <c r="H18" t="str">
        <f>IF(SUMSQ(I17)&lt;0.000001,"Сошлось","Не сошлось")</f>
        <v>Сошлось</v>
      </c>
    </row>
    <row r="19" spans="1:9" x14ac:dyDescent="0.25">
      <c r="A19" s="2" t="s">
        <v>59</v>
      </c>
      <c r="B19" s="2" t="s">
        <v>60</v>
      </c>
      <c r="C19" s="2"/>
      <c r="D19" s="8">
        <f>D4*D15/(D4*D15+D5*D17)</f>
        <v>0.99857243489856484</v>
      </c>
      <c r="E19" s="8">
        <f>E4*E15/(E4*E15+E5*E17)</f>
        <v>0.99574290765626416</v>
      </c>
      <c r="F19" s="5"/>
    </row>
    <row r="20" spans="1:9" x14ac:dyDescent="0.25">
      <c r="A20" s="2" t="s">
        <v>61</v>
      </c>
      <c r="B20" s="2" t="s">
        <v>62</v>
      </c>
      <c r="C20" s="2"/>
      <c r="D20" s="8">
        <f>1-D19</f>
        <v>1.4275651014351576E-3</v>
      </c>
      <c r="E20" s="8">
        <f>1-E19</f>
        <v>4.2570923437358354E-3</v>
      </c>
      <c r="F20" s="5"/>
    </row>
    <row r="23" spans="1:9" x14ac:dyDescent="0.25">
      <c r="A23" s="2" t="s">
        <v>63</v>
      </c>
      <c r="B23" s="2"/>
      <c r="C23" s="2"/>
      <c r="D23" s="13" t="s">
        <v>64</v>
      </c>
    </row>
    <row r="24" spans="1:9" x14ac:dyDescent="0.25">
      <c r="A24" s="14" t="s">
        <v>65</v>
      </c>
      <c r="B24" s="16">
        <f>E15-D15</f>
        <v>-3.7102414002583828</v>
      </c>
      <c r="C24" s="15" t="str">
        <f>C15</f>
        <v>тыс тонн</v>
      </c>
      <c r="D24" s="5">
        <f>B24/D15</f>
        <v>-7.4742977442755494E-4</v>
      </c>
    </row>
    <row r="25" spans="1:9" x14ac:dyDescent="0.25">
      <c r="A25" s="14" t="s">
        <v>66</v>
      </c>
      <c r="B25" s="16">
        <f>E18-D18</f>
        <v>12.712333366906023</v>
      </c>
      <c r="C25" s="15" t="str">
        <f>C18</f>
        <v>тыс тонн</v>
      </c>
      <c r="D25" s="5">
        <f>B25/D18</f>
        <v>2.5591008287681981E-3</v>
      </c>
    </row>
    <row r="26" spans="1:9" x14ac:dyDescent="0.25">
      <c r="A26" s="14" t="s">
        <v>67</v>
      </c>
      <c r="B26" s="16">
        <f>E17-D17</f>
        <v>16.42257476716415</v>
      </c>
      <c r="C26" s="15" t="str">
        <f>C17</f>
        <v>тыс тонн</v>
      </c>
      <c r="D26" s="5">
        <f>B26/D17</f>
        <v>4.692164219189757</v>
      </c>
    </row>
    <row r="28" spans="1:9" x14ac:dyDescent="0.25">
      <c r="A28" s="14" t="s">
        <v>68</v>
      </c>
      <c r="B28" s="2"/>
      <c r="C28" s="2"/>
      <c r="D28" s="2"/>
    </row>
    <row r="29" spans="1:9" x14ac:dyDescent="0.25">
      <c r="A29" s="14" t="s">
        <v>69</v>
      </c>
      <c r="B29" s="15">
        <f>-(E7*E8*E17-D7*D8*D17)</f>
        <v>-445.25705837473799</v>
      </c>
      <c r="C29" s="15" t="str">
        <f>_xlfn.CONCAT(C17,"*",C5)</f>
        <v>тыс тонн*руб/кг</v>
      </c>
      <c r="D29" s="5">
        <f>B29/(D7*D8*D17)</f>
        <v>-4.6921642191897579</v>
      </c>
    </row>
    <row r="30" spans="1:9" x14ac:dyDescent="0.25">
      <c r="A30" s="14" t="s">
        <v>70</v>
      </c>
      <c r="B30" s="16">
        <f>E5*(1-1/(1+E12))*E17-D5*(1-1/(1+D12))*D17</f>
        <v>-86.068631249999996</v>
      </c>
      <c r="C30" s="15" t="str">
        <f>C29</f>
        <v>тыс тонн*руб/кг</v>
      </c>
      <c r="D30" s="5">
        <f>B30/(D5*(1-1/(1+(MIN(D11,D17)*D9+MAX(0,D17-D11)*D10)/D17))*D17)</f>
        <v>-1</v>
      </c>
    </row>
    <row r="31" spans="1:9" x14ac:dyDescent="0.25">
      <c r="A31" s="14" t="s">
        <v>71</v>
      </c>
      <c r="B31" s="2"/>
      <c r="C31" s="2"/>
      <c r="D31" s="2"/>
    </row>
    <row r="32" spans="1:9" x14ac:dyDescent="0.25">
      <c r="A32" s="2" t="s">
        <v>72</v>
      </c>
      <c r="B32" s="16">
        <f>D15*(E4-D4)+0.5*(E4-D4)*(E15-D15)</f>
        <v>-145.02596798067671</v>
      </c>
      <c r="C32" s="16" t="str">
        <f>C29</f>
        <v>тыс тонн*руб/кг</v>
      </c>
      <c r="D32" s="2"/>
    </row>
    <row r="33" spans="1:7" x14ac:dyDescent="0.25">
      <c r="A33" s="2" t="s">
        <v>73</v>
      </c>
      <c r="B33" s="16">
        <f>-(D18*(E3-D3)+0.5*(E3-D3)*(E18-D18))</f>
        <v>204.53230507065078</v>
      </c>
      <c r="C33" s="16" t="str">
        <f>C29</f>
        <v>тыс тонн*руб/кг</v>
      </c>
      <c r="D33" s="2"/>
    </row>
    <row r="34" spans="1:7" x14ac:dyDescent="0.25">
      <c r="A34" s="14" t="s">
        <v>74</v>
      </c>
      <c r="B34" s="16">
        <f>B32+B33+B30</f>
        <v>-26.562294160025928</v>
      </c>
      <c r="C34" s="16" t="str">
        <f>C29</f>
        <v>тыс тонн*руб/кг</v>
      </c>
      <c r="D34" s="2"/>
      <c r="F34" s="17"/>
      <c r="G34" s="17"/>
    </row>
    <row r="35" spans="1:7" x14ac:dyDescent="0.25">
      <c r="A35" s="2"/>
      <c r="B35" s="2"/>
      <c r="C35" s="2"/>
      <c r="D35" s="2"/>
    </row>
    <row r="36" spans="1:7" x14ac:dyDescent="0.25">
      <c r="A36" s="2" t="s">
        <v>75</v>
      </c>
      <c r="B36" s="16">
        <f>B37+B38</f>
        <v>293.52978795878698</v>
      </c>
      <c r="C36" s="16" t="str">
        <f>C29</f>
        <v>тыс тонн*руб/кг</v>
      </c>
      <c r="D36" s="2"/>
    </row>
    <row r="37" spans="1:7" x14ac:dyDescent="0.25">
      <c r="A37" s="2" t="s">
        <v>76</v>
      </c>
      <c r="B37" s="16">
        <f>D18*(E3-D3)+0.5*(E3-D3)*(E18-D18)</f>
        <v>-204.53230507065078</v>
      </c>
      <c r="C37" s="16" t="str">
        <f>C29</f>
        <v>тыс тонн*руб/кг</v>
      </c>
      <c r="D37" s="2"/>
    </row>
    <row r="38" spans="1:7" x14ac:dyDescent="0.25">
      <c r="A38" s="2" t="s">
        <v>77</v>
      </c>
      <c r="B38" s="16">
        <f>D3*(E18-D18)+0.5*(E3-D3)*(E18-D18)</f>
        <v>498.06209302943779</v>
      </c>
      <c r="C38" s="16" t="str">
        <f>C29</f>
        <v>тыс тонн*руб/кг</v>
      </c>
      <c r="D38" s="2"/>
    </row>
    <row r="39" spans="1:7" x14ac:dyDescent="0.25">
      <c r="A39" s="18"/>
      <c r="B39" s="18"/>
      <c r="C39" s="2"/>
      <c r="D39" s="2"/>
    </row>
    <row r="40" spans="1:7" x14ac:dyDescent="0.25">
      <c r="A40" s="2" t="s">
        <v>78</v>
      </c>
      <c r="B40" s="16">
        <f>B41+B42</f>
        <v>-239.58290506169095</v>
      </c>
      <c r="C40" s="16" t="str">
        <f>C29</f>
        <v>тыс тонн*руб/кг</v>
      </c>
      <c r="D40" s="2"/>
    </row>
    <row r="41" spans="1:7" x14ac:dyDescent="0.25">
      <c r="A41" s="2" t="s">
        <v>79</v>
      </c>
      <c r="B41" s="16">
        <f>D15*(E4-D4)+0.5*(E4-D4)*(E15-D15)</f>
        <v>-145.02596798067671</v>
      </c>
      <c r="C41" s="16" t="str">
        <f>C29</f>
        <v>тыс тонн*руб/кг</v>
      </c>
      <c r="D41" s="2"/>
    </row>
    <row r="42" spans="1:7" x14ac:dyDescent="0.25">
      <c r="A42" s="2" t="s">
        <v>80</v>
      </c>
      <c r="B42" s="16">
        <f>D4*(E15-D15)+0.5*(E4-D4)*(E15-D15)</f>
        <v>-94.556937081014254</v>
      </c>
      <c r="C42" s="16" t="str">
        <f>C29</f>
        <v>тыс тонн*руб/кг</v>
      </c>
      <c r="D42" s="2"/>
    </row>
    <row r="44" spans="1:7" x14ac:dyDescent="0.25">
      <c r="A44" s="2" t="s">
        <v>81</v>
      </c>
      <c r="B44" s="2"/>
      <c r="C44" s="2"/>
      <c r="D44" s="2"/>
    </row>
    <row r="45" spans="1:7" x14ac:dyDescent="0.25">
      <c r="A45" s="2" t="s">
        <v>82</v>
      </c>
      <c r="B45" s="16">
        <f>E3-D3</f>
        <v>-4.1121475614971814E-2</v>
      </c>
      <c r="C45" s="2" t="str">
        <f>C3</f>
        <v>руб/кг</v>
      </c>
      <c r="D45" s="5">
        <f>B45/D3</f>
        <v>-1.0490172350758114E-3</v>
      </c>
    </row>
    <row r="46" spans="1:7" x14ac:dyDescent="0.25">
      <c r="A46" s="2" t="s">
        <v>83</v>
      </c>
      <c r="B46" s="19">
        <f>D45*J10/100</f>
        <v>-4.0282261826911155E-6</v>
      </c>
      <c r="C46" s="2"/>
      <c r="D46" s="2"/>
    </row>
    <row r="47" spans="1:7" x14ac:dyDescent="0.25">
      <c r="B47" s="20"/>
    </row>
    <row r="48" spans="1:7" x14ac:dyDescent="0.25">
      <c r="B48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</sheetData>
  <mergeCells count="3">
    <mergeCell ref="A2:E2"/>
    <mergeCell ref="H2:J2"/>
    <mergeCell ref="A14:E14"/>
  </mergeCells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ellIs" dxfId="1" priority="1" operator="equal">
      <formula>"Не сошлось"</formula>
    </cfRule>
    <cfRule type="cellIs" dxfId="0" priority="2" operator="equal">
      <formula>"Сошлось"</formula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Макрос1">
                <anchor moveWithCells="1" sizeWithCells="1">
                  <from>
                    <xdr:col>6</xdr:col>
                    <xdr:colOff>590550</xdr:colOff>
                    <xdr:row>18</xdr:row>
                    <xdr:rowOff>171450</xdr:rowOff>
                  </from>
                  <to>
                    <xdr:col>7</xdr:col>
                    <xdr:colOff>1514475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53E-C9CE-40EB-A7C6-B8EAD8C07122}">
  <dimension ref="A1:F16"/>
  <sheetViews>
    <sheetView workbookViewId="0">
      <selection activeCell="E21" sqref="E21"/>
    </sheetView>
  </sheetViews>
  <sheetFormatPr defaultRowHeight="15" x14ac:dyDescent="0.25"/>
  <cols>
    <col min="3" max="3" width="12.85546875" customWidth="1"/>
    <col min="6" max="6" width="14.140625" customWidth="1"/>
  </cols>
  <sheetData>
    <row r="1" spans="1:6" ht="25.5" x14ac:dyDescent="0.25">
      <c r="A1" s="21" t="s">
        <v>84</v>
      </c>
      <c r="B1" s="21" t="s">
        <v>84</v>
      </c>
      <c r="C1" s="22" t="s">
        <v>109</v>
      </c>
      <c r="E1" s="21" t="s">
        <v>84</v>
      </c>
      <c r="F1" s="21" t="s">
        <v>85</v>
      </c>
    </row>
    <row r="2" spans="1:6" ht="114.75" x14ac:dyDescent="0.25">
      <c r="A2" s="21" t="s">
        <v>84</v>
      </c>
      <c r="B2" s="21" t="s">
        <v>84</v>
      </c>
      <c r="C2" s="22" t="s">
        <v>85</v>
      </c>
      <c r="E2" s="21" t="s">
        <v>84</v>
      </c>
      <c r="F2" s="22" t="s">
        <v>110</v>
      </c>
    </row>
    <row r="3" spans="1:6" ht="38.25" x14ac:dyDescent="0.25">
      <c r="A3" s="21" t="s">
        <v>84</v>
      </c>
      <c r="B3" s="21" t="s">
        <v>84</v>
      </c>
      <c r="C3" s="22" t="s">
        <v>86</v>
      </c>
      <c r="E3" s="21" t="s">
        <v>84</v>
      </c>
      <c r="F3" s="22" t="s">
        <v>100</v>
      </c>
    </row>
    <row r="4" spans="1:6" x14ac:dyDescent="0.25">
      <c r="A4" s="21" t="s">
        <v>87</v>
      </c>
      <c r="B4" s="22" t="s">
        <v>88</v>
      </c>
      <c r="C4" s="23">
        <v>30.48</v>
      </c>
      <c r="D4" s="21" t="s">
        <v>87</v>
      </c>
      <c r="E4" s="22" t="s">
        <v>88</v>
      </c>
      <c r="F4" s="23">
        <v>18487.23</v>
      </c>
    </row>
    <row r="5" spans="1:6" x14ac:dyDescent="0.25">
      <c r="A5" s="21" t="s">
        <v>84</v>
      </c>
      <c r="B5" s="22" t="s">
        <v>89</v>
      </c>
      <c r="C5" s="23">
        <v>30.22</v>
      </c>
      <c r="E5" s="22" t="s">
        <v>89</v>
      </c>
      <c r="F5" s="23">
        <v>18577.13</v>
      </c>
    </row>
    <row r="6" spans="1:6" x14ac:dyDescent="0.25">
      <c r="A6" s="21" t="s">
        <v>84</v>
      </c>
      <c r="B6" s="22" t="s">
        <v>90</v>
      </c>
      <c r="C6" s="23">
        <v>34.18</v>
      </c>
      <c r="E6" s="22" t="s">
        <v>90</v>
      </c>
      <c r="F6" s="23">
        <v>19732.73</v>
      </c>
    </row>
    <row r="7" spans="1:6" x14ac:dyDescent="0.25">
      <c r="A7" s="21" t="s">
        <v>84</v>
      </c>
      <c r="B7" s="22" t="s">
        <v>91</v>
      </c>
      <c r="C7" s="23">
        <v>36.58</v>
      </c>
      <c r="E7" s="22" t="s">
        <v>91</v>
      </c>
      <c r="F7" s="23">
        <v>20960.439999999999</v>
      </c>
    </row>
    <row r="8" spans="1:6" x14ac:dyDescent="0.25">
      <c r="A8" s="21" t="s">
        <v>84</v>
      </c>
      <c r="B8" s="22" t="s">
        <v>92</v>
      </c>
      <c r="C8" s="23">
        <v>36.31</v>
      </c>
      <c r="E8" s="22" t="s">
        <v>92</v>
      </c>
      <c r="F8" s="23">
        <v>22036.34</v>
      </c>
    </row>
    <row r="9" spans="1:6" x14ac:dyDescent="0.25">
      <c r="A9" s="21" t="s">
        <v>84</v>
      </c>
      <c r="B9" s="22" t="s">
        <v>93</v>
      </c>
      <c r="C9" s="23">
        <v>36.04</v>
      </c>
      <c r="E9" s="22" t="s">
        <v>93</v>
      </c>
      <c r="F9" s="23">
        <v>23149.75</v>
      </c>
    </row>
    <row r="10" spans="1:6" x14ac:dyDescent="0.25">
      <c r="A10" s="21" t="s">
        <v>84</v>
      </c>
      <c r="B10" s="22" t="s">
        <v>94</v>
      </c>
      <c r="C10" s="23">
        <v>36.85</v>
      </c>
      <c r="E10" s="22" t="s">
        <v>94</v>
      </c>
      <c r="F10" s="23">
        <v>23664.33</v>
      </c>
    </row>
    <row r="11" spans="1:6" x14ac:dyDescent="0.25">
      <c r="A11" s="21" t="s">
        <v>84</v>
      </c>
      <c r="B11" s="22" t="s">
        <v>95</v>
      </c>
      <c r="C11" s="23">
        <v>37.83</v>
      </c>
      <c r="E11" s="22" t="s">
        <v>95</v>
      </c>
      <c r="F11" s="23">
        <v>25087.37</v>
      </c>
    </row>
    <row r="12" spans="1:6" x14ac:dyDescent="0.25">
      <c r="A12" s="21" t="s">
        <v>84</v>
      </c>
      <c r="B12" s="22" t="s">
        <v>96</v>
      </c>
      <c r="C12" s="23">
        <v>40.729999999999997</v>
      </c>
      <c r="E12" s="22" t="s">
        <v>96</v>
      </c>
      <c r="F12" s="23">
        <v>28067.7</v>
      </c>
    </row>
    <row r="13" spans="1:6" x14ac:dyDescent="0.25">
      <c r="A13" s="21" t="s">
        <v>84</v>
      </c>
      <c r="B13" s="22" t="s">
        <v>97</v>
      </c>
      <c r="C13" s="23">
        <v>48.11</v>
      </c>
      <c r="E13" s="22" t="s">
        <v>97</v>
      </c>
      <c r="F13" s="23">
        <v>33830.71</v>
      </c>
    </row>
    <row r="14" spans="1:6" x14ac:dyDescent="0.25">
      <c r="A14" s="21" t="s">
        <v>84</v>
      </c>
      <c r="B14" s="22" t="s">
        <v>98</v>
      </c>
      <c r="C14" s="23">
        <v>52.37</v>
      </c>
      <c r="E14" s="22" t="s">
        <v>98</v>
      </c>
      <c r="F14" s="23">
        <v>35810.76</v>
      </c>
    </row>
    <row r="15" spans="1:6" x14ac:dyDescent="0.25">
      <c r="A15" s="21" t="s">
        <v>84</v>
      </c>
      <c r="B15" s="22" t="s">
        <v>99</v>
      </c>
      <c r="C15" s="23">
        <v>50.23</v>
      </c>
      <c r="E15" s="22" t="s">
        <v>99</v>
      </c>
      <c r="F15" s="23">
        <v>36128.47</v>
      </c>
    </row>
    <row r="16" spans="1:6" x14ac:dyDescent="0.25">
      <c r="C16" s="17">
        <f>AVERAGE(C4:C15)</f>
        <v>39.160833333333336</v>
      </c>
      <c r="D16" s="17"/>
      <c r="E16" s="17"/>
      <c r="F16" s="17">
        <f>AVERAGE(F4:F15)/1000</f>
        <v>25.461079999999999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CABB-3C24-4DC1-9B42-2EF50B08D510}">
  <dimension ref="A1:E240"/>
  <sheetViews>
    <sheetView topLeftCell="A187" workbookViewId="0">
      <selection activeCell="G216" sqref="G216"/>
    </sheetView>
  </sheetViews>
  <sheetFormatPr defaultRowHeight="15" x14ac:dyDescent="0.25"/>
  <cols>
    <col min="1" max="1" width="22.140625" customWidth="1"/>
    <col min="2" max="2" width="17.7109375" customWidth="1"/>
    <col min="3" max="3" width="16.85546875" customWidth="1"/>
    <col min="4" max="4" width="17.5703125" customWidth="1"/>
    <col min="5" max="5" width="25" customWidth="1"/>
  </cols>
  <sheetData>
    <row r="1" spans="1:5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</row>
    <row r="2" spans="1:5" x14ac:dyDescent="0.25">
      <c r="A2" t="s">
        <v>116</v>
      </c>
      <c r="B2" t="s">
        <v>117</v>
      </c>
      <c r="C2" t="s">
        <v>118</v>
      </c>
      <c r="D2">
        <v>332.7</v>
      </c>
      <c r="E2" t="s">
        <v>119</v>
      </c>
    </row>
    <row r="3" spans="1:5" x14ac:dyDescent="0.25">
      <c r="A3" t="s">
        <v>120</v>
      </c>
      <c r="B3" t="s">
        <v>121</v>
      </c>
      <c r="C3" t="s">
        <v>122</v>
      </c>
      <c r="D3">
        <v>396.3</v>
      </c>
      <c r="E3" t="s">
        <v>123</v>
      </c>
    </row>
    <row r="4" spans="1:5" x14ac:dyDescent="0.25">
      <c r="A4" t="s">
        <v>124</v>
      </c>
      <c r="B4" t="s">
        <v>125</v>
      </c>
      <c r="C4" t="s">
        <v>126</v>
      </c>
      <c r="D4">
        <v>357.25</v>
      </c>
      <c r="E4" t="s">
        <v>127</v>
      </c>
    </row>
    <row r="5" spans="1:5" x14ac:dyDescent="0.25">
      <c r="A5" t="s">
        <v>128</v>
      </c>
      <c r="B5" t="s">
        <v>129</v>
      </c>
      <c r="C5" t="s">
        <v>118</v>
      </c>
      <c r="D5">
        <v>356.85</v>
      </c>
      <c r="E5" t="s">
        <v>130</v>
      </c>
    </row>
    <row r="6" spans="1:5" x14ac:dyDescent="0.25">
      <c r="A6" t="s">
        <v>131</v>
      </c>
      <c r="B6" t="s">
        <v>132</v>
      </c>
      <c r="C6" t="s">
        <v>133</v>
      </c>
      <c r="D6">
        <v>346.15</v>
      </c>
      <c r="E6" t="s">
        <v>134</v>
      </c>
    </row>
    <row r="7" spans="1:5" x14ac:dyDescent="0.25">
      <c r="A7" t="s">
        <v>135</v>
      </c>
      <c r="B7" t="s">
        <v>136</v>
      </c>
      <c r="C7" t="s">
        <v>137</v>
      </c>
      <c r="D7">
        <v>375.3</v>
      </c>
      <c r="E7" t="s">
        <v>138</v>
      </c>
    </row>
    <row r="8" spans="1:5" x14ac:dyDescent="0.25">
      <c r="A8" t="s">
        <v>139</v>
      </c>
      <c r="B8" t="s">
        <v>140</v>
      </c>
      <c r="C8" t="s">
        <v>141</v>
      </c>
      <c r="D8">
        <v>364.6</v>
      </c>
      <c r="E8" t="s">
        <v>142</v>
      </c>
    </row>
    <row r="9" spans="1:5" x14ac:dyDescent="0.25">
      <c r="A9" t="s">
        <v>143</v>
      </c>
      <c r="B9" t="s">
        <v>144</v>
      </c>
      <c r="C9" t="s">
        <v>145</v>
      </c>
      <c r="D9">
        <v>331.7</v>
      </c>
      <c r="E9" t="s">
        <v>146</v>
      </c>
    </row>
    <row r="10" spans="1:5" x14ac:dyDescent="0.25">
      <c r="A10" t="s">
        <v>147</v>
      </c>
      <c r="B10" t="s">
        <v>148</v>
      </c>
      <c r="C10" t="s">
        <v>149</v>
      </c>
      <c r="D10">
        <v>398.35</v>
      </c>
      <c r="E10" t="s">
        <v>150</v>
      </c>
    </row>
    <row r="11" spans="1:5" x14ac:dyDescent="0.25">
      <c r="A11" t="s">
        <v>151</v>
      </c>
      <c r="B11" t="s">
        <v>152</v>
      </c>
      <c r="C11" t="s">
        <v>153</v>
      </c>
      <c r="D11">
        <v>355.45</v>
      </c>
      <c r="E11" t="s">
        <v>154</v>
      </c>
    </row>
    <row r="12" spans="1:5" x14ac:dyDescent="0.25">
      <c r="A12" t="s">
        <v>155</v>
      </c>
      <c r="B12" t="s">
        <v>156</v>
      </c>
      <c r="C12" t="s">
        <v>157</v>
      </c>
      <c r="D12">
        <v>352.9</v>
      </c>
      <c r="E12" t="s">
        <v>158</v>
      </c>
    </row>
    <row r="13" spans="1:5" x14ac:dyDescent="0.25">
      <c r="A13" t="s">
        <v>159</v>
      </c>
      <c r="B13" t="s">
        <v>160</v>
      </c>
      <c r="C13" t="s">
        <v>161</v>
      </c>
      <c r="D13">
        <v>362.05</v>
      </c>
      <c r="E13" t="s">
        <v>162</v>
      </c>
    </row>
    <row r="14" spans="1:5" x14ac:dyDescent="0.25">
      <c r="A14" t="s">
        <v>163</v>
      </c>
      <c r="B14" t="s">
        <v>164</v>
      </c>
      <c r="C14" t="s">
        <v>165</v>
      </c>
      <c r="D14">
        <v>402.45</v>
      </c>
      <c r="E14" t="s">
        <v>166</v>
      </c>
    </row>
    <row r="15" spans="1:5" x14ac:dyDescent="0.25">
      <c r="A15" t="s">
        <v>167</v>
      </c>
      <c r="B15" t="s">
        <v>168</v>
      </c>
      <c r="C15" t="s">
        <v>169</v>
      </c>
      <c r="D15">
        <v>373.95</v>
      </c>
      <c r="E15" t="s">
        <v>170</v>
      </c>
    </row>
    <row r="16" spans="1:5" x14ac:dyDescent="0.25">
      <c r="A16" t="s">
        <v>171</v>
      </c>
      <c r="B16" t="s">
        <v>172</v>
      </c>
      <c r="C16" t="s">
        <v>173</v>
      </c>
      <c r="D16">
        <v>361.2</v>
      </c>
      <c r="E16" t="s">
        <v>174</v>
      </c>
    </row>
    <row r="17" spans="1:5" x14ac:dyDescent="0.25">
      <c r="A17" t="s">
        <v>175</v>
      </c>
      <c r="B17" t="s">
        <v>176</v>
      </c>
      <c r="C17" t="s">
        <v>177</v>
      </c>
      <c r="D17">
        <v>329.65</v>
      </c>
      <c r="E17" t="s">
        <v>178</v>
      </c>
    </row>
    <row r="18" spans="1:5" x14ac:dyDescent="0.25">
      <c r="A18" t="s">
        <v>179</v>
      </c>
      <c r="B18" t="s">
        <v>180</v>
      </c>
      <c r="C18" t="s">
        <v>181</v>
      </c>
      <c r="D18">
        <v>374.55</v>
      </c>
      <c r="E18" t="s">
        <v>182</v>
      </c>
    </row>
    <row r="19" spans="1:5" x14ac:dyDescent="0.25">
      <c r="A19" t="s">
        <v>183</v>
      </c>
      <c r="B19" t="s">
        <v>184</v>
      </c>
      <c r="C19" t="s">
        <v>122</v>
      </c>
      <c r="D19">
        <v>400.75</v>
      </c>
      <c r="E19" t="s">
        <v>185</v>
      </c>
    </row>
    <row r="20" spans="1:5" x14ac:dyDescent="0.25">
      <c r="A20" t="s">
        <v>186</v>
      </c>
      <c r="B20" t="s">
        <v>187</v>
      </c>
      <c r="C20" t="s">
        <v>188</v>
      </c>
      <c r="D20">
        <v>412.5</v>
      </c>
      <c r="E20" t="s">
        <v>189</v>
      </c>
    </row>
    <row r="21" spans="1:5" x14ac:dyDescent="0.25">
      <c r="A21" t="s">
        <v>190</v>
      </c>
      <c r="B21" t="s">
        <v>191</v>
      </c>
      <c r="C21" t="s">
        <v>192</v>
      </c>
      <c r="D21">
        <v>359.95</v>
      </c>
      <c r="E21" t="s">
        <v>193</v>
      </c>
    </row>
    <row r="22" spans="1:5" x14ac:dyDescent="0.25">
      <c r="A22" t="s">
        <v>194</v>
      </c>
      <c r="B22" t="s">
        <v>195</v>
      </c>
      <c r="C22" t="s">
        <v>196</v>
      </c>
      <c r="D22">
        <v>353.45</v>
      </c>
      <c r="E22" t="s">
        <v>197</v>
      </c>
    </row>
    <row r="23" spans="1:5" x14ac:dyDescent="0.25">
      <c r="A23" t="s">
        <v>198</v>
      </c>
      <c r="B23" t="s">
        <v>199</v>
      </c>
      <c r="C23" t="s">
        <v>200</v>
      </c>
      <c r="D23">
        <v>367.7</v>
      </c>
      <c r="E23" t="s">
        <v>201</v>
      </c>
    </row>
    <row r="24" spans="1:5" x14ac:dyDescent="0.25">
      <c r="A24" t="s">
        <v>202</v>
      </c>
      <c r="B24" t="s">
        <v>203</v>
      </c>
      <c r="C24" t="s">
        <v>204</v>
      </c>
      <c r="D24">
        <v>397.75</v>
      </c>
      <c r="E24" t="s">
        <v>205</v>
      </c>
    </row>
    <row r="25" spans="1:5" x14ac:dyDescent="0.25">
      <c r="A25" t="s">
        <v>202</v>
      </c>
      <c r="B25" t="s">
        <v>203</v>
      </c>
      <c r="C25" t="s">
        <v>204</v>
      </c>
      <c r="D25">
        <v>397.75</v>
      </c>
      <c r="E25" t="s">
        <v>205</v>
      </c>
    </row>
    <row r="26" spans="1:5" x14ac:dyDescent="0.25">
      <c r="A26" t="s">
        <v>206</v>
      </c>
      <c r="B26" t="s">
        <v>207</v>
      </c>
      <c r="C26" t="s">
        <v>208</v>
      </c>
      <c r="D26">
        <v>355.55</v>
      </c>
      <c r="E26" t="s">
        <v>209</v>
      </c>
    </row>
    <row r="27" spans="1:5" x14ac:dyDescent="0.25">
      <c r="A27" t="s">
        <v>210</v>
      </c>
      <c r="B27" t="s">
        <v>211</v>
      </c>
      <c r="C27" t="s">
        <v>212</v>
      </c>
      <c r="D27">
        <v>374.05</v>
      </c>
      <c r="E27" t="s">
        <v>213</v>
      </c>
    </row>
    <row r="28" spans="1:5" x14ac:dyDescent="0.25">
      <c r="A28" t="s">
        <v>214</v>
      </c>
      <c r="B28" t="s">
        <v>215</v>
      </c>
      <c r="C28" t="s">
        <v>216</v>
      </c>
      <c r="D28">
        <v>394.9</v>
      </c>
      <c r="E28" t="s">
        <v>217</v>
      </c>
    </row>
    <row r="29" spans="1:5" x14ac:dyDescent="0.25">
      <c r="A29" t="s">
        <v>218</v>
      </c>
      <c r="B29" t="s">
        <v>219</v>
      </c>
      <c r="C29" t="s">
        <v>220</v>
      </c>
      <c r="D29">
        <v>409.9</v>
      </c>
      <c r="E29" t="s">
        <v>221</v>
      </c>
    </row>
    <row r="30" spans="1:5" x14ac:dyDescent="0.25">
      <c r="A30" t="s">
        <v>222</v>
      </c>
      <c r="B30" t="s">
        <v>223</v>
      </c>
      <c r="C30" t="s">
        <v>224</v>
      </c>
      <c r="D30">
        <v>374.4</v>
      </c>
      <c r="E30" t="s">
        <v>225</v>
      </c>
    </row>
    <row r="31" spans="1:5" x14ac:dyDescent="0.25">
      <c r="A31" t="s">
        <v>226</v>
      </c>
      <c r="B31" t="s">
        <v>227</v>
      </c>
      <c r="C31" t="s">
        <v>228</v>
      </c>
      <c r="D31">
        <v>336.8</v>
      </c>
      <c r="E31" t="s">
        <v>229</v>
      </c>
    </row>
    <row r="32" spans="1:5" x14ac:dyDescent="0.25">
      <c r="A32" t="s">
        <v>230</v>
      </c>
      <c r="B32" t="s">
        <v>231</v>
      </c>
      <c r="C32" t="s">
        <v>232</v>
      </c>
      <c r="D32">
        <v>393.2</v>
      </c>
      <c r="E32" t="s">
        <v>233</v>
      </c>
    </row>
    <row r="33" spans="1:5" x14ac:dyDescent="0.25">
      <c r="A33" t="s">
        <v>234</v>
      </c>
      <c r="B33" t="s">
        <v>235</v>
      </c>
      <c r="C33" t="s">
        <v>169</v>
      </c>
      <c r="D33">
        <v>354.8</v>
      </c>
      <c r="E33" t="s">
        <v>236</v>
      </c>
    </row>
    <row r="34" spans="1:5" x14ac:dyDescent="0.25">
      <c r="A34" t="s">
        <v>237</v>
      </c>
      <c r="B34" t="s">
        <v>172</v>
      </c>
      <c r="C34" t="s">
        <v>238</v>
      </c>
      <c r="D34">
        <v>369.05</v>
      </c>
      <c r="E34" t="s">
        <v>239</v>
      </c>
    </row>
    <row r="35" spans="1:5" x14ac:dyDescent="0.25">
      <c r="A35" t="s">
        <v>240</v>
      </c>
      <c r="B35" t="s">
        <v>241</v>
      </c>
      <c r="C35" t="s">
        <v>220</v>
      </c>
      <c r="D35">
        <v>410.2</v>
      </c>
      <c r="E35" t="s">
        <v>242</v>
      </c>
    </row>
    <row r="36" spans="1:5" x14ac:dyDescent="0.25">
      <c r="A36" t="s">
        <v>243</v>
      </c>
      <c r="B36" t="s">
        <v>244</v>
      </c>
      <c r="C36" t="s">
        <v>132</v>
      </c>
      <c r="D36">
        <v>382.95</v>
      </c>
      <c r="E36" t="s">
        <v>245</v>
      </c>
    </row>
    <row r="37" spans="1:5" x14ac:dyDescent="0.25">
      <c r="A37" t="s">
        <v>246</v>
      </c>
      <c r="B37" t="s">
        <v>247</v>
      </c>
      <c r="C37" t="s">
        <v>248</v>
      </c>
      <c r="D37">
        <v>350.05</v>
      </c>
      <c r="E37" t="s">
        <v>249</v>
      </c>
    </row>
    <row r="38" spans="1:5" x14ac:dyDescent="0.25">
      <c r="A38" t="s">
        <v>250</v>
      </c>
      <c r="B38" t="s">
        <v>251</v>
      </c>
      <c r="C38" t="s">
        <v>204</v>
      </c>
      <c r="D38">
        <v>391.95</v>
      </c>
      <c r="E38" t="s">
        <v>252</v>
      </c>
    </row>
    <row r="39" spans="1:5" x14ac:dyDescent="0.25">
      <c r="A39" t="s">
        <v>253</v>
      </c>
      <c r="B39" t="s">
        <v>254</v>
      </c>
      <c r="C39" t="s">
        <v>211</v>
      </c>
      <c r="D39">
        <v>373.95</v>
      </c>
      <c r="E39" t="s">
        <v>170</v>
      </c>
    </row>
    <row r="40" spans="1:5" x14ac:dyDescent="0.25">
      <c r="A40" t="s">
        <v>255</v>
      </c>
      <c r="B40" t="s">
        <v>256</v>
      </c>
      <c r="C40" t="s">
        <v>257</v>
      </c>
      <c r="D40">
        <v>327.14999999999998</v>
      </c>
      <c r="E40" t="s">
        <v>258</v>
      </c>
    </row>
    <row r="41" spans="1:5" x14ac:dyDescent="0.25">
      <c r="A41" t="s">
        <v>259</v>
      </c>
      <c r="B41" t="s">
        <v>260</v>
      </c>
      <c r="C41" t="s">
        <v>207</v>
      </c>
      <c r="D41">
        <v>377.4</v>
      </c>
      <c r="E41" t="s">
        <v>261</v>
      </c>
    </row>
    <row r="42" spans="1:5" x14ac:dyDescent="0.25">
      <c r="A42" t="s">
        <v>262</v>
      </c>
      <c r="B42" t="s">
        <v>263</v>
      </c>
      <c r="C42" t="s">
        <v>264</v>
      </c>
      <c r="D42">
        <v>410.85</v>
      </c>
      <c r="E42" t="s">
        <v>265</v>
      </c>
    </row>
    <row r="43" spans="1:5" x14ac:dyDescent="0.25">
      <c r="A43" t="s">
        <v>266</v>
      </c>
      <c r="B43" t="s">
        <v>231</v>
      </c>
      <c r="C43" t="s">
        <v>153</v>
      </c>
      <c r="D43">
        <v>367.4</v>
      </c>
      <c r="E43" t="s">
        <v>267</v>
      </c>
    </row>
    <row r="44" spans="1:5" x14ac:dyDescent="0.25">
      <c r="A44" t="s">
        <v>268</v>
      </c>
      <c r="B44" t="s">
        <v>244</v>
      </c>
      <c r="C44" t="s">
        <v>196</v>
      </c>
      <c r="D44">
        <v>349.5</v>
      </c>
      <c r="E44" t="s">
        <v>269</v>
      </c>
    </row>
    <row r="45" spans="1:5" x14ac:dyDescent="0.25">
      <c r="A45" t="s">
        <v>270</v>
      </c>
      <c r="B45" t="s">
        <v>271</v>
      </c>
      <c r="C45" t="s">
        <v>272</v>
      </c>
      <c r="D45">
        <v>337.9</v>
      </c>
      <c r="E45" t="s">
        <v>273</v>
      </c>
    </row>
    <row r="46" spans="1:5" x14ac:dyDescent="0.25">
      <c r="A46" t="s">
        <v>274</v>
      </c>
      <c r="B46" t="s">
        <v>275</v>
      </c>
      <c r="C46" t="s">
        <v>232</v>
      </c>
      <c r="D46">
        <v>401.85</v>
      </c>
      <c r="E46" t="s">
        <v>276</v>
      </c>
    </row>
    <row r="47" spans="1:5" x14ac:dyDescent="0.25">
      <c r="A47" t="s">
        <v>277</v>
      </c>
      <c r="B47" t="s">
        <v>278</v>
      </c>
      <c r="C47" t="s">
        <v>141</v>
      </c>
      <c r="D47">
        <v>379.4</v>
      </c>
      <c r="E47" t="s">
        <v>279</v>
      </c>
    </row>
    <row r="48" spans="1:5" x14ac:dyDescent="0.25">
      <c r="A48" t="s">
        <v>280</v>
      </c>
      <c r="B48" t="s">
        <v>281</v>
      </c>
      <c r="C48" t="s">
        <v>282</v>
      </c>
      <c r="D48">
        <v>326.25</v>
      </c>
      <c r="E48" t="s">
        <v>283</v>
      </c>
    </row>
    <row r="49" spans="1:5" x14ac:dyDescent="0.25">
      <c r="A49" t="s">
        <v>284</v>
      </c>
      <c r="B49" t="s">
        <v>140</v>
      </c>
      <c r="C49" t="s">
        <v>285</v>
      </c>
      <c r="D49">
        <v>372.25</v>
      </c>
      <c r="E49" t="s">
        <v>286</v>
      </c>
    </row>
    <row r="50" spans="1:5" x14ac:dyDescent="0.25">
      <c r="A50" t="s">
        <v>287</v>
      </c>
      <c r="B50" t="s">
        <v>288</v>
      </c>
      <c r="C50" t="s">
        <v>289</v>
      </c>
      <c r="D50">
        <v>395.55</v>
      </c>
      <c r="E50" t="s">
        <v>290</v>
      </c>
    </row>
    <row r="51" spans="1:5" x14ac:dyDescent="0.25">
      <c r="A51" t="s">
        <v>291</v>
      </c>
      <c r="B51" t="s">
        <v>292</v>
      </c>
      <c r="C51" t="s">
        <v>293</v>
      </c>
      <c r="D51">
        <v>422.15</v>
      </c>
      <c r="E51" t="s">
        <v>294</v>
      </c>
    </row>
    <row r="52" spans="1:5" x14ac:dyDescent="0.25">
      <c r="A52" t="s">
        <v>295</v>
      </c>
      <c r="B52" t="s">
        <v>296</v>
      </c>
      <c r="C52" t="s">
        <v>297</v>
      </c>
      <c r="D52">
        <v>365.7</v>
      </c>
      <c r="E52" t="s">
        <v>298</v>
      </c>
    </row>
    <row r="53" spans="1:5" x14ac:dyDescent="0.25">
      <c r="A53" t="s">
        <v>299</v>
      </c>
      <c r="B53" t="s">
        <v>125</v>
      </c>
      <c r="C53" t="s">
        <v>300</v>
      </c>
      <c r="D53">
        <v>351.95</v>
      </c>
      <c r="E53" t="s">
        <v>301</v>
      </c>
    </row>
    <row r="54" spans="1:5" x14ac:dyDescent="0.25">
      <c r="A54" t="s">
        <v>302</v>
      </c>
      <c r="B54" t="s">
        <v>303</v>
      </c>
      <c r="C54" t="s">
        <v>304</v>
      </c>
      <c r="D54">
        <v>339.55</v>
      </c>
      <c r="E54" t="s">
        <v>305</v>
      </c>
    </row>
    <row r="55" spans="1:5" x14ac:dyDescent="0.25">
      <c r="A55" t="s">
        <v>306</v>
      </c>
      <c r="B55" t="s">
        <v>307</v>
      </c>
      <c r="C55" t="s">
        <v>260</v>
      </c>
      <c r="D55">
        <v>384.85</v>
      </c>
      <c r="E55" t="s">
        <v>308</v>
      </c>
    </row>
    <row r="56" spans="1:5" x14ac:dyDescent="0.25">
      <c r="A56" t="s">
        <v>309</v>
      </c>
      <c r="B56" t="s">
        <v>310</v>
      </c>
      <c r="C56" t="s">
        <v>311</v>
      </c>
      <c r="D56">
        <v>358.95</v>
      </c>
      <c r="E56" t="s">
        <v>312</v>
      </c>
    </row>
    <row r="57" spans="1:5" x14ac:dyDescent="0.25">
      <c r="A57" t="s">
        <v>313</v>
      </c>
      <c r="B57" t="s">
        <v>314</v>
      </c>
      <c r="C57" t="s">
        <v>315</v>
      </c>
      <c r="D57">
        <v>334.15</v>
      </c>
      <c r="E57" t="s">
        <v>316</v>
      </c>
    </row>
    <row r="58" spans="1:5" x14ac:dyDescent="0.25">
      <c r="A58" t="s">
        <v>317</v>
      </c>
      <c r="B58" t="s">
        <v>318</v>
      </c>
      <c r="C58" t="s">
        <v>319</v>
      </c>
      <c r="D58">
        <v>394.45</v>
      </c>
      <c r="E58" t="s">
        <v>320</v>
      </c>
    </row>
    <row r="59" spans="1:5" x14ac:dyDescent="0.25">
      <c r="A59" t="s">
        <v>321</v>
      </c>
      <c r="B59" t="s">
        <v>322</v>
      </c>
      <c r="C59" t="s">
        <v>323</v>
      </c>
      <c r="D59">
        <v>363.75</v>
      </c>
      <c r="E59" t="s">
        <v>324</v>
      </c>
    </row>
    <row r="60" spans="1:5" x14ac:dyDescent="0.25">
      <c r="A60" t="s">
        <v>325</v>
      </c>
      <c r="B60" t="s">
        <v>326</v>
      </c>
      <c r="C60" t="s">
        <v>300</v>
      </c>
      <c r="D60">
        <v>348.65</v>
      </c>
      <c r="E60" t="s">
        <v>327</v>
      </c>
    </row>
    <row r="61" spans="1:5" x14ac:dyDescent="0.25">
      <c r="A61" t="s">
        <v>328</v>
      </c>
      <c r="B61" t="s">
        <v>157</v>
      </c>
      <c r="C61" t="s">
        <v>329</v>
      </c>
      <c r="D61">
        <v>378.4</v>
      </c>
      <c r="E61" t="s">
        <v>330</v>
      </c>
    </row>
    <row r="62" spans="1:5" x14ac:dyDescent="0.25">
      <c r="A62" t="s">
        <v>331</v>
      </c>
      <c r="B62" t="s">
        <v>332</v>
      </c>
      <c r="C62" t="s">
        <v>333</v>
      </c>
    </row>
    <row r="63" spans="1:5" x14ac:dyDescent="0.25">
      <c r="A63" t="s">
        <v>334</v>
      </c>
      <c r="B63" t="s">
        <v>335</v>
      </c>
      <c r="C63" t="s">
        <v>336</v>
      </c>
      <c r="D63">
        <v>386.75</v>
      </c>
      <c r="E63" t="s">
        <v>337</v>
      </c>
    </row>
    <row r="64" spans="1:5" x14ac:dyDescent="0.25">
      <c r="A64" t="s">
        <v>338</v>
      </c>
      <c r="B64" t="s">
        <v>238</v>
      </c>
      <c r="C64" t="s">
        <v>172</v>
      </c>
      <c r="D64">
        <v>358.75</v>
      </c>
      <c r="E64" t="s">
        <v>339</v>
      </c>
    </row>
    <row r="65" spans="1:5" x14ac:dyDescent="0.25">
      <c r="A65" t="s">
        <v>340</v>
      </c>
      <c r="B65" t="s">
        <v>341</v>
      </c>
      <c r="C65" t="s">
        <v>342</v>
      </c>
      <c r="D65">
        <v>339.9</v>
      </c>
      <c r="E65" t="s">
        <v>343</v>
      </c>
    </row>
    <row r="66" spans="1:5" x14ac:dyDescent="0.25">
      <c r="A66" t="s">
        <v>344</v>
      </c>
      <c r="B66" t="s">
        <v>345</v>
      </c>
      <c r="C66" t="s">
        <v>346</v>
      </c>
      <c r="D66">
        <v>405.75</v>
      </c>
      <c r="E66" t="s">
        <v>347</v>
      </c>
    </row>
    <row r="67" spans="1:5" x14ac:dyDescent="0.25">
      <c r="A67" t="s">
        <v>348</v>
      </c>
      <c r="B67" t="s">
        <v>335</v>
      </c>
      <c r="C67" t="s">
        <v>349</v>
      </c>
      <c r="D67">
        <v>369.45</v>
      </c>
      <c r="E67" t="s">
        <v>350</v>
      </c>
    </row>
    <row r="68" spans="1:5" x14ac:dyDescent="0.25">
      <c r="A68" t="s">
        <v>351</v>
      </c>
      <c r="B68" t="s">
        <v>352</v>
      </c>
      <c r="C68" t="s">
        <v>352</v>
      </c>
      <c r="D68">
        <v>343.75</v>
      </c>
      <c r="E68" t="s">
        <v>353</v>
      </c>
    </row>
    <row r="69" spans="1:5" x14ac:dyDescent="0.25">
      <c r="A69" t="s">
        <v>354</v>
      </c>
      <c r="B69" t="s">
        <v>355</v>
      </c>
      <c r="C69" t="s">
        <v>356</v>
      </c>
      <c r="D69">
        <v>380.2</v>
      </c>
      <c r="E69" t="s">
        <v>357</v>
      </c>
    </row>
    <row r="70" spans="1:5" x14ac:dyDescent="0.25">
      <c r="A70" t="s">
        <v>358</v>
      </c>
      <c r="B70" t="s">
        <v>289</v>
      </c>
      <c r="C70" t="s">
        <v>359</v>
      </c>
      <c r="D70">
        <v>401.7</v>
      </c>
      <c r="E70" t="s">
        <v>360</v>
      </c>
    </row>
    <row r="71" spans="1:5" x14ac:dyDescent="0.25">
      <c r="A71" t="s">
        <v>361</v>
      </c>
      <c r="B71" t="s">
        <v>335</v>
      </c>
      <c r="C71" t="s">
        <v>362</v>
      </c>
      <c r="D71">
        <v>386.25</v>
      </c>
      <c r="E71" t="s">
        <v>363</v>
      </c>
    </row>
    <row r="72" spans="1:5" x14ac:dyDescent="0.25">
      <c r="A72" t="s">
        <v>364</v>
      </c>
      <c r="B72" t="s">
        <v>365</v>
      </c>
      <c r="C72" t="s">
        <v>366</v>
      </c>
      <c r="D72">
        <v>356.5</v>
      </c>
      <c r="E72" t="s">
        <v>367</v>
      </c>
    </row>
    <row r="73" spans="1:5" x14ac:dyDescent="0.25">
      <c r="A73" t="s">
        <v>368</v>
      </c>
      <c r="B73" t="s">
        <v>172</v>
      </c>
      <c r="C73" t="s">
        <v>369</v>
      </c>
      <c r="D73">
        <v>371.3</v>
      </c>
      <c r="E73" t="s">
        <v>370</v>
      </c>
    </row>
    <row r="74" spans="1:5" x14ac:dyDescent="0.25">
      <c r="A74" t="s">
        <v>371</v>
      </c>
      <c r="B74" t="s">
        <v>372</v>
      </c>
      <c r="C74" t="s">
        <v>373</v>
      </c>
      <c r="D74">
        <v>398.8</v>
      </c>
      <c r="E74" t="s">
        <v>374</v>
      </c>
    </row>
    <row r="75" spans="1:5" x14ac:dyDescent="0.25">
      <c r="A75" t="s">
        <v>375</v>
      </c>
      <c r="B75" t="s">
        <v>376</v>
      </c>
      <c r="C75" t="s">
        <v>377</v>
      </c>
      <c r="D75">
        <v>423.65</v>
      </c>
      <c r="E75" t="s">
        <v>378</v>
      </c>
    </row>
    <row r="76" spans="1:5" x14ac:dyDescent="0.25">
      <c r="A76" t="s">
        <v>379</v>
      </c>
      <c r="B76" t="s">
        <v>373</v>
      </c>
      <c r="C76" t="s">
        <v>380</v>
      </c>
      <c r="D76">
        <v>378.25</v>
      </c>
      <c r="E76" t="s">
        <v>330</v>
      </c>
    </row>
    <row r="77" spans="1:5" x14ac:dyDescent="0.25">
      <c r="A77" t="s">
        <v>381</v>
      </c>
      <c r="B77" t="s">
        <v>382</v>
      </c>
      <c r="C77" t="s">
        <v>300</v>
      </c>
      <c r="D77">
        <v>339.3</v>
      </c>
      <c r="E77" t="s">
        <v>383</v>
      </c>
    </row>
    <row r="78" spans="1:5" x14ac:dyDescent="0.25">
      <c r="A78" t="s">
        <v>384</v>
      </c>
      <c r="B78" t="s">
        <v>385</v>
      </c>
      <c r="C78" t="s">
        <v>386</v>
      </c>
      <c r="D78">
        <v>385.7</v>
      </c>
      <c r="E78" t="s">
        <v>387</v>
      </c>
    </row>
    <row r="79" spans="1:5" x14ac:dyDescent="0.25">
      <c r="A79" t="s">
        <v>388</v>
      </c>
      <c r="B79" t="s">
        <v>389</v>
      </c>
      <c r="C79" t="s">
        <v>288</v>
      </c>
      <c r="D79">
        <v>400.35</v>
      </c>
      <c r="E79" t="s">
        <v>390</v>
      </c>
    </row>
    <row r="80" spans="1:5" x14ac:dyDescent="0.25">
      <c r="A80" t="s">
        <v>391</v>
      </c>
      <c r="B80" t="s">
        <v>355</v>
      </c>
      <c r="C80" t="s">
        <v>392</v>
      </c>
      <c r="D80">
        <v>353.2</v>
      </c>
      <c r="E80" t="s">
        <v>393</v>
      </c>
    </row>
    <row r="81" spans="1:5" x14ac:dyDescent="0.25">
      <c r="A81" t="s">
        <v>394</v>
      </c>
      <c r="B81" t="s">
        <v>208</v>
      </c>
      <c r="C81" t="s">
        <v>395</v>
      </c>
      <c r="D81">
        <v>372.8</v>
      </c>
      <c r="E81" t="s">
        <v>396</v>
      </c>
    </row>
    <row r="82" spans="1:5" x14ac:dyDescent="0.25">
      <c r="A82" t="s">
        <v>397</v>
      </c>
      <c r="B82" t="s">
        <v>165</v>
      </c>
      <c r="C82" t="s">
        <v>398</v>
      </c>
      <c r="D82">
        <v>393.7</v>
      </c>
      <c r="E82" t="s">
        <v>399</v>
      </c>
    </row>
    <row r="83" spans="1:5" x14ac:dyDescent="0.25">
      <c r="A83" t="s">
        <v>400</v>
      </c>
      <c r="B83" t="s">
        <v>401</v>
      </c>
      <c r="C83" t="s">
        <v>402</v>
      </c>
      <c r="D83">
        <v>429.75</v>
      </c>
      <c r="E83" t="s">
        <v>403</v>
      </c>
    </row>
    <row r="84" spans="1:5" x14ac:dyDescent="0.25">
      <c r="A84" t="s">
        <v>404</v>
      </c>
      <c r="B84" t="s">
        <v>405</v>
      </c>
      <c r="C84" t="s">
        <v>406</v>
      </c>
      <c r="D84">
        <v>379.4</v>
      </c>
      <c r="E84" t="s">
        <v>279</v>
      </c>
    </row>
    <row r="85" spans="1:5" x14ac:dyDescent="0.25">
      <c r="A85" t="s">
        <v>407</v>
      </c>
      <c r="B85" t="s">
        <v>408</v>
      </c>
      <c r="C85" t="s">
        <v>409</v>
      </c>
      <c r="D85">
        <v>333.4</v>
      </c>
      <c r="E85" t="s">
        <v>401</v>
      </c>
    </row>
    <row r="86" spans="1:5" x14ac:dyDescent="0.25">
      <c r="A86" t="s">
        <v>410</v>
      </c>
      <c r="B86" t="s">
        <v>411</v>
      </c>
      <c r="C86" t="s">
        <v>232</v>
      </c>
      <c r="D86">
        <v>397.85</v>
      </c>
      <c r="E86" t="s">
        <v>412</v>
      </c>
    </row>
    <row r="87" spans="1:5" x14ac:dyDescent="0.25">
      <c r="A87" t="s">
        <v>413</v>
      </c>
      <c r="B87" t="s">
        <v>414</v>
      </c>
      <c r="C87" t="s">
        <v>415</v>
      </c>
      <c r="D87">
        <v>354.35</v>
      </c>
      <c r="E87" t="s">
        <v>416</v>
      </c>
    </row>
    <row r="88" spans="1:5" x14ac:dyDescent="0.25">
      <c r="A88" t="s">
        <v>417</v>
      </c>
      <c r="B88" t="s">
        <v>418</v>
      </c>
      <c r="C88" t="s">
        <v>419</v>
      </c>
      <c r="D88">
        <v>375.9</v>
      </c>
      <c r="E88" t="s">
        <v>420</v>
      </c>
    </row>
    <row r="89" spans="1:5" x14ac:dyDescent="0.25">
      <c r="A89" t="s">
        <v>421</v>
      </c>
      <c r="B89" t="s">
        <v>422</v>
      </c>
      <c r="C89" t="s">
        <v>263</v>
      </c>
      <c r="D89">
        <v>440.3</v>
      </c>
      <c r="E89" t="s">
        <v>423</v>
      </c>
    </row>
    <row r="90" spans="1:5" x14ac:dyDescent="0.25">
      <c r="A90" t="s">
        <v>424</v>
      </c>
      <c r="B90" t="s">
        <v>425</v>
      </c>
      <c r="C90" t="s">
        <v>426</v>
      </c>
      <c r="D90">
        <v>375.7</v>
      </c>
      <c r="E90" t="s">
        <v>427</v>
      </c>
    </row>
    <row r="91" spans="1:5" x14ac:dyDescent="0.25">
      <c r="A91" t="s">
        <v>428</v>
      </c>
      <c r="B91" t="s">
        <v>429</v>
      </c>
      <c r="C91" t="s">
        <v>176</v>
      </c>
      <c r="D91">
        <v>335.8</v>
      </c>
      <c r="E91" t="s">
        <v>430</v>
      </c>
    </row>
    <row r="92" spans="1:5" x14ac:dyDescent="0.25">
      <c r="A92" t="s">
        <v>431</v>
      </c>
      <c r="B92" t="s">
        <v>432</v>
      </c>
      <c r="C92" t="s">
        <v>359</v>
      </c>
      <c r="D92">
        <v>406.85</v>
      </c>
      <c r="E92" t="s">
        <v>433</v>
      </c>
    </row>
    <row r="93" spans="1:5" x14ac:dyDescent="0.25">
      <c r="A93" t="s">
        <v>434</v>
      </c>
      <c r="B93" t="s">
        <v>435</v>
      </c>
      <c r="C93" t="s">
        <v>436</v>
      </c>
      <c r="D93">
        <v>382.65</v>
      </c>
      <c r="E93" t="s">
        <v>437</v>
      </c>
    </row>
    <row r="94" spans="1:5" x14ac:dyDescent="0.25">
      <c r="A94" t="s">
        <v>438</v>
      </c>
      <c r="B94" t="s">
        <v>333</v>
      </c>
      <c r="C94" t="s">
        <v>303</v>
      </c>
    </row>
    <row r="95" spans="1:5" x14ac:dyDescent="0.25">
      <c r="A95" t="s">
        <v>439</v>
      </c>
      <c r="B95" t="s">
        <v>440</v>
      </c>
      <c r="C95" t="s">
        <v>441</v>
      </c>
      <c r="D95">
        <v>380.7</v>
      </c>
      <c r="E95" t="s">
        <v>442</v>
      </c>
    </row>
    <row r="96" spans="1:5" x14ac:dyDescent="0.25">
      <c r="A96" t="s">
        <v>443</v>
      </c>
      <c r="B96" t="s">
        <v>444</v>
      </c>
      <c r="C96" t="s">
        <v>445</v>
      </c>
      <c r="D96">
        <v>422.05</v>
      </c>
      <c r="E96" t="s">
        <v>446</v>
      </c>
    </row>
    <row r="97" spans="1:5" x14ac:dyDescent="0.25">
      <c r="A97" t="s">
        <v>447</v>
      </c>
      <c r="B97" t="s">
        <v>289</v>
      </c>
      <c r="C97" t="s">
        <v>448</v>
      </c>
      <c r="D97">
        <v>383.65</v>
      </c>
      <c r="E97" t="s">
        <v>449</v>
      </c>
    </row>
    <row r="98" spans="1:5" x14ac:dyDescent="0.25">
      <c r="A98" t="s">
        <v>450</v>
      </c>
      <c r="B98" t="s">
        <v>451</v>
      </c>
      <c r="C98" t="s">
        <v>157</v>
      </c>
      <c r="D98">
        <v>338.35</v>
      </c>
      <c r="E98" t="s">
        <v>452</v>
      </c>
    </row>
    <row r="99" spans="1:5" x14ac:dyDescent="0.25">
      <c r="A99" t="s">
        <v>453</v>
      </c>
      <c r="B99" t="s">
        <v>429</v>
      </c>
      <c r="C99" t="s">
        <v>454</v>
      </c>
      <c r="D99">
        <v>336.75</v>
      </c>
      <c r="E99" t="s">
        <v>455</v>
      </c>
    </row>
    <row r="100" spans="1:5" x14ac:dyDescent="0.25">
      <c r="A100" t="s">
        <v>456</v>
      </c>
      <c r="B100" t="s">
        <v>457</v>
      </c>
      <c r="C100" t="s">
        <v>359</v>
      </c>
      <c r="D100">
        <v>409.8</v>
      </c>
      <c r="E100" t="s">
        <v>221</v>
      </c>
    </row>
    <row r="101" spans="1:5" x14ac:dyDescent="0.25">
      <c r="A101" t="s">
        <v>458</v>
      </c>
      <c r="B101" t="s">
        <v>459</v>
      </c>
      <c r="C101" t="s">
        <v>460</v>
      </c>
      <c r="D101">
        <v>386.95</v>
      </c>
      <c r="E101" t="s">
        <v>461</v>
      </c>
    </row>
    <row r="102" spans="1:5" x14ac:dyDescent="0.25">
      <c r="A102" t="s">
        <v>462</v>
      </c>
      <c r="B102" t="s">
        <v>463</v>
      </c>
      <c r="C102" t="s">
        <v>332</v>
      </c>
      <c r="D102">
        <v>338.2</v>
      </c>
      <c r="E102" t="s">
        <v>464</v>
      </c>
    </row>
    <row r="103" spans="1:5" x14ac:dyDescent="0.25">
      <c r="A103" t="s">
        <v>465</v>
      </c>
      <c r="B103" t="s">
        <v>436</v>
      </c>
      <c r="C103" t="s">
        <v>466</v>
      </c>
      <c r="D103">
        <v>381.45</v>
      </c>
      <c r="E103" t="s">
        <v>467</v>
      </c>
    </row>
    <row r="104" spans="1:5" x14ac:dyDescent="0.25">
      <c r="A104" t="s">
        <v>468</v>
      </c>
      <c r="B104" t="s">
        <v>448</v>
      </c>
      <c r="C104" t="s">
        <v>121</v>
      </c>
      <c r="D104">
        <v>388.1</v>
      </c>
      <c r="E104" t="s">
        <v>469</v>
      </c>
    </row>
    <row r="105" spans="1:5" x14ac:dyDescent="0.25">
      <c r="A105" t="s">
        <v>470</v>
      </c>
      <c r="B105" t="s">
        <v>471</v>
      </c>
      <c r="C105" t="s">
        <v>472</v>
      </c>
      <c r="D105">
        <v>409.1</v>
      </c>
      <c r="E105" t="s">
        <v>473</v>
      </c>
    </row>
    <row r="106" spans="1:5" x14ac:dyDescent="0.25">
      <c r="A106" t="s">
        <v>474</v>
      </c>
      <c r="B106" t="s">
        <v>475</v>
      </c>
      <c r="C106" t="s">
        <v>476</v>
      </c>
      <c r="D106">
        <v>389.15</v>
      </c>
      <c r="E106" t="s">
        <v>477</v>
      </c>
    </row>
    <row r="107" spans="1:5" x14ac:dyDescent="0.25">
      <c r="A107" t="s">
        <v>478</v>
      </c>
      <c r="B107" t="s">
        <v>479</v>
      </c>
      <c r="C107" t="s">
        <v>126</v>
      </c>
      <c r="D107">
        <v>336.5</v>
      </c>
      <c r="E107" t="s">
        <v>480</v>
      </c>
    </row>
    <row r="108" spans="1:5" x14ac:dyDescent="0.25">
      <c r="A108" t="s">
        <v>481</v>
      </c>
      <c r="B108" t="s">
        <v>282</v>
      </c>
      <c r="C108" t="s">
        <v>482</v>
      </c>
      <c r="D108">
        <v>344.4</v>
      </c>
      <c r="E108" t="s">
        <v>483</v>
      </c>
    </row>
    <row r="109" spans="1:5" x14ac:dyDescent="0.25">
      <c r="A109" t="s">
        <v>484</v>
      </c>
      <c r="B109" t="s">
        <v>485</v>
      </c>
      <c r="C109" t="s">
        <v>191</v>
      </c>
      <c r="D109">
        <v>387.8</v>
      </c>
      <c r="E109" t="s">
        <v>486</v>
      </c>
    </row>
    <row r="110" spans="1:5" x14ac:dyDescent="0.25">
      <c r="A110" t="s">
        <v>487</v>
      </c>
      <c r="B110" t="s">
        <v>157</v>
      </c>
      <c r="C110" t="s">
        <v>488</v>
      </c>
      <c r="D110">
        <v>348.8</v>
      </c>
      <c r="E110" t="s">
        <v>489</v>
      </c>
    </row>
    <row r="111" spans="1:5" x14ac:dyDescent="0.25">
      <c r="A111" t="s">
        <v>490</v>
      </c>
      <c r="B111" t="s">
        <v>491</v>
      </c>
      <c r="C111" t="s">
        <v>492</v>
      </c>
      <c r="D111">
        <v>337.2</v>
      </c>
      <c r="E111" t="s">
        <v>493</v>
      </c>
    </row>
    <row r="112" spans="1:5" x14ac:dyDescent="0.25">
      <c r="A112" t="s">
        <v>494</v>
      </c>
      <c r="B112" t="s">
        <v>495</v>
      </c>
      <c r="C112" t="s">
        <v>496</v>
      </c>
      <c r="D112">
        <v>390.25</v>
      </c>
      <c r="E112" t="s">
        <v>497</v>
      </c>
    </row>
    <row r="113" spans="1:5" x14ac:dyDescent="0.25">
      <c r="A113" t="s">
        <v>498</v>
      </c>
      <c r="B113" t="s">
        <v>499</v>
      </c>
      <c r="C113" t="s">
        <v>500</v>
      </c>
      <c r="D113">
        <v>393.2</v>
      </c>
      <c r="E113" t="s">
        <v>233</v>
      </c>
    </row>
    <row r="114" spans="1:5" x14ac:dyDescent="0.25">
      <c r="A114" t="s">
        <v>501</v>
      </c>
      <c r="B114" t="s">
        <v>126</v>
      </c>
      <c r="C114" t="s">
        <v>502</v>
      </c>
      <c r="D114">
        <v>350.6</v>
      </c>
      <c r="E114" t="s">
        <v>503</v>
      </c>
    </row>
    <row r="115" spans="1:5" x14ac:dyDescent="0.25">
      <c r="A115" t="s">
        <v>504</v>
      </c>
      <c r="B115" t="s">
        <v>505</v>
      </c>
      <c r="C115" t="s">
        <v>506</v>
      </c>
      <c r="D115">
        <v>376.45</v>
      </c>
      <c r="E115" t="s">
        <v>507</v>
      </c>
    </row>
    <row r="116" spans="1:5" x14ac:dyDescent="0.25">
      <c r="A116" t="s">
        <v>508</v>
      </c>
      <c r="B116" t="s">
        <v>509</v>
      </c>
      <c r="C116" t="s">
        <v>510</v>
      </c>
      <c r="D116">
        <v>346.25</v>
      </c>
      <c r="E116" t="s">
        <v>511</v>
      </c>
    </row>
    <row r="117" spans="1:5" x14ac:dyDescent="0.25">
      <c r="A117" t="s">
        <v>512</v>
      </c>
      <c r="B117" t="s">
        <v>476</v>
      </c>
      <c r="C117" t="s">
        <v>435</v>
      </c>
      <c r="D117">
        <v>388.3</v>
      </c>
      <c r="E117" t="s">
        <v>513</v>
      </c>
    </row>
    <row r="118" spans="1:5" x14ac:dyDescent="0.25">
      <c r="A118" t="s">
        <v>514</v>
      </c>
      <c r="B118" t="s">
        <v>326</v>
      </c>
      <c r="C118" t="s">
        <v>515</v>
      </c>
      <c r="D118">
        <v>352.15</v>
      </c>
      <c r="E118" t="s">
        <v>516</v>
      </c>
    </row>
    <row r="119" spans="1:5" x14ac:dyDescent="0.25">
      <c r="A119" t="s">
        <v>517</v>
      </c>
      <c r="B119" t="s">
        <v>409</v>
      </c>
      <c r="C119" t="s">
        <v>510</v>
      </c>
      <c r="D119">
        <v>331.6</v>
      </c>
      <c r="E119" t="s">
        <v>518</v>
      </c>
    </row>
    <row r="120" spans="1:5" x14ac:dyDescent="0.25">
      <c r="A120" t="s">
        <v>519</v>
      </c>
      <c r="B120" t="s">
        <v>520</v>
      </c>
      <c r="C120" t="s">
        <v>521</v>
      </c>
      <c r="D120">
        <v>395.9</v>
      </c>
      <c r="E120" t="s">
        <v>522</v>
      </c>
    </row>
    <row r="121" spans="1:5" x14ac:dyDescent="0.25">
      <c r="A121" t="s">
        <v>523</v>
      </c>
      <c r="B121" t="s">
        <v>524</v>
      </c>
      <c r="C121" t="s">
        <v>525</v>
      </c>
      <c r="D121">
        <v>396.8</v>
      </c>
      <c r="E121" t="s">
        <v>526</v>
      </c>
    </row>
    <row r="122" spans="1:5" x14ac:dyDescent="0.25">
      <c r="A122" t="s">
        <v>527</v>
      </c>
      <c r="B122" t="s">
        <v>528</v>
      </c>
      <c r="C122" t="s">
        <v>157</v>
      </c>
      <c r="D122">
        <v>348.5</v>
      </c>
      <c r="E122" t="s">
        <v>327</v>
      </c>
    </row>
    <row r="123" spans="1:5" x14ac:dyDescent="0.25">
      <c r="A123" t="s">
        <v>529</v>
      </c>
      <c r="B123" t="s">
        <v>238</v>
      </c>
      <c r="C123" t="s">
        <v>530</v>
      </c>
      <c r="D123">
        <v>381.25</v>
      </c>
      <c r="E123" t="s">
        <v>531</v>
      </c>
    </row>
    <row r="124" spans="1:5" x14ac:dyDescent="0.25">
      <c r="A124" t="s">
        <v>532</v>
      </c>
      <c r="B124" t="s">
        <v>219</v>
      </c>
      <c r="C124" t="s">
        <v>521</v>
      </c>
      <c r="D124">
        <v>413.7</v>
      </c>
      <c r="E124" t="s">
        <v>533</v>
      </c>
    </row>
    <row r="125" spans="1:5" x14ac:dyDescent="0.25">
      <c r="A125" t="s">
        <v>534</v>
      </c>
      <c r="B125" t="s">
        <v>535</v>
      </c>
      <c r="C125" t="s">
        <v>536</v>
      </c>
      <c r="D125">
        <v>395.35</v>
      </c>
      <c r="E125" t="s">
        <v>537</v>
      </c>
    </row>
    <row r="126" spans="1:5" x14ac:dyDescent="0.25">
      <c r="A126" t="s">
        <v>538</v>
      </c>
      <c r="B126" t="s">
        <v>539</v>
      </c>
      <c r="C126" t="s">
        <v>540</v>
      </c>
      <c r="D126">
        <v>358.15</v>
      </c>
      <c r="E126" t="s">
        <v>541</v>
      </c>
    </row>
    <row r="127" spans="1:5" x14ac:dyDescent="0.25">
      <c r="A127" t="s">
        <v>542</v>
      </c>
      <c r="B127" t="s">
        <v>543</v>
      </c>
      <c r="C127" t="s">
        <v>482</v>
      </c>
      <c r="D127">
        <v>335</v>
      </c>
      <c r="E127" t="s">
        <v>544</v>
      </c>
    </row>
    <row r="128" spans="1:5" x14ac:dyDescent="0.25">
      <c r="A128" t="s">
        <v>545</v>
      </c>
      <c r="B128" t="s">
        <v>436</v>
      </c>
      <c r="C128" t="s">
        <v>546</v>
      </c>
      <c r="D128">
        <v>379.6</v>
      </c>
      <c r="E128" t="s">
        <v>547</v>
      </c>
    </row>
    <row r="129" spans="1:5" x14ac:dyDescent="0.25">
      <c r="A129" t="s">
        <v>548</v>
      </c>
      <c r="B129" t="s">
        <v>275</v>
      </c>
      <c r="C129" t="s">
        <v>496</v>
      </c>
      <c r="D129">
        <v>400.05</v>
      </c>
      <c r="E129" t="s">
        <v>549</v>
      </c>
    </row>
    <row r="130" spans="1:5" x14ac:dyDescent="0.25">
      <c r="A130" t="s">
        <v>550</v>
      </c>
      <c r="B130" t="s">
        <v>471</v>
      </c>
      <c r="C130" t="s">
        <v>551</v>
      </c>
      <c r="D130">
        <v>407.15</v>
      </c>
      <c r="E130" t="s">
        <v>552</v>
      </c>
    </row>
    <row r="131" spans="1:5" x14ac:dyDescent="0.25">
      <c r="A131" t="s">
        <v>553</v>
      </c>
      <c r="B131" t="s">
        <v>554</v>
      </c>
      <c r="C131" t="s">
        <v>165</v>
      </c>
      <c r="D131">
        <v>396.95</v>
      </c>
      <c r="E131" t="s">
        <v>555</v>
      </c>
    </row>
    <row r="132" spans="1:5" x14ac:dyDescent="0.25">
      <c r="A132" t="s">
        <v>556</v>
      </c>
      <c r="B132" t="s">
        <v>557</v>
      </c>
      <c r="C132" t="s">
        <v>300</v>
      </c>
      <c r="D132">
        <v>351.05</v>
      </c>
      <c r="E132" t="s">
        <v>558</v>
      </c>
    </row>
    <row r="133" spans="1:5" x14ac:dyDescent="0.25">
      <c r="A133" t="s">
        <v>559</v>
      </c>
      <c r="B133" t="s">
        <v>212</v>
      </c>
      <c r="C133" t="s">
        <v>560</v>
      </c>
      <c r="D133">
        <v>377.9</v>
      </c>
      <c r="E133" t="s">
        <v>561</v>
      </c>
    </row>
    <row r="134" spans="1:5" x14ac:dyDescent="0.25">
      <c r="A134" t="s">
        <v>562</v>
      </c>
      <c r="B134" t="s">
        <v>563</v>
      </c>
      <c r="C134" t="s">
        <v>564</v>
      </c>
      <c r="D134">
        <v>409</v>
      </c>
      <c r="E134" t="s">
        <v>565</v>
      </c>
    </row>
    <row r="135" spans="1:5" x14ac:dyDescent="0.25">
      <c r="A135" t="s">
        <v>566</v>
      </c>
      <c r="B135" t="s">
        <v>567</v>
      </c>
      <c r="C135" t="s">
        <v>540</v>
      </c>
      <c r="D135">
        <v>368.2</v>
      </c>
      <c r="E135" t="s">
        <v>568</v>
      </c>
    </row>
    <row r="136" spans="1:5" x14ac:dyDescent="0.25">
      <c r="A136" t="s">
        <v>569</v>
      </c>
      <c r="B136" t="s">
        <v>570</v>
      </c>
      <c r="C136" t="s">
        <v>180</v>
      </c>
      <c r="D136">
        <v>373.25</v>
      </c>
      <c r="E136" t="s">
        <v>571</v>
      </c>
    </row>
    <row r="137" spans="1:5" x14ac:dyDescent="0.25">
      <c r="A137" t="s">
        <v>572</v>
      </c>
      <c r="B137" t="s">
        <v>573</v>
      </c>
      <c r="C137" t="s">
        <v>573</v>
      </c>
      <c r="D137">
        <v>394.9</v>
      </c>
      <c r="E137" t="s">
        <v>217</v>
      </c>
    </row>
    <row r="138" spans="1:5" x14ac:dyDescent="0.25">
      <c r="A138" t="s">
        <v>574</v>
      </c>
      <c r="B138" t="s">
        <v>178</v>
      </c>
      <c r="C138" t="s">
        <v>575</v>
      </c>
      <c r="D138">
        <v>413.4</v>
      </c>
      <c r="E138" t="s">
        <v>576</v>
      </c>
    </row>
    <row r="139" spans="1:5" x14ac:dyDescent="0.25">
      <c r="A139" t="s">
        <v>577</v>
      </c>
      <c r="B139" t="s">
        <v>382</v>
      </c>
      <c r="C139" t="s">
        <v>578</v>
      </c>
      <c r="D139">
        <v>365.9</v>
      </c>
      <c r="E139" t="s">
        <v>579</v>
      </c>
    </row>
    <row r="140" spans="1:5" x14ac:dyDescent="0.25">
      <c r="A140" t="s">
        <v>580</v>
      </c>
      <c r="B140" t="s">
        <v>581</v>
      </c>
      <c r="C140" t="s">
        <v>582</v>
      </c>
      <c r="D140">
        <v>351.95</v>
      </c>
      <c r="E140" t="s">
        <v>301</v>
      </c>
    </row>
    <row r="141" spans="1:5" x14ac:dyDescent="0.25">
      <c r="A141" t="s">
        <v>583</v>
      </c>
      <c r="B141" t="s">
        <v>584</v>
      </c>
      <c r="C141" t="s">
        <v>585</v>
      </c>
      <c r="D141">
        <v>411.95</v>
      </c>
      <c r="E141" t="s">
        <v>586</v>
      </c>
    </row>
    <row r="142" spans="1:5" x14ac:dyDescent="0.25">
      <c r="A142" t="s">
        <v>587</v>
      </c>
      <c r="B142" t="s">
        <v>418</v>
      </c>
      <c r="C142" t="s">
        <v>369</v>
      </c>
      <c r="D142">
        <v>371.7</v>
      </c>
      <c r="E142" t="s">
        <v>588</v>
      </c>
    </row>
    <row r="143" spans="1:5" x14ac:dyDescent="0.25">
      <c r="A143" t="s">
        <v>589</v>
      </c>
      <c r="B143" t="s">
        <v>536</v>
      </c>
      <c r="C143" t="s">
        <v>590</v>
      </c>
      <c r="D143">
        <v>379.85</v>
      </c>
      <c r="E143" t="s">
        <v>591</v>
      </c>
    </row>
    <row r="144" spans="1:5" x14ac:dyDescent="0.25">
      <c r="A144" t="s">
        <v>592</v>
      </c>
      <c r="B144" t="s">
        <v>430</v>
      </c>
      <c r="C144" t="s">
        <v>593</v>
      </c>
      <c r="D144">
        <v>418.2</v>
      </c>
      <c r="E144" t="s">
        <v>594</v>
      </c>
    </row>
    <row r="145" spans="1:5" x14ac:dyDescent="0.25">
      <c r="A145" t="s">
        <v>595</v>
      </c>
      <c r="B145" t="s">
        <v>596</v>
      </c>
      <c r="C145" t="s">
        <v>597</v>
      </c>
      <c r="D145">
        <v>364.05</v>
      </c>
      <c r="E145" t="s">
        <v>598</v>
      </c>
    </row>
    <row r="146" spans="1:5" x14ac:dyDescent="0.25">
      <c r="A146" t="s">
        <v>599</v>
      </c>
      <c r="B146" t="s">
        <v>600</v>
      </c>
      <c r="C146" t="s">
        <v>315</v>
      </c>
      <c r="D146">
        <v>352.9</v>
      </c>
      <c r="E146" t="s">
        <v>158</v>
      </c>
    </row>
    <row r="147" spans="1:5" x14ac:dyDescent="0.25">
      <c r="A147" t="s">
        <v>601</v>
      </c>
      <c r="B147" t="s">
        <v>602</v>
      </c>
      <c r="C147" t="s">
        <v>319</v>
      </c>
      <c r="D147">
        <v>409.7</v>
      </c>
      <c r="E147" t="s">
        <v>603</v>
      </c>
    </row>
    <row r="148" spans="1:5" x14ac:dyDescent="0.25">
      <c r="A148" t="s">
        <v>604</v>
      </c>
      <c r="B148" t="s">
        <v>372</v>
      </c>
      <c r="C148" t="s">
        <v>322</v>
      </c>
      <c r="D148">
        <v>402.25</v>
      </c>
      <c r="E148" t="s">
        <v>605</v>
      </c>
    </row>
    <row r="149" spans="1:5" x14ac:dyDescent="0.25">
      <c r="A149" t="s">
        <v>606</v>
      </c>
      <c r="B149" t="s">
        <v>248</v>
      </c>
      <c r="C149" t="s">
        <v>454</v>
      </c>
      <c r="D149">
        <v>324.5</v>
      </c>
      <c r="E149" t="s">
        <v>607</v>
      </c>
    </row>
    <row r="150" spans="1:5" x14ac:dyDescent="0.25">
      <c r="A150" t="s">
        <v>608</v>
      </c>
      <c r="B150" t="s">
        <v>136</v>
      </c>
      <c r="C150" t="s">
        <v>141</v>
      </c>
      <c r="D150">
        <v>377.1</v>
      </c>
      <c r="E150" t="s">
        <v>609</v>
      </c>
    </row>
    <row r="151" spans="1:5" x14ac:dyDescent="0.25">
      <c r="A151" t="s">
        <v>610</v>
      </c>
      <c r="B151" t="s">
        <v>518</v>
      </c>
      <c r="C151" t="s">
        <v>283</v>
      </c>
      <c r="D151">
        <v>416.05</v>
      </c>
      <c r="E151" t="s">
        <v>611</v>
      </c>
    </row>
    <row r="152" spans="1:5" x14ac:dyDescent="0.25">
      <c r="A152" t="s">
        <v>612</v>
      </c>
      <c r="B152" t="s">
        <v>613</v>
      </c>
      <c r="C152" t="s">
        <v>288</v>
      </c>
      <c r="D152">
        <v>400.1</v>
      </c>
      <c r="E152" t="s">
        <v>549</v>
      </c>
    </row>
    <row r="153" spans="1:5" x14ac:dyDescent="0.25">
      <c r="A153" t="s">
        <v>614</v>
      </c>
      <c r="B153" t="s">
        <v>597</v>
      </c>
      <c r="C153" t="s">
        <v>352</v>
      </c>
      <c r="D153">
        <v>349.25</v>
      </c>
      <c r="E153" t="s">
        <v>615</v>
      </c>
    </row>
    <row r="154" spans="1:5" x14ac:dyDescent="0.25">
      <c r="A154" t="s">
        <v>616</v>
      </c>
      <c r="B154" t="s">
        <v>617</v>
      </c>
      <c r="C154" t="s">
        <v>177</v>
      </c>
      <c r="D154">
        <v>356</v>
      </c>
      <c r="E154" t="s">
        <v>618</v>
      </c>
    </row>
    <row r="155" spans="1:5" x14ac:dyDescent="0.25">
      <c r="A155" t="s">
        <v>619</v>
      </c>
      <c r="B155" t="s">
        <v>620</v>
      </c>
      <c r="C155" t="s">
        <v>621</v>
      </c>
      <c r="D155">
        <v>408.3</v>
      </c>
      <c r="E155" t="s">
        <v>622</v>
      </c>
    </row>
    <row r="156" spans="1:5" x14ac:dyDescent="0.25">
      <c r="A156" t="s">
        <v>623</v>
      </c>
      <c r="B156" t="s">
        <v>573</v>
      </c>
      <c r="C156" t="s">
        <v>380</v>
      </c>
      <c r="D156">
        <v>396.95</v>
      </c>
      <c r="E156" t="s">
        <v>555</v>
      </c>
    </row>
    <row r="157" spans="1:5" x14ac:dyDescent="0.25">
      <c r="A157" t="s">
        <v>624</v>
      </c>
      <c r="B157" t="s">
        <v>625</v>
      </c>
      <c r="C157" t="s">
        <v>626</v>
      </c>
      <c r="D157">
        <v>318.3</v>
      </c>
      <c r="E157" t="s">
        <v>563</v>
      </c>
    </row>
    <row r="158" spans="1:5" x14ac:dyDescent="0.25">
      <c r="A158" t="s">
        <v>627</v>
      </c>
      <c r="B158" t="s">
        <v>173</v>
      </c>
      <c r="C158" t="s">
        <v>628</v>
      </c>
      <c r="D158">
        <v>371.9</v>
      </c>
      <c r="E158" t="s">
        <v>629</v>
      </c>
    </row>
    <row r="159" spans="1:5" x14ac:dyDescent="0.25">
      <c r="A159" t="s">
        <v>630</v>
      </c>
      <c r="B159" t="s">
        <v>164</v>
      </c>
      <c r="C159" t="s">
        <v>521</v>
      </c>
      <c r="D159">
        <v>396.8</v>
      </c>
      <c r="E159" t="s">
        <v>526</v>
      </c>
    </row>
    <row r="160" spans="1:5" x14ac:dyDescent="0.25">
      <c r="A160" t="s">
        <v>631</v>
      </c>
      <c r="B160" t="s">
        <v>632</v>
      </c>
      <c r="C160" t="s">
        <v>633</v>
      </c>
      <c r="D160">
        <v>419.1</v>
      </c>
      <c r="E160" t="s">
        <v>634</v>
      </c>
    </row>
    <row r="161" spans="1:5" x14ac:dyDescent="0.25">
      <c r="A161" t="s">
        <v>635</v>
      </c>
      <c r="B161" t="s">
        <v>377</v>
      </c>
      <c r="C161" t="s">
        <v>564</v>
      </c>
      <c r="D161">
        <v>401.25</v>
      </c>
      <c r="E161" t="s">
        <v>636</v>
      </c>
    </row>
    <row r="162" spans="1:5" x14ac:dyDescent="0.25">
      <c r="A162" t="s">
        <v>637</v>
      </c>
      <c r="B162" t="s">
        <v>638</v>
      </c>
      <c r="C162" t="s">
        <v>300</v>
      </c>
      <c r="D162">
        <v>353.1</v>
      </c>
      <c r="E162" t="s">
        <v>393</v>
      </c>
    </row>
    <row r="163" spans="1:5" x14ac:dyDescent="0.25">
      <c r="A163" t="s">
        <v>639</v>
      </c>
      <c r="B163" t="s">
        <v>640</v>
      </c>
      <c r="C163" t="s">
        <v>641</v>
      </c>
      <c r="D163">
        <v>354.75</v>
      </c>
      <c r="E163" t="s">
        <v>236</v>
      </c>
    </row>
    <row r="164" spans="1:5" x14ac:dyDescent="0.25">
      <c r="A164" t="s">
        <v>642</v>
      </c>
      <c r="B164" t="s">
        <v>232</v>
      </c>
      <c r="C164" t="s">
        <v>643</v>
      </c>
      <c r="D164">
        <v>394.05</v>
      </c>
      <c r="E164" t="s">
        <v>644</v>
      </c>
    </row>
    <row r="165" spans="1:5" x14ac:dyDescent="0.25">
      <c r="A165" t="s">
        <v>645</v>
      </c>
      <c r="B165" t="s">
        <v>646</v>
      </c>
      <c r="C165" t="s">
        <v>369</v>
      </c>
      <c r="D165">
        <v>367.1</v>
      </c>
      <c r="E165" t="s">
        <v>647</v>
      </c>
    </row>
    <row r="166" spans="1:5" x14ac:dyDescent="0.25">
      <c r="A166" t="s">
        <v>648</v>
      </c>
      <c r="B166" t="s">
        <v>649</v>
      </c>
      <c r="C166" t="s">
        <v>333</v>
      </c>
      <c r="D166">
        <v>321</v>
      </c>
      <c r="E166" t="s">
        <v>650</v>
      </c>
    </row>
    <row r="167" spans="1:5" x14ac:dyDescent="0.25">
      <c r="A167" t="s">
        <v>651</v>
      </c>
      <c r="B167" t="s">
        <v>564</v>
      </c>
      <c r="C167" t="s">
        <v>521</v>
      </c>
      <c r="D167">
        <v>396.45</v>
      </c>
      <c r="E167" t="s">
        <v>652</v>
      </c>
    </row>
    <row r="168" spans="1:5" x14ac:dyDescent="0.25">
      <c r="A168" t="s">
        <v>653</v>
      </c>
      <c r="B168" t="s">
        <v>654</v>
      </c>
      <c r="C168" t="s">
        <v>585</v>
      </c>
      <c r="D168">
        <v>404.15</v>
      </c>
      <c r="E168" t="s">
        <v>655</v>
      </c>
    </row>
    <row r="169" spans="1:5" x14ac:dyDescent="0.25">
      <c r="A169" t="s">
        <v>656</v>
      </c>
      <c r="B169" t="s">
        <v>244</v>
      </c>
      <c r="C169" t="s">
        <v>196</v>
      </c>
      <c r="D169">
        <v>357.1</v>
      </c>
      <c r="E169" t="s">
        <v>657</v>
      </c>
    </row>
    <row r="170" spans="1:5" x14ac:dyDescent="0.25">
      <c r="A170" t="s">
        <v>658</v>
      </c>
      <c r="B170" t="s">
        <v>157</v>
      </c>
      <c r="C170" t="s">
        <v>126</v>
      </c>
      <c r="D170">
        <v>361.1</v>
      </c>
      <c r="E170" t="s">
        <v>174</v>
      </c>
    </row>
    <row r="171" spans="1:5" x14ac:dyDescent="0.25">
      <c r="A171" t="s">
        <v>659</v>
      </c>
      <c r="B171" t="s">
        <v>200</v>
      </c>
      <c r="C171" t="s">
        <v>660</v>
      </c>
      <c r="D171">
        <v>355.4</v>
      </c>
      <c r="E171" t="s">
        <v>154</v>
      </c>
    </row>
    <row r="172" spans="1:5" x14ac:dyDescent="0.25">
      <c r="A172" t="s">
        <v>661</v>
      </c>
      <c r="B172" t="s">
        <v>621</v>
      </c>
      <c r="C172" t="s">
        <v>251</v>
      </c>
      <c r="D172">
        <v>400.05</v>
      </c>
      <c r="E172" t="s">
        <v>549</v>
      </c>
    </row>
    <row r="173" spans="1:5" x14ac:dyDescent="0.25">
      <c r="A173" t="s">
        <v>662</v>
      </c>
      <c r="B173" t="s">
        <v>663</v>
      </c>
      <c r="C173" t="s">
        <v>664</v>
      </c>
      <c r="D173">
        <v>372.15</v>
      </c>
      <c r="E173" t="s">
        <v>286</v>
      </c>
    </row>
    <row r="174" spans="1:5" x14ac:dyDescent="0.25">
      <c r="A174" t="s">
        <v>665</v>
      </c>
      <c r="B174" t="s">
        <v>649</v>
      </c>
      <c r="C174" t="s">
        <v>304</v>
      </c>
      <c r="D174">
        <v>318.39999999999998</v>
      </c>
      <c r="E174" t="s">
        <v>563</v>
      </c>
    </row>
    <row r="175" spans="1:5" x14ac:dyDescent="0.25">
      <c r="A175" t="s">
        <v>666</v>
      </c>
      <c r="B175" t="s">
        <v>667</v>
      </c>
      <c r="C175" t="s">
        <v>496</v>
      </c>
      <c r="D175">
        <v>402.8</v>
      </c>
      <c r="E175" t="s">
        <v>668</v>
      </c>
    </row>
    <row r="176" spans="1:5" x14ac:dyDescent="0.25">
      <c r="A176" t="s">
        <v>669</v>
      </c>
      <c r="B176" t="s">
        <v>293</v>
      </c>
      <c r="C176" t="s">
        <v>621</v>
      </c>
      <c r="D176">
        <v>401.4</v>
      </c>
      <c r="E176" t="s">
        <v>670</v>
      </c>
    </row>
    <row r="177" spans="1:5" x14ac:dyDescent="0.25">
      <c r="A177" t="s">
        <v>671</v>
      </c>
      <c r="B177" t="s">
        <v>425</v>
      </c>
      <c r="C177" t="s">
        <v>126</v>
      </c>
      <c r="D177">
        <v>355.25</v>
      </c>
      <c r="E177" t="s">
        <v>672</v>
      </c>
    </row>
    <row r="178" spans="1:5" x14ac:dyDescent="0.25">
      <c r="A178" t="s">
        <v>673</v>
      </c>
      <c r="B178" t="s">
        <v>674</v>
      </c>
      <c r="C178" t="s">
        <v>300</v>
      </c>
      <c r="D178">
        <v>359.5</v>
      </c>
      <c r="E178" t="s">
        <v>675</v>
      </c>
    </row>
    <row r="179" spans="1:5" x14ac:dyDescent="0.25">
      <c r="A179" t="s">
        <v>676</v>
      </c>
      <c r="B179" t="s">
        <v>677</v>
      </c>
      <c r="C179" t="s">
        <v>432</v>
      </c>
      <c r="D179">
        <v>407</v>
      </c>
      <c r="E179" t="s">
        <v>678</v>
      </c>
    </row>
    <row r="180" spans="1:5" x14ac:dyDescent="0.25">
      <c r="A180" t="s">
        <v>679</v>
      </c>
      <c r="B180" t="s">
        <v>585</v>
      </c>
      <c r="C180" t="s">
        <v>335</v>
      </c>
      <c r="D180">
        <v>397</v>
      </c>
      <c r="E180" t="s">
        <v>555</v>
      </c>
    </row>
    <row r="181" spans="1:5" x14ac:dyDescent="0.25">
      <c r="A181" t="s">
        <v>680</v>
      </c>
      <c r="B181" t="s">
        <v>681</v>
      </c>
      <c r="C181" t="s">
        <v>682</v>
      </c>
      <c r="D181">
        <v>371.6</v>
      </c>
      <c r="E181" t="s">
        <v>588</v>
      </c>
    </row>
    <row r="182" spans="1:5" x14ac:dyDescent="0.25">
      <c r="A182" t="s">
        <v>683</v>
      </c>
      <c r="B182" t="s">
        <v>684</v>
      </c>
      <c r="C182" t="s">
        <v>685</v>
      </c>
      <c r="D182">
        <v>313.89999999999998</v>
      </c>
      <c r="E182" t="s">
        <v>686</v>
      </c>
    </row>
    <row r="183" spans="1:5" x14ac:dyDescent="0.25">
      <c r="A183" t="s">
        <v>687</v>
      </c>
      <c r="B183" t="s">
        <v>208</v>
      </c>
      <c r="C183" t="s">
        <v>628</v>
      </c>
      <c r="D183">
        <v>369.7</v>
      </c>
      <c r="E183" t="s">
        <v>688</v>
      </c>
    </row>
    <row r="184" spans="1:5" x14ac:dyDescent="0.25">
      <c r="A184" t="s">
        <v>689</v>
      </c>
      <c r="B184" t="s">
        <v>621</v>
      </c>
      <c r="C184" t="s">
        <v>564</v>
      </c>
      <c r="D184">
        <v>403.8</v>
      </c>
      <c r="E184" t="s">
        <v>690</v>
      </c>
    </row>
    <row r="185" spans="1:5" x14ac:dyDescent="0.25">
      <c r="A185" t="s">
        <v>691</v>
      </c>
      <c r="B185" t="s">
        <v>444</v>
      </c>
      <c r="C185" t="s">
        <v>444</v>
      </c>
      <c r="D185">
        <v>410.75</v>
      </c>
      <c r="E185" t="s">
        <v>692</v>
      </c>
    </row>
    <row r="186" spans="1:5" x14ac:dyDescent="0.25">
      <c r="A186" t="s">
        <v>693</v>
      </c>
      <c r="B186" t="s">
        <v>345</v>
      </c>
      <c r="C186" t="s">
        <v>216</v>
      </c>
      <c r="D186">
        <v>399.05</v>
      </c>
      <c r="E186" t="s">
        <v>694</v>
      </c>
    </row>
    <row r="187" spans="1:5" x14ac:dyDescent="0.25">
      <c r="A187" t="s">
        <v>695</v>
      </c>
      <c r="B187" t="s">
        <v>696</v>
      </c>
      <c r="C187" t="s">
        <v>382</v>
      </c>
      <c r="D187">
        <v>348.85</v>
      </c>
      <c r="E187" t="s">
        <v>489</v>
      </c>
    </row>
    <row r="188" spans="1:5" x14ac:dyDescent="0.25">
      <c r="A188" t="s">
        <v>697</v>
      </c>
      <c r="B188" t="s">
        <v>698</v>
      </c>
      <c r="C188" t="s">
        <v>352</v>
      </c>
      <c r="D188">
        <v>355.4</v>
      </c>
      <c r="E188" t="s">
        <v>154</v>
      </c>
    </row>
    <row r="189" spans="1:5" x14ac:dyDescent="0.25">
      <c r="A189" t="s">
        <v>699</v>
      </c>
      <c r="B189" t="s">
        <v>149</v>
      </c>
      <c r="C189" t="s">
        <v>216</v>
      </c>
      <c r="D189">
        <v>404.65</v>
      </c>
      <c r="E189" t="s">
        <v>700</v>
      </c>
    </row>
    <row r="190" spans="1:5" x14ac:dyDescent="0.25">
      <c r="A190" t="s">
        <v>701</v>
      </c>
      <c r="B190" t="s">
        <v>702</v>
      </c>
      <c r="C190" t="s">
        <v>395</v>
      </c>
      <c r="D190">
        <v>374.1</v>
      </c>
      <c r="E190" t="s">
        <v>213</v>
      </c>
    </row>
    <row r="191" spans="1:5" x14ac:dyDescent="0.25">
      <c r="A191" t="s">
        <v>703</v>
      </c>
      <c r="B191" t="s">
        <v>681</v>
      </c>
      <c r="C191" t="s">
        <v>628</v>
      </c>
      <c r="D191">
        <v>365.15</v>
      </c>
      <c r="E191" t="s">
        <v>704</v>
      </c>
    </row>
    <row r="192" spans="1:5" x14ac:dyDescent="0.25">
      <c r="A192" t="s">
        <v>705</v>
      </c>
      <c r="B192" t="s">
        <v>258</v>
      </c>
      <c r="C192" t="s">
        <v>706</v>
      </c>
      <c r="D192">
        <v>409.45</v>
      </c>
      <c r="E192" t="s">
        <v>707</v>
      </c>
    </row>
    <row r="193" spans="1:5" x14ac:dyDescent="0.25">
      <c r="A193" t="s">
        <v>708</v>
      </c>
      <c r="B193" t="s">
        <v>709</v>
      </c>
      <c r="C193" t="s">
        <v>405</v>
      </c>
      <c r="D193">
        <v>355.75</v>
      </c>
      <c r="E193" t="s">
        <v>710</v>
      </c>
    </row>
    <row r="194" spans="1:5" x14ac:dyDescent="0.25">
      <c r="A194" t="s">
        <v>711</v>
      </c>
      <c r="B194" t="s">
        <v>389</v>
      </c>
      <c r="C194" t="s">
        <v>122</v>
      </c>
      <c r="D194">
        <v>398</v>
      </c>
      <c r="E194" t="s">
        <v>412</v>
      </c>
    </row>
    <row r="195" spans="1:5" x14ac:dyDescent="0.25">
      <c r="A195" t="s">
        <v>712</v>
      </c>
      <c r="B195" t="s">
        <v>168</v>
      </c>
      <c r="C195" t="s">
        <v>713</v>
      </c>
      <c r="D195">
        <v>376.5</v>
      </c>
      <c r="E195" t="s">
        <v>507</v>
      </c>
    </row>
    <row r="196" spans="1:5" x14ac:dyDescent="0.25">
      <c r="A196" t="s">
        <v>714</v>
      </c>
      <c r="B196" t="s">
        <v>137</v>
      </c>
      <c r="C196" t="s">
        <v>715</v>
      </c>
      <c r="D196">
        <v>362</v>
      </c>
      <c r="E196" t="s">
        <v>162</v>
      </c>
    </row>
    <row r="197" spans="1:5" x14ac:dyDescent="0.25">
      <c r="A197" t="s">
        <v>716</v>
      </c>
      <c r="B197" t="s">
        <v>445</v>
      </c>
      <c r="C197" t="s">
        <v>717</v>
      </c>
      <c r="D197">
        <v>403.15</v>
      </c>
      <c r="E197" t="s">
        <v>718</v>
      </c>
    </row>
    <row r="198" spans="1:5" x14ac:dyDescent="0.25">
      <c r="A198" t="s">
        <v>719</v>
      </c>
      <c r="B198" t="s">
        <v>720</v>
      </c>
      <c r="C198" t="s">
        <v>196</v>
      </c>
      <c r="D198">
        <v>349.85</v>
      </c>
      <c r="E198" t="s">
        <v>721</v>
      </c>
    </row>
    <row r="199" spans="1:5" x14ac:dyDescent="0.25">
      <c r="A199" t="s">
        <v>722</v>
      </c>
      <c r="B199" t="s">
        <v>723</v>
      </c>
      <c r="C199" t="s">
        <v>724</v>
      </c>
      <c r="D199">
        <v>362.75</v>
      </c>
      <c r="E199" t="s">
        <v>725</v>
      </c>
    </row>
    <row r="200" spans="1:5" x14ac:dyDescent="0.25">
      <c r="A200" t="s">
        <v>726</v>
      </c>
      <c r="B200" t="s">
        <v>727</v>
      </c>
      <c r="C200" t="s">
        <v>686</v>
      </c>
      <c r="D200">
        <v>401.1</v>
      </c>
      <c r="E200" t="s">
        <v>728</v>
      </c>
    </row>
    <row r="201" spans="1:5" x14ac:dyDescent="0.25">
      <c r="A201" t="s">
        <v>729</v>
      </c>
      <c r="B201" t="s">
        <v>585</v>
      </c>
      <c r="C201" t="s">
        <v>525</v>
      </c>
      <c r="D201">
        <v>398.05</v>
      </c>
      <c r="E201" t="s">
        <v>730</v>
      </c>
    </row>
    <row r="202" spans="1:5" x14ac:dyDescent="0.25">
      <c r="A202" t="s">
        <v>731</v>
      </c>
      <c r="B202" t="s">
        <v>732</v>
      </c>
      <c r="C202" t="s">
        <v>733</v>
      </c>
      <c r="D202">
        <v>304.95</v>
      </c>
      <c r="E202" t="s">
        <v>535</v>
      </c>
    </row>
    <row r="203" spans="1:5" x14ac:dyDescent="0.25">
      <c r="A203" t="s">
        <v>734</v>
      </c>
      <c r="B203" t="s">
        <v>173</v>
      </c>
      <c r="C203" t="s">
        <v>628</v>
      </c>
      <c r="D203">
        <v>364.75</v>
      </c>
      <c r="E203" t="s">
        <v>735</v>
      </c>
    </row>
    <row r="204" spans="1:5" x14ac:dyDescent="0.25">
      <c r="A204" t="s">
        <v>736</v>
      </c>
      <c r="B204" t="s">
        <v>737</v>
      </c>
      <c r="C204" t="s">
        <v>738</v>
      </c>
      <c r="D204">
        <v>395.95</v>
      </c>
      <c r="E204" t="s">
        <v>522</v>
      </c>
    </row>
    <row r="205" spans="1:5" x14ac:dyDescent="0.25">
      <c r="A205" t="s">
        <v>739</v>
      </c>
      <c r="B205" t="s">
        <v>289</v>
      </c>
      <c r="C205" t="s">
        <v>149</v>
      </c>
      <c r="D205">
        <v>393.35</v>
      </c>
      <c r="E205" t="s">
        <v>233</v>
      </c>
    </row>
    <row r="206" spans="1:5" x14ac:dyDescent="0.25">
      <c r="A206" t="s">
        <v>740</v>
      </c>
      <c r="B206" t="s">
        <v>326</v>
      </c>
      <c r="C206" t="s">
        <v>528</v>
      </c>
      <c r="D206">
        <v>363.05</v>
      </c>
      <c r="E206" t="s">
        <v>741</v>
      </c>
    </row>
    <row r="207" spans="1:5" x14ac:dyDescent="0.25">
      <c r="A207" t="s">
        <v>742</v>
      </c>
      <c r="B207" t="s">
        <v>743</v>
      </c>
      <c r="C207" t="s">
        <v>724</v>
      </c>
      <c r="D207">
        <v>354.55</v>
      </c>
      <c r="E207" t="s">
        <v>744</v>
      </c>
    </row>
    <row r="208" spans="1:5" x14ac:dyDescent="0.25">
      <c r="A208" t="s">
        <v>745</v>
      </c>
      <c r="B208" t="s">
        <v>319</v>
      </c>
      <c r="C208" t="s">
        <v>746</v>
      </c>
      <c r="D208">
        <v>401.25</v>
      </c>
      <c r="E208" t="s">
        <v>636</v>
      </c>
    </row>
    <row r="209" spans="1:5" x14ac:dyDescent="0.25">
      <c r="A209" t="s">
        <v>747</v>
      </c>
      <c r="B209" t="s">
        <v>748</v>
      </c>
      <c r="C209" t="s">
        <v>749</v>
      </c>
      <c r="D209">
        <v>399.2</v>
      </c>
      <c r="E209" t="s">
        <v>750</v>
      </c>
    </row>
    <row r="210" spans="1:5" x14ac:dyDescent="0.25">
      <c r="A210" t="s">
        <v>751</v>
      </c>
      <c r="B210" t="s">
        <v>752</v>
      </c>
      <c r="C210" t="s">
        <v>753</v>
      </c>
      <c r="D210">
        <v>308.60000000000002</v>
      </c>
      <c r="E210" t="s">
        <v>748</v>
      </c>
    </row>
    <row r="211" spans="1:5" x14ac:dyDescent="0.25">
      <c r="A211" t="s">
        <v>754</v>
      </c>
      <c r="B211" t="s">
        <v>311</v>
      </c>
      <c r="C211" t="s">
        <v>628</v>
      </c>
      <c r="D211">
        <v>362.45</v>
      </c>
      <c r="E211" t="s">
        <v>755</v>
      </c>
    </row>
    <row r="212" spans="1:5" x14ac:dyDescent="0.25">
      <c r="A212" t="s">
        <v>754</v>
      </c>
      <c r="B212" t="s">
        <v>311</v>
      </c>
      <c r="C212" t="s">
        <v>628</v>
      </c>
      <c r="D212">
        <v>362.45</v>
      </c>
      <c r="E212" t="s">
        <v>755</v>
      </c>
    </row>
    <row r="213" spans="1:5" x14ac:dyDescent="0.25">
      <c r="A213" t="s">
        <v>756</v>
      </c>
      <c r="B213" t="s">
        <v>757</v>
      </c>
      <c r="C213" t="s">
        <v>164</v>
      </c>
    </row>
    <row r="214" spans="1:5" x14ac:dyDescent="0.25">
      <c r="A214" t="s">
        <v>758</v>
      </c>
      <c r="B214" t="s">
        <v>149</v>
      </c>
      <c r="C214" t="s">
        <v>258</v>
      </c>
      <c r="D214">
        <v>393.65</v>
      </c>
      <c r="E214" t="s">
        <v>399</v>
      </c>
    </row>
    <row r="215" spans="1:5" x14ac:dyDescent="0.25">
      <c r="A215" t="s">
        <v>759</v>
      </c>
      <c r="B215" t="s">
        <v>220</v>
      </c>
      <c r="C215" t="s">
        <v>760</v>
      </c>
      <c r="D215">
        <v>402.05</v>
      </c>
      <c r="E215" t="s">
        <v>761</v>
      </c>
    </row>
    <row r="216" spans="1:5" x14ac:dyDescent="0.25">
      <c r="A216" t="s">
        <v>762</v>
      </c>
      <c r="B216" t="s">
        <v>235</v>
      </c>
      <c r="C216" t="s">
        <v>382</v>
      </c>
      <c r="D216">
        <v>361.05</v>
      </c>
      <c r="E216" t="s">
        <v>174</v>
      </c>
    </row>
    <row r="217" spans="1:5" x14ac:dyDescent="0.25">
      <c r="A217" t="s">
        <v>763</v>
      </c>
      <c r="B217" t="s">
        <v>581</v>
      </c>
      <c r="C217" t="s">
        <v>764</v>
      </c>
      <c r="D217">
        <v>352.5</v>
      </c>
      <c r="E217" t="s">
        <v>765</v>
      </c>
    </row>
    <row r="218" spans="1:5" x14ac:dyDescent="0.25">
      <c r="A218" t="s">
        <v>766</v>
      </c>
      <c r="B218" t="s">
        <v>121</v>
      </c>
      <c r="C218" t="s">
        <v>318</v>
      </c>
      <c r="D218">
        <v>398.4</v>
      </c>
      <c r="E218" t="s">
        <v>150</v>
      </c>
    </row>
    <row r="219" spans="1:5" x14ac:dyDescent="0.25">
      <c r="A219" t="s">
        <v>767</v>
      </c>
      <c r="B219" t="s">
        <v>768</v>
      </c>
      <c r="C219" t="s">
        <v>392</v>
      </c>
      <c r="D219">
        <v>366.65</v>
      </c>
      <c r="E219" t="s">
        <v>769</v>
      </c>
    </row>
    <row r="220" spans="1:5" x14ac:dyDescent="0.25">
      <c r="A220" t="s">
        <v>770</v>
      </c>
      <c r="B220" t="s">
        <v>771</v>
      </c>
      <c r="C220" t="s">
        <v>772</v>
      </c>
      <c r="D220">
        <v>317.75</v>
      </c>
      <c r="E220" t="s">
        <v>188</v>
      </c>
    </row>
    <row r="221" spans="1:5" x14ac:dyDescent="0.25">
      <c r="A221" t="s">
        <v>773</v>
      </c>
      <c r="B221" t="s">
        <v>220</v>
      </c>
      <c r="C221" t="s">
        <v>389</v>
      </c>
      <c r="D221">
        <v>407.3</v>
      </c>
      <c r="E221" t="s">
        <v>552</v>
      </c>
    </row>
    <row r="222" spans="1:5" x14ac:dyDescent="0.25">
      <c r="A222" t="s">
        <v>774</v>
      </c>
      <c r="B222" t="s">
        <v>757</v>
      </c>
      <c r="C222" t="s">
        <v>345</v>
      </c>
      <c r="D222">
        <v>402.3</v>
      </c>
      <c r="E222" t="s">
        <v>605</v>
      </c>
    </row>
    <row r="223" spans="1:5" x14ac:dyDescent="0.25">
      <c r="A223" t="s">
        <v>775</v>
      </c>
      <c r="B223" t="s">
        <v>776</v>
      </c>
      <c r="C223" t="s">
        <v>382</v>
      </c>
      <c r="D223">
        <v>363.05</v>
      </c>
      <c r="E223" t="s">
        <v>741</v>
      </c>
    </row>
    <row r="224" spans="1:5" x14ac:dyDescent="0.25">
      <c r="A224" t="s">
        <v>777</v>
      </c>
      <c r="B224" t="s">
        <v>778</v>
      </c>
      <c r="C224" t="s">
        <v>502</v>
      </c>
      <c r="D224">
        <v>351.7</v>
      </c>
      <c r="E224" t="s">
        <v>779</v>
      </c>
    </row>
    <row r="225" spans="1:5" x14ac:dyDescent="0.25">
      <c r="A225" t="s">
        <v>780</v>
      </c>
      <c r="B225" t="s">
        <v>247</v>
      </c>
      <c r="C225" t="s">
        <v>781</v>
      </c>
      <c r="D225">
        <v>354.1</v>
      </c>
      <c r="E225" t="s">
        <v>782</v>
      </c>
    </row>
    <row r="226" spans="1:5" x14ac:dyDescent="0.25">
      <c r="A226" t="s">
        <v>783</v>
      </c>
      <c r="B226" t="s">
        <v>784</v>
      </c>
      <c r="C226" t="s">
        <v>411</v>
      </c>
      <c r="D226">
        <v>388.75</v>
      </c>
      <c r="E226" t="s">
        <v>785</v>
      </c>
    </row>
    <row r="227" spans="1:5" x14ac:dyDescent="0.25">
      <c r="A227" t="s">
        <v>786</v>
      </c>
      <c r="B227" t="s">
        <v>787</v>
      </c>
      <c r="C227" t="s">
        <v>366</v>
      </c>
      <c r="D227">
        <v>371.8</v>
      </c>
      <c r="E227" t="s">
        <v>588</v>
      </c>
    </row>
    <row r="228" spans="1:5" x14ac:dyDescent="0.25">
      <c r="A228" t="s">
        <v>788</v>
      </c>
      <c r="B228" t="s">
        <v>789</v>
      </c>
      <c r="C228" t="s">
        <v>772</v>
      </c>
      <c r="D228">
        <v>332.1</v>
      </c>
      <c r="E228" t="s">
        <v>790</v>
      </c>
    </row>
    <row r="229" spans="1:5" x14ac:dyDescent="0.25">
      <c r="A229" t="s">
        <v>791</v>
      </c>
      <c r="B229" t="s">
        <v>792</v>
      </c>
      <c r="C229" t="s">
        <v>346</v>
      </c>
      <c r="D229">
        <v>414.05</v>
      </c>
      <c r="E229" t="s">
        <v>793</v>
      </c>
    </row>
    <row r="230" spans="1:5" x14ac:dyDescent="0.25">
      <c r="A230" t="s">
        <v>794</v>
      </c>
      <c r="B230" t="s">
        <v>795</v>
      </c>
      <c r="C230" t="s">
        <v>795</v>
      </c>
      <c r="D230">
        <v>403.9</v>
      </c>
      <c r="E230" t="s">
        <v>690</v>
      </c>
    </row>
    <row r="231" spans="1:5" x14ac:dyDescent="0.25">
      <c r="A231" t="s">
        <v>796</v>
      </c>
      <c r="B231" t="s">
        <v>326</v>
      </c>
      <c r="C231" t="s">
        <v>528</v>
      </c>
      <c r="D231">
        <v>366.4</v>
      </c>
      <c r="E231" t="s">
        <v>797</v>
      </c>
    </row>
    <row r="232" spans="1:5" x14ac:dyDescent="0.25">
      <c r="A232" t="s">
        <v>798</v>
      </c>
      <c r="B232" t="s">
        <v>557</v>
      </c>
      <c r="C232" t="s">
        <v>126</v>
      </c>
      <c r="D232">
        <v>355.35</v>
      </c>
      <c r="E232" t="s">
        <v>154</v>
      </c>
    </row>
    <row r="233" spans="1:5" x14ac:dyDescent="0.25">
      <c r="A233" t="s">
        <v>799</v>
      </c>
      <c r="B233" t="s">
        <v>215</v>
      </c>
      <c r="C233" t="s">
        <v>122</v>
      </c>
      <c r="D233">
        <v>395.4</v>
      </c>
      <c r="E233" t="s">
        <v>290</v>
      </c>
    </row>
    <row r="234" spans="1:5" x14ac:dyDescent="0.25">
      <c r="A234" t="s">
        <v>800</v>
      </c>
      <c r="B234" t="s">
        <v>153</v>
      </c>
      <c r="C234" t="s">
        <v>535</v>
      </c>
      <c r="D234">
        <v>390.8</v>
      </c>
      <c r="E234" t="s">
        <v>801</v>
      </c>
    </row>
    <row r="235" spans="1:5" x14ac:dyDescent="0.25">
      <c r="A235" t="s">
        <v>802</v>
      </c>
      <c r="B235" t="s">
        <v>136</v>
      </c>
      <c r="C235" t="s">
        <v>172</v>
      </c>
      <c r="D235">
        <v>375.3</v>
      </c>
      <c r="E235" t="s">
        <v>803</v>
      </c>
    </row>
    <row r="236" spans="1:5" x14ac:dyDescent="0.25">
      <c r="A236" t="s">
        <v>804</v>
      </c>
      <c r="B236" t="s">
        <v>180</v>
      </c>
      <c r="C236" t="s">
        <v>628</v>
      </c>
    </row>
    <row r="237" spans="1:5" x14ac:dyDescent="0.25">
      <c r="A237" t="s">
        <v>805</v>
      </c>
      <c r="B237" t="s">
        <v>806</v>
      </c>
      <c r="C237" t="s">
        <v>807</v>
      </c>
      <c r="D237">
        <v>416.6</v>
      </c>
      <c r="E237" t="s">
        <v>808</v>
      </c>
    </row>
    <row r="238" spans="1:5" x14ac:dyDescent="0.25">
      <c r="A238" t="s">
        <v>809</v>
      </c>
      <c r="B238" t="s">
        <v>554</v>
      </c>
      <c r="C238" t="s">
        <v>524</v>
      </c>
      <c r="D238">
        <v>402.7</v>
      </c>
      <c r="E238" t="s">
        <v>810</v>
      </c>
    </row>
    <row r="239" spans="1:5" x14ac:dyDescent="0.25">
      <c r="A239" t="s">
        <v>811</v>
      </c>
      <c r="B239" t="s">
        <v>137</v>
      </c>
      <c r="C239" t="s">
        <v>196</v>
      </c>
      <c r="D239">
        <v>379.3</v>
      </c>
      <c r="E239" t="s">
        <v>812</v>
      </c>
    </row>
    <row r="240" spans="1:5" x14ac:dyDescent="0.25">
      <c r="D240">
        <f>AVERAGE(D2:D239)</f>
        <v>375.09294871794884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845-CF05-4C76-BDE0-E677F69DFA0E}">
  <dimension ref="A1:C15"/>
  <sheetViews>
    <sheetView workbookViewId="0">
      <selection activeCell="A31" sqref="A31"/>
    </sheetView>
  </sheetViews>
  <sheetFormatPr defaultRowHeight="15" x14ac:dyDescent="0.25"/>
  <cols>
    <col min="1" max="1" width="74.28515625" customWidth="1"/>
  </cols>
  <sheetData>
    <row r="1" spans="1:3" ht="20.25" thickBot="1" x14ac:dyDescent="0.3">
      <c r="A1" s="34"/>
      <c r="B1" s="37" t="s">
        <v>813</v>
      </c>
      <c r="C1" s="38"/>
    </row>
    <row r="2" spans="1:3" ht="18.75" x14ac:dyDescent="0.25">
      <c r="A2" s="35"/>
      <c r="B2" s="39" t="s">
        <v>101</v>
      </c>
      <c r="C2" s="25" t="s">
        <v>101</v>
      </c>
    </row>
    <row r="3" spans="1:3" ht="38.25" thickBot="1" x14ac:dyDescent="0.3">
      <c r="A3" s="36"/>
      <c r="B3" s="40"/>
      <c r="C3" s="26" t="s">
        <v>102</v>
      </c>
    </row>
    <row r="4" spans="1:3" ht="21" thickBot="1" x14ac:dyDescent="0.3">
      <c r="A4" s="27" t="s">
        <v>103</v>
      </c>
      <c r="B4" s="28">
        <v>6742.6</v>
      </c>
      <c r="C4" s="28">
        <v>108.5</v>
      </c>
    </row>
    <row r="5" spans="1:3" ht="19.5" thickBot="1" x14ac:dyDescent="0.3">
      <c r="A5" s="30" t="s">
        <v>814</v>
      </c>
      <c r="B5" s="31">
        <v>5795.6</v>
      </c>
      <c r="C5" s="31">
        <v>79.8</v>
      </c>
    </row>
    <row r="6" spans="1:3" ht="19.5" thickBot="1" x14ac:dyDescent="0.3">
      <c r="A6" s="30" t="s">
        <v>815</v>
      </c>
      <c r="B6" s="31">
        <v>161.80000000000001</v>
      </c>
      <c r="C6" s="31">
        <v>69.900000000000006</v>
      </c>
    </row>
    <row r="7" spans="1:3" ht="19.5" thickBot="1" x14ac:dyDescent="0.3">
      <c r="A7" s="29" t="s">
        <v>816</v>
      </c>
      <c r="B7" s="31">
        <v>-785.2</v>
      </c>
      <c r="C7" s="31" t="s">
        <v>104</v>
      </c>
    </row>
    <row r="8" spans="1:3" ht="19.5" thickBot="1" x14ac:dyDescent="0.3">
      <c r="A8" s="30" t="s">
        <v>105</v>
      </c>
      <c r="B8" s="31">
        <v>2.4</v>
      </c>
      <c r="C8" s="31" t="s">
        <v>104</v>
      </c>
    </row>
    <row r="9" spans="1:3" ht="21" thickBot="1" x14ac:dyDescent="0.3">
      <c r="A9" s="27" t="s">
        <v>106</v>
      </c>
      <c r="B9" s="28">
        <v>6742.6</v>
      </c>
      <c r="C9" s="28">
        <v>108.5</v>
      </c>
    </row>
    <row r="10" spans="1:3" ht="19.5" thickBot="1" x14ac:dyDescent="0.3">
      <c r="A10" s="30" t="s">
        <v>107</v>
      </c>
      <c r="B10" s="31">
        <v>2432.4</v>
      </c>
      <c r="C10" s="31">
        <v>110.8</v>
      </c>
    </row>
    <row r="11" spans="1:3" ht="19.5" thickBot="1" x14ac:dyDescent="0.3">
      <c r="A11" s="30" t="s">
        <v>108</v>
      </c>
      <c r="B11" s="28">
        <v>3316.8</v>
      </c>
      <c r="C11" s="28">
        <v>98</v>
      </c>
    </row>
    <row r="12" spans="1:3" ht="19.5" thickBot="1" x14ac:dyDescent="0.3">
      <c r="A12" s="30" t="s">
        <v>817</v>
      </c>
      <c r="B12" s="31">
        <v>993.4</v>
      </c>
      <c r="C12" s="31">
        <v>156.19999999999999</v>
      </c>
    </row>
    <row r="15" spans="1:3" ht="30" x14ac:dyDescent="0.25">
      <c r="A15" s="32" t="s">
        <v>818</v>
      </c>
    </row>
  </sheetData>
  <mergeCells count="3">
    <mergeCell ref="A1:A3"/>
    <mergeCell ref="B1:C1"/>
    <mergeCell ref="B2:B3"/>
  </mergeCells>
  <hyperlinks>
    <hyperlink ref="A7" location="_ftn1" display="_ftn1" xr:uid="{F735AA5A-6391-4594-A738-B264AB673EAA}"/>
    <hyperlink ref="A15" location="_ftnref1" display="_ftnref1" xr:uid="{1F2B04E2-90EC-4E2F-AF33-222B56A61A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Сахар</vt:lpstr>
      <vt:lpstr>Цены Россия</vt:lpstr>
      <vt:lpstr>Цены мир</vt:lpstr>
      <vt:lpstr>Баланс ТР</vt:lpstr>
      <vt:lpstr>'Баланс ТР'!_ftn1</vt:lpstr>
      <vt:lpstr>'Баланс ТР'!_ftnref1</vt:lpstr>
      <vt:lpstr>'Баланс ТР'!_Toc48138990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Терновский</dc:creator>
  <cp:lastModifiedBy>Денис Терновский</cp:lastModifiedBy>
  <dcterms:created xsi:type="dcterms:W3CDTF">2022-10-26T12:27:00Z</dcterms:created>
  <dcterms:modified xsi:type="dcterms:W3CDTF">2022-11-01T07:33:03Z</dcterms:modified>
</cp:coreProperties>
</file>