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anepa-my.sharepoint.com/personal/ternovskiy-ds_ranepa_ru/Documents/2022/Темы по продуктам/Отправлено на сайт/Получено/"/>
    </mc:Choice>
  </mc:AlternateContent>
  <xr:revisionPtr revIDLastSave="684" documentId="8_{4F3B083E-9C92-4C27-AA07-A11A7E2D2259}" xr6:coauthVersionLast="47" xr6:coauthVersionMax="47" xr10:uidLastSave="{48F37DFA-0CD1-422C-89EA-E23AA9A58CD2}"/>
  <bookViews>
    <workbookView xWindow="2505" yWindow="2505" windowWidth="27675" windowHeight="15075" xr2:uid="{EF8BB419-F027-4294-945C-D3BEC7990AEF}"/>
  </bookViews>
  <sheets>
    <sheet name="Яблоки" sheetId="1" r:id="rId1"/>
    <sheet name="Цены Россия" sheetId="2" r:id="rId2"/>
    <sheet name="Цены мир" sheetId="5" r:id="rId3"/>
    <sheet name="Баланс ТР" sheetId="4" r:id="rId4"/>
  </sheets>
  <externalReferences>
    <externalReference r:id="rId5"/>
  </externalReferences>
  <definedNames>
    <definedName name="_ftn1" localSheetId="3">'Баланс ТР'!#REF!</definedName>
    <definedName name="_ftnref1" localSheetId="3">'Баланс ТР'!#REF!</definedName>
    <definedName name="_Toc48138990" localSheetId="3">'Баланс ТР'!#REF!</definedName>
    <definedName name="_xlnm._FilterDatabase" localSheetId="2" hidden="1">'Цены мир'!$A$1:$Q$202</definedName>
    <definedName name="solver_adj" localSheetId="0" hidden="1">Яблоки!$E$12</definedName>
    <definedName name="solver_eng" localSheetId="0" hidden="1">1</definedName>
    <definedName name="solver_opt" localSheetId="0" hidden="1">Яблоки!$I$17</definedName>
    <definedName name="solver_typ" localSheetId="0" hidden="1">3</definedName>
    <definedName name="solver_val" localSheetId="0" hidden="1">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" i="5" l="1"/>
  <c r="AA16" i="5"/>
  <c r="AC17" i="5" s="1"/>
  <c r="AC16" i="5"/>
  <c r="AC5" i="5"/>
  <c r="AC6" i="5"/>
  <c r="AC7" i="5"/>
  <c r="AC8" i="5"/>
  <c r="AC9" i="5"/>
  <c r="AC10" i="5"/>
  <c r="AC11" i="5"/>
  <c r="AC12" i="5"/>
  <c r="AC13" i="5"/>
  <c r="AC14" i="5"/>
  <c r="AC15" i="5"/>
  <c r="AC4" i="5"/>
  <c r="AA5" i="5"/>
  <c r="AA6" i="5"/>
  <c r="AA7" i="5"/>
  <c r="AA8" i="5"/>
  <c r="AA9" i="5"/>
  <c r="AA10" i="5"/>
  <c r="AA11" i="5"/>
  <c r="AA12" i="5"/>
  <c r="AA13" i="5"/>
  <c r="AA14" i="5"/>
  <c r="AA15" i="5"/>
  <c r="AA4" i="5"/>
  <c r="C16" i="2"/>
  <c r="C45" i="1" l="1"/>
  <c r="C29" i="1"/>
  <c r="C37" i="1" s="1"/>
  <c r="C26" i="1"/>
  <c r="C25" i="1"/>
  <c r="C24" i="1"/>
  <c r="I16" i="1"/>
  <c r="D12" i="1" s="1"/>
  <c r="D16" i="1"/>
  <c r="D18" i="1" s="1"/>
  <c r="F8" i="1"/>
  <c r="F7" i="1"/>
  <c r="E5" i="1"/>
  <c r="I12" i="1" l="1"/>
  <c r="D5" i="1"/>
  <c r="D19" i="1" s="1"/>
  <c r="C38" i="1"/>
  <c r="C36" i="1"/>
  <c r="C34" i="1"/>
  <c r="C40" i="1"/>
  <c r="C42" i="1"/>
  <c r="C30" i="1"/>
  <c r="C32" i="1"/>
  <c r="C33" i="1"/>
  <c r="C41" i="1"/>
  <c r="D6" i="1" l="1"/>
  <c r="D20" i="1"/>
  <c r="J6" i="1" s="1"/>
  <c r="F5" i="1"/>
  <c r="J7" i="1" l="1"/>
  <c r="J8" i="1" s="1"/>
  <c r="I13" i="1" s="1"/>
  <c r="E4" i="1" l="1"/>
  <c r="I14" i="1"/>
  <c r="I15" i="1" s="1"/>
  <c r="E17" i="1" s="1"/>
  <c r="E15" i="1" l="1"/>
  <c r="B41" i="1" s="1"/>
  <c r="F4" i="1"/>
  <c r="B32" i="1" l="1"/>
  <c r="E19" i="1"/>
  <c r="E20" i="1" s="1"/>
  <c r="B24" i="1"/>
  <c r="D24" i="1" s="1"/>
  <c r="B42" i="1"/>
  <c r="B40" i="1" s="1"/>
  <c r="F15" i="1"/>
  <c r="E16" i="1"/>
  <c r="J16" i="1"/>
  <c r="I17" i="1" s="1"/>
  <c r="H18" i="1" s="1"/>
  <c r="B26" i="1"/>
  <c r="D26" i="1" s="1"/>
  <c r="F17" i="1"/>
  <c r="B29" i="1"/>
  <c r="D29" i="1" s="1"/>
  <c r="B30" i="1"/>
  <c r="D30" i="1" s="1"/>
  <c r="E18" i="1" l="1"/>
  <c r="F16" i="1"/>
  <c r="E6" i="1"/>
  <c r="F6" i="1" l="1"/>
  <c r="E3" i="1"/>
  <c r="B38" i="1" s="1"/>
  <c r="F18" i="1"/>
  <c r="B25" i="1"/>
  <c r="D25" i="1" s="1"/>
  <c r="B45" i="1" l="1"/>
  <c r="D45" i="1" s="1"/>
  <c r="B46" i="1" s="1"/>
  <c r="F3" i="1"/>
  <c r="B37" i="1"/>
  <c r="B36" i="1" s="1"/>
  <c r="B33" i="1"/>
  <c r="B34" i="1" s="1"/>
</calcChain>
</file>

<file path=xl/sharedStrings.xml><?xml version="1.0" encoding="utf-8"?>
<sst xmlns="http://schemas.openxmlformats.org/spreadsheetml/2006/main" count="2004" uniqueCount="397">
  <si>
    <t>до</t>
  </si>
  <si>
    <t>после</t>
  </si>
  <si>
    <t>Прирост,%</t>
  </si>
  <si>
    <t>Характеристики ценообразования</t>
  </si>
  <si>
    <t>Значения параметров</t>
  </si>
  <si>
    <t>Розничная цена</t>
  </si>
  <si>
    <t>Pc</t>
  </si>
  <si>
    <t>руб/кг</t>
  </si>
  <si>
    <t>Эластичность совокупного спроса по собственной цене</t>
  </si>
  <si>
    <t>Ed</t>
  </si>
  <si>
    <t>Цена внутреннего производителя</t>
  </si>
  <si>
    <t>Pd</t>
  </si>
  <si>
    <t>Эластичность внутреннего предложения по собственной цене</t>
  </si>
  <si>
    <t>Es</t>
  </si>
  <si>
    <t>Цена импорта</t>
  </si>
  <si>
    <t>Pm</t>
  </si>
  <si>
    <t>Эластичность замещения (Армингтона)</t>
  </si>
  <si>
    <t>Ω</t>
  </si>
  <si>
    <t>Внутренняя цена</t>
  </si>
  <si>
    <t>Pws</t>
  </si>
  <si>
    <t>Эластичность спроса на отечественную продукцию по перекрестной цене</t>
  </si>
  <si>
    <t>Edm</t>
  </si>
  <si>
    <t>Цена на границе</t>
  </si>
  <si>
    <t>Pcif</t>
  </si>
  <si>
    <t>долл США/кг</t>
  </si>
  <si>
    <t>Эластичность спроса на отечественный товар по собственной цене</t>
  </si>
  <si>
    <t>Edd</t>
  </si>
  <si>
    <t>Обменный курс</t>
  </si>
  <si>
    <t>ER</t>
  </si>
  <si>
    <t>руб/долл США</t>
  </si>
  <si>
    <t>Эластичность переноса импортных цен в цены производителя</t>
  </si>
  <si>
    <t>η</t>
  </si>
  <si>
    <t>Ставка тарифа в пределах квоты</t>
  </si>
  <si>
    <t>t_in</t>
  </si>
  <si>
    <t>Параметр апроксимации эффективного уровня тарифа</t>
  </si>
  <si>
    <t>SigDel</t>
  </si>
  <si>
    <t>Ставка тарифа внеквотная</t>
  </si>
  <si>
    <t>t_out</t>
  </si>
  <si>
    <t>Вклад в ИПЦ</t>
  </si>
  <si>
    <t>weght_icp</t>
  </si>
  <si>
    <t>Тарифная квота</t>
  </si>
  <si>
    <t>Qt</t>
  </si>
  <si>
    <t>тыс тонн</t>
  </si>
  <si>
    <t>Эффективный уровень тарифа</t>
  </si>
  <si>
    <t>tia</t>
  </si>
  <si>
    <t>dlnPm</t>
  </si>
  <si>
    <t>dlnPd</t>
  </si>
  <si>
    <t>Количественные характеристики</t>
  </si>
  <si>
    <t>dlnS</t>
  </si>
  <si>
    <t>Внутреннее производство</t>
  </si>
  <si>
    <t>S</t>
  </si>
  <si>
    <t>dlnM</t>
  </si>
  <si>
    <t>Спрос на отечественный товар</t>
  </si>
  <si>
    <t>D</t>
  </si>
  <si>
    <t>Импорт</t>
  </si>
  <si>
    <t>M</t>
  </si>
  <si>
    <t>dt</t>
  </si>
  <si>
    <t>Внутреннее потребление</t>
  </si>
  <si>
    <t>С</t>
  </si>
  <si>
    <t>Доля отечественного товара в обороте</t>
  </si>
  <si>
    <t>Sd</t>
  </si>
  <si>
    <t>Доля импортного товара в обороте</t>
  </si>
  <si>
    <t>Sm</t>
  </si>
  <si>
    <t>Колличественные эффекты</t>
  </si>
  <si>
    <t>Прирост</t>
  </si>
  <si>
    <t>эффект защиты отечественного производства</t>
  </si>
  <si>
    <t>эффект потребления</t>
  </si>
  <si>
    <t>эффект внешней торговли</t>
  </si>
  <si>
    <t>Стоимостные эффекты</t>
  </si>
  <si>
    <t>эффект платежного баланса</t>
  </si>
  <si>
    <t>эффект таможенных сборов</t>
  </si>
  <si>
    <t>эффект перераспределения:</t>
  </si>
  <si>
    <t xml:space="preserve"> - излишек производителя</t>
  </si>
  <si>
    <t xml:space="preserve"> - излишек потребителя</t>
  </si>
  <si>
    <t>эффект экономических потерь</t>
  </si>
  <si>
    <t>Изменение суммы покупок потребителей:</t>
  </si>
  <si>
    <t xml:space="preserve"> - переплата потребителей из-за изменения цен</t>
  </si>
  <si>
    <t xml:space="preserve"> - изменение объема потребления</t>
  </si>
  <si>
    <t>Изменение оборота производителей:</t>
  </si>
  <si>
    <t xml:space="preserve"> - изменение оборота из-за изменения цен</t>
  </si>
  <si>
    <t xml:space="preserve"> - изменение объема производства</t>
  </si>
  <si>
    <t>Ценовые эффекты</t>
  </si>
  <si>
    <t>Изменение средней розничной цены</t>
  </si>
  <si>
    <t>Изменение ИПЦ</t>
  </si>
  <si>
    <t/>
  </si>
  <si>
    <t>Российская Федерация</t>
  </si>
  <si>
    <t>рубль</t>
  </si>
  <si>
    <t>2020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</si>
  <si>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</si>
  <si>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</si>
  <si>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</si>
  <si>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</si>
  <si>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</si>
  <si>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</si>
  <si>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</si>
  <si>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</si>
  <si>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</si>
  <si>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</si>
  <si>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</si>
  <si>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</si>
  <si>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Period</t>
  </si>
  <si>
    <t>Trade Flow</t>
  </si>
  <si>
    <t>Reporter</t>
  </si>
  <si>
    <t>Partner</t>
  </si>
  <si>
    <t>2nd Partner</t>
  </si>
  <si>
    <t>Customs Desc</t>
  </si>
  <si>
    <t>Transport Mode</t>
  </si>
  <si>
    <t>Commodity Code</t>
  </si>
  <si>
    <t>Trade Value (US$)</t>
  </si>
  <si>
    <t>Net Weight(kg)</t>
  </si>
  <si>
    <t>Gross Weight</t>
  </si>
  <si>
    <t>Qty Unit</t>
  </si>
  <si>
    <t>Qty</t>
  </si>
  <si>
    <t>Alternate Quantity unit</t>
  </si>
  <si>
    <t>Alternate Quantity</t>
  </si>
  <si>
    <t>CIF Value (US$)</t>
  </si>
  <si>
    <t>FOB Value (US$)</t>
  </si>
  <si>
    <t>Russian Federation</t>
  </si>
  <si>
    <t>World</t>
  </si>
  <si>
    <t>TOTAL CPC</t>
  </si>
  <si>
    <t>TOTAL MOT</t>
  </si>
  <si>
    <t>kg</t>
  </si>
  <si>
    <t>К содержанию</t>
  </si>
  <si>
    <t>ВАЛОВЫЕ СБОРЫ  ПЛОДОВ,  ЯГОД,  ВИНОГРАДА, ЧАЙНОГО ЛИСТА  И  ХМЕЛЯ  В  РОССИЙСКОЙ ФЕДЕРАЦИИ</t>
  </si>
  <si>
    <t>(хозяйства всех категорий; тысяч тонн)</t>
  </si>
  <si>
    <t>Плодово-ягодные насаждения - всего</t>
  </si>
  <si>
    <t xml:space="preserve">   в том числе:                           семечковые</t>
  </si>
  <si>
    <t>косточковые</t>
  </si>
  <si>
    <t>орехоплодные</t>
  </si>
  <si>
    <t>субтропические</t>
  </si>
  <si>
    <t>цитрусовые</t>
  </si>
  <si>
    <t>ягодники</t>
  </si>
  <si>
    <t>Виноградники</t>
  </si>
  <si>
    <t>Хмель</t>
  </si>
  <si>
    <t>Чай</t>
  </si>
  <si>
    <t>Azerbaijan</t>
  </si>
  <si>
    <t>Armenia</t>
  </si>
  <si>
    <t>Bosnia Herzegovina</t>
  </si>
  <si>
    <t>Belarus</t>
  </si>
  <si>
    <t>Georgia</t>
  </si>
  <si>
    <t>Kazakhstan</t>
  </si>
  <si>
    <t>Serbia</t>
  </si>
  <si>
    <t>Turkey</t>
  </si>
  <si>
    <t>North Macedonia</t>
  </si>
  <si>
    <t>Argentina</t>
  </si>
  <si>
    <t>Japan</t>
  </si>
  <si>
    <t>Kyrgyzstan</t>
  </si>
  <si>
    <t>Thailand</t>
  </si>
  <si>
    <t>$51</t>
  </si>
  <si>
    <t>Chile</t>
  </si>
  <si>
    <t>New Zealand</t>
  </si>
  <si>
    <t>South Africa</t>
  </si>
  <si>
    <t>N/A</t>
  </si>
  <si>
    <t>Brazil</t>
  </si>
  <si>
    <t>$755</t>
  </si>
  <si>
    <t>Uruguay</t>
  </si>
  <si>
    <t>$807</t>
  </si>
  <si>
    <t>Uzbekistan</t>
  </si>
  <si>
    <t>Tajikistan</t>
  </si>
  <si>
    <t>Turkmenistan</t>
  </si>
  <si>
    <t>$980</t>
  </si>
  <si>
    <t>$33611110</t>
  </si>
  <si>
    <t>$3293387</t>
  </si>
  <si>
    <t>$97501</t>
  </si>
  <si>
    <t>$404948</t>
  </si>
  <si>
    <t>$824675</t>
  </si>
  <si>
    <t>$75300</t>
  </si>
  <si>
    <t>$227410</t>
  </si>
  <si>
    <t>$9638</t>
  </si>
  <si>
    <t>$12697669</t>
  </si>
  <si>
    <t>$12686621</t>
  </si>
  <si>
    <t>$1148345</t>
  </si>
  <si>
    <t>$2145611</t>
  </si>
  <si>
    <t>$46059027</t>
  </si>
  <si>
    <t>$3180409</t>
  </si>
  <si>
    <t>$94641</t>
  </si>
  <si>
    <t>$101064</t>
  </si>
  <si>
    <t>$544894</t>
  </si>
  <si>
    <t>$642078</t>
  </si>
  <si>
    <t>$185081</t>
  </si>
  <si>
    <t>$3522</t>
  </si>
  <si>
    <t>$199425</t>
  </si>
  <si>
    <t>$14097</t>
  </si>
  <si>
    <t>$26656</t>
  </si>
  <si>
    <t>$14627018</t>
  </si>
  <si>
    <t>$20200967</t>
  </si>
  <si>
    <t>$2450473</t>
  </si>
  <si>
    <t>$3788645</t>
  </si>
  <si>
    <t>$45286395</t>
  </si>
  <si>
    <t>$1053011</t>
  </si>
  <si>
    <t>$433086</t>
  </si>
  <si>
    <t>$32633</t>
  </si>
  <si>
    <t>$653888</t>
  </si>
  <si>
    <t>$301633</t>
  </si>
  <si>
    <t>$267967</t>
  </si>
  <si>
    <t>$257605</t>
  </si>
  <si>
    <t>$76362</t>
  </si>
  <si>
    <t>$14010</t>
  </si>
  <si>
    <t>$17520440</t>
  </si>
  <si>
    <t>$523229</t>
  </si>
  <si>
    <t>$16830890</t>
  </si>
  <si>
    <t>$586318</t>
  </si>
  <si>
    <t>$3872876</t>
  </si>
  <si>
    <t>$2862440</t>
  </si>
  <si>
    <t>$55993202</t>
  </si>
  <si>
    <t>$531133</t>
  </si>
  <si>
    <t>$1743789</t>
  </si>
  <si>
    <t>$7262</t>
  </si>
  <si>
    <t>$477925</t>
  </si>
  <si>
    <t>$2302113</t>
  </si>
  <si>
    <t>$74533</t>
  </si>
  <si>
    <t>$2382155</t>
  </si>
  <si>
    <t>$116435</t>
  </si>
  <si>
    <t>$8100</t>
  </si>
  <si>
    <t>$22190931</t>
  </si>
  <si>
    <t>$3281797</t>
  </si>
  <si>
    <t>$13283179</t>
  </si>
  <si>
    <t>$2458447</t>
  </si>
  <si>
    <t>$5518297</t>
  </si>
  <si>
    <t>$1314304</t>
  </si>
  <si>
    <t>$302040</t>
  </si>
  <si>
    <t>$58973359</t>
  </si>
  <si>
    <t>$416375</t>
  </si>
  <si>
    <t>$1741370</t>
  </si>
  <si>
    <t>$1229554</t>
  </si>
  <si>
    <t>$2154670</t>
  </si>
  <si>
    <t>$38612</t>
  </si>
  <si>
    <t>$5791914</t>
  </si>
  <si>
    <t>$51720</t>
  </si>
  <si>
    <t>$20442680</t>
  </si>
  <si>
    <t>$2873405</t>
  </si>
  <si>
    <t>$9446883</t>
  </si>
  <si>
    <t>$8100738</t>
  </si>
  <si>
    <t>$5405078</t>
  </si>
  <si>
    <t>$1267818</t>
  </si>
  <si>
    <t>$11730</t>
  </si>
  <si>
    <t>$47423551</t>
  </si>
  <si>
    <t>$279962</t>
  </si>
  <si>
    <t>$3712902</t>
  </si>
  <si>
    <t>$39367</t>
  </si>
  <si>
    <t>$465959</t>
  </si>
  <si>
    <t>$4821893</t>
  </si>
  <si>
    <t>$7075</t>
  </si>
  <si>
    <t>$8237721</t>
  </si>
  <si>
    <t>$12000</t>
  </si>
  <si>
    <t>$13776</t>
  </si>
  <si>
    <t>$3032815</t>
  </si>
  <si>
    <t>$3964625</t>
  </si>
  <si>
    <t>$4390316</t>
  </si>
  <si>
    <t>$7103979</t>
  </si>
  <si>
    <t>$15643</t>
  </si>
  <si>
    <t>$9337140</t>
  </si>
  <si>
    <t>$992887</t>
  </si>
  <si>
    <t>$995484</t>
  </si>
  <si>
    <t>$49595096</t>
  </si>
  <si>
    <t>$250507</t>
  </si>
  <si>
    <t>$1984713</t>
  </si>
  <si>
    <t>$429272</t>
  </si>
  <si>
    <t>$6454422</t>
  </si>
  <si>
    <t>$7048</t>
  </si>
  <si>
    <t>$8769518</t>
  </si>
  <si>
    <t>$4384</t>
  </si>
  <si>
    <t>$4596452</t>
  </si>
  <si>
    <t>$6616066</t>
  </si>
  <si>
    <t>$814643</t>
  </si>
  <si>
    <t>$14488576</t>
  </si>
  <si>
    <t>$22177</t>
  </si>
  <si>
    <t>$3144111</t>
  </si>
  <si>
    <t>$233988</t>
  </si>
  <si>
    <t>$4630</t>
  </si>
  <si>
    <t>$200726</t>
  </si>
  <si>
    <t>$1573854</t>
  </si>
  <si>
    <t>$35626037</t>
  </si>
  <si>
    <t>$2154534</t>
  </si>
  <si>
    <t>$227525</t>
  </si>
  <si>
    <t>$212490</t>
  </si>
  <si>
    <t>$95475</t>
  </si>
  <si>
    <t>$2790840</t>
  </si>
  <si>
    <t>$24775</t>
  </si>
  <si>
    <t>$4110406</t>
  </si>
  <si>
    <t>$28775</t>
  </si>
  <si>
    <t>$240779</t>
  </si>
  <si>
    <t>$10121523</t>
  </si>
  <si>
    <t>$3630542</t>
  </si>
  <si>
    <t>$3435290</t>
  </si>
  <si>
    <t>$7969379</t>
  </si>
  <si>
    <t>$145505</t>
  </si>
  <si>
    <t>$208110</t>
  </si>
  <si>
    <t>$230083</t>
  </si>
  <si>
    <t>$17596835</t>
  </si>
  <si>
    <t>$3404067</t>
  </si>
  <si>
    <t>$38530</t>
  </si>
  <si>
    <t>$155794</t>
  </si>
  <si>
    <t>$47998</t>
  </si>
  <si>
    <t>$312238</t>
  </si>
  <si>
    <t>$895985</t>
  </si>
  <si>
    <t>$467829</t>
  </si>
  <si>
    <t>$536161</t>
  </si>
  <si>
    <t>$211913</t>
  </si>
  <si>
    <t>$6171090</t>
  </si>
  <si>
    <t>$804496</t>
  </si>
  <si>
    <t>$2628329</t>
  </si>
  <si>
    <t>$1352249</t>
  </si>
  <si>
    <t>$47615</t>
  </si>
  <si>
    <t>$345280</t>
  </si>
  <si>
    <t>$57711</t>
  </si>
  <si>
    <t>Areas nes</t>
  </si>
  <si>
    <t>$119542</t>
  </si>
  <si>
    <t>$20303149</t>
  </si>
  <si>
    <t>$5097645</t>
  </si>
  <si>
    <t>$60728</t>
  </si>
  <si>
    <t>$449643</t>
  </si>
  <si>
    <t>$46107</t>
  </si>
  <si>
    <t>$1969412</t>
  </si>
  <si>
    <t>$22847</t>
  </si>
  <si>
    <t>$885391</t>
  </si>
  <si>
    <t>$253711</t>
  </si>
  <si>
    <t>$73210</t>
  </si>
  <si>
    <t>$4136824</t>
  </si>
  <si>
    <t>$62080</t>
  </si>
  <si>
    <t>$6497821</t>
  </si>
  <si>
    <t>$28326</t>
  </si>
  <si>
    <t>$81768</t>
  </si>
  <si>
    <t>$599004</t>
  </si>
  <si>
    <t>$17590</t>
  </si>
  <si>
    <t>$21035</t>
  </si>
  <si>
    <t>$28307101</t>
  </si>
  <si>
    <t>$6177620</t>
  </si>
  <si>
    <t>$25271</t>
  </si>
  <si>
    <t>$292744</t>
  </si>
  <si>
    <t>$134157</t>
  </si>
  <si>
    <t>$2374541</t>
  </si>
  <si>
    <t>$848424</t>
  </si>
  <si>
    <t>$612595</t>
  </si>
  <si>
    <t>$1328</t>
  </si>
  <si>
    <t>$81766</t>
  </si>
  <si>
    <t>$4166548</t>
  </si>
  <si>
    <t>$21140</t>
  </si>
  <si>
    <t>$10217244</t>
  </si>
  <si>
    <t>$18801</t>
  </si>
  <si>
    <t>$1134</t>
  </si>
  <si>
    <t>$1142337</t>
  </si>
  <si>
    <t>$2158486</t>
  </si>
  <si>
    <t>$32959</t>
  </si>
  <si>
    <t>$38046360</t>
  </si>
  <si>
    <t>$1918464</t>
  </si>
  <si>
    <t>$294488</t>
  </si>
  <si>
    <t>$395924</t>
  </si>
  <si>
    <t>$2535383</t>
  </si>
  <si>
    <t>$1111516</t>
  </si>
  <si>
    <t>$9002</t>
  </si>
  <si>
    <t>$410157</t>
  </si>
  <si>
    <t>$19088</t>
  </si>
  <si>
    <t>$71829</t>
  </si>
  <si>
    <t>$7850913</t>
  </si>
  <si>
    <t>$16617524</t>
  </si>
  <si>
    <t>$1072</t>
  </si>
  <si>
    <t>$2528781</t>
  </si>
  <si>
    <t>$4281231</t>
  </si>
  <si>
    <t>Rep, of Korea</t>
  </si>
  <si>
    <t>Rep, of Moldova</t>
  </si>
  <si>
    <t>Яблоки, кг</t>
  </si>
  <si>
    <t>Названия строк</t>
  </si>
  <si>
    <t>Общий итог</t>
  </si>
  <si>
    <t>Сумма по полю CIF Value (US$)</t>
  </si>
  <si>
    <t>Сумма по полю Qty</t>
  </si>
  <si>
    <t>(несколько элементов)</t>
  </si>
  <si>
    <r>
      <t xml:space="preserve">Продукция сельского хозяйства по категориям хозяйств по Российской Федерации
</t>
    </r>
    <r>
      <rPr>
        <sz val="12"/>
        <rFont val="Times New Roman"/>
        <family val="1"/>
        <charset val="204"/>
      </rPr>
      <t>(в фактически действовавших ценах; миллиардов рублей; до 1998 г. - трлн. руб.)</t>
    </r>
  </si>
  <si>
    <t>Хозяйства всех категорий</t>
  </si>
  <si>
    <t>Продукция сельского хозяйства</t>
  </si>
  <si>
    <t>      в том числе:</t>
  </si>
  <si>
    <t>   растениеводства</t>
  </si>
  <si>
    <t>   животноводства</t>
  </si>
  <si>
    <t>1.9. СТРУКТУРА ПРОДУКЦИИ СЕЛЬСКОГО ХОЗЯЙСТВА ПО ВИДАМ</t>
  </si>
  <si>
    <t>(в хозяйствах всех категорий; в фактически действовавших ценах; в процентах к итогу)</t>
  </si>
  <si>
    <r>
      <t>Продукция сельского хозяйства</t>
    </r>
    <r>
      <rPr>
        <sz val="12"/>
        <color rgb="FF000000"/>
        <rFont val="Arial"/>
        <family val="2"/>
        <charset val="204"/>
      </rPr>
      <t xml:space="preserve"> </t>
    </r>
  </si>
  <si>
    <t>в том числе:</t>
  </si>
  <si>
    <t>продукция растениеводства</t>
  </si>
  <si>
    <t>из нее:</t>
  </si>
  <si>
    <t>зерновые и зернобобовые культуры</t>
  </si>
  <si>
    <t>семена и плоды масличных культур</t>
  </si>
  <si>
    <t>из них семена подсолнечника</t>
  </si>
  <si>
    <t>н.д</t>
  </si>
  <si>
    <t>н.д.</t>
  </si>
  <si>
    <t>растения, используемые для производства сахара (свекла сахарная)</t>
  </si>
  <si>
    <t>сырье растительное, используемое в текстильном производстве</t>
  </si>
  <si>
    <t>картофель</t>
  </si>
  <si>
    <t>овощи свежие или охлажденные,не включенные в другие группировки</t>
  </si>
  <si>
    <t>солома и культуры кормовые</t>
  </si>
  <si>
    <t>фрукты, ягоды и орехи прочие</t>
  </si>
  <si>
    <t>виноград</t>
  </si>
  <si>
    <t>продукция животноводства</t>
  </si>
  <si>
    <t>скот и птица</t>
  </si>
  <si>
    <t>молоко</t>
  </si>
  <si>
    <t>яйца</t>
  </si>
  <si>
    <t>шерсть</t>
  </si>
  <si>
    <t>Источник: данные Росстата сборник "Сельское хозяйство России" за 2019 и 2021 гг. -https://rosstat.gov.ru/folder/210/document/13226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</si>
</sst>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0.000"/>
    <numFmt numFmtId="167" formatCode="#,##0.####"/>
    <numFmt numFmtId="168" formatCode="[&lt;0.1]##0.00;[=0]&quot;-&quot;;##0.0"/>
    <numFmt numFmtId="169" formatCode="[&lt;0.1]##0.0;[=0]&quot;-&quot;;##0"/>
    <numFmt numFmtId="170" formatCode="[&lt;0.1]##0.0;[=0]&quot;-&quot;;##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0"/>
      <color rgb="FF000000"/>
      <name val="Verdana"/>
      <family val="2"/>
      <charset val="204"/>
    </font>
    <font>
      <sz val="10"/>
      <color indexed="18"/>
      <name val="Arial"/>
      <family val="2"/>
      <charset val="204"/>
    </font>
    <font>
      <b/>
      <sz val="11"/>
      <color rgb="FF212529"/>
      <name val="Arial"/>
      <family val="2"/>
      <charset val="204"/>
    </font>
    <font>
      <sz val="11"/>
      <color rgb="FF212529"/>
      <name val="Arial"/>
      <family val="2"/>
      <charset val="204"/>
    </font>
    <font>
      <sz val="9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Times New Roman"/>
      <family val="1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</font>
    <font>
      <b/>
      <i/>
      <sz val="9"/>
      <name val="Arial"/>
      <family val="2"/>
      <charset val="204"/>
    </font>
    <font>
      <sz val="12"/>
      <name val="Times New Roman"/>
      <family val="1"/>
      <charset val="204"/>
    </font>
    <font>
      <b/>
      <sz val="11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F2F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3" borderId="1" xfId="0" applyNumberFormat="1" applyFill="1" applyBorder="1"/>
    <xf numFmtId="165" fontId="0" fillId="0" borderId="1" xfId="1" applyNumberFormat="1" applyFont="1" applyBorder="1"/>
    <xf numFmtId="2" fontId="0" fillId="4" borderId="1" xfId="0" applyNumberFormat="1" applyFill="1" applyBorder="1"/>
    <xf numFmtId="0" fontId="3" fillId="0" borderId="1" xfId="0" applyFont="1" applyBorder="1"/>
    <xf numFmtId="2" fontId="0" fillId="3" borderId="1" xfId="0" applyNumberFormat="1" applyFill="1" applyBorder="1"/>
    <xf numFmtId="0" fontId="0" fillId="4" borderId="1" xfId="0" applyFill="1" applyBorder="1"/>
    <xf numFmtId="2" fontId="0" fillId="0" borderId="0" xfId="0" applyNumberFormat="1"/>
    <xf numFmtId="1" fontId="0" fillId="3" borderId="1" xfId="0" applyNumberFormat="1" applyFill="1" applyBorder="1"/>
    <xf numFmtId="166" fontId="0" fillId="0" borderId="0" xfId="0" applyNumberFormat="1"/>
    <xf numFmtId="0" fontId="0" fillId="0" borderId="1" xfId="0" applyBorder="1" applyAlignment="1">
      <alignment horizontal="center"/>
    </xf>
    <xf numFmtId="0" fontId="4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0" fontId="0" fillId="0" borderId="1" xfId="1" applyNumberFormat="1" applyFont="1" applyBorder="1"/>
    <xf numFmtId="1" fontId="0" fillId="0" borderId="0" xfId="0" applyNumberFormat="1"/>
    <xf numFmtId="0" fontId="5" fillId="5" borderId="3" xfId="0" applyFont="1" applyFill="1" applyBorder="1" applyAlignment="1">
      <alignment vertical="top" wrapText="1"/>
    </xf>
    <xf numFmtId="0" fontId="5" fillId="5" borderId="3" xfId="0" applyFont="1" applyFill="1" applyBorder="1" applyAlignment="1">
      <alignment horizontal="left" vertical="top" wrapText="1"/>
    </xf>
    <xf numFmtId="167" fontId="0" fillId="5" borderId="0" xfId="0" applyNumberFormat="1" applyFill="1" applyAlignment="1">
      <alignment horizontal="right" vertical="top"/>
    </xf>
    <xf numFmtId="164" fontId="0" fillId="2" borderId="1" xfId="0" applyNumberFormat="1" applyFill="1" applyBorder="1"/>
    <xf numFmtId="0" fontId="6" fillId="6" borderId="4" xfId="0" applyFont="1" applyFill="1" applyBorder="1" applyAlignment="1">
      <alignment horizontal="center" wrapText="1"/>
    </xf>
    <xf numFmtId="0" fontId="7" fillId="7" borderId="4" xfId="0" applyFont="1" applyFill="1" applyBorder="1" applyAlignment="1">
      <alignment vertical="top" wrapText="1"/>
    </xf>
    <xf numFmtId="0" fontId="7" fillId="7" borderId="4" xfId="0" applyFont="1" applyFill="1" applyBorder="1" applyAlignment="1">
      <alignment horizontal="right" vertical="top" wrapText="1"/>
    </xf>
    <xf numFmtId="168" fontId="8" fillId="0" borderId="0" xfId="0" applyNumberFormat="1" applyFont="1"/>
    <xf numFmtId="0" fontId="10" fillId="0" borderId="0" xfId="2" applyFont="1" applyFill="1" applyBorder="1" applyAlignment="1" applyProtection="1">
      <alignment vertical="center"/>
    </xf>
    <xf numFmtId="0" fontId="11" fillId="0" borderId="5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69" fontId="13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wrapText="1" indent="1"/>
    </xf>
    <xf numFmtId="170" fontId="8" fillId="0" borderId="0" xfId="0" applyNumberFormat="1" applyFont="1"/>
    <xf numFmtId="169" fontId="8" fillId="0" borderId="0" xfId="0" applyNumberFormat="1" applyFont="1"/>
    <xf numFmtId="0" fontId="7" fillId="9" borderId="4" xfId="0" applyFont="1" applyFill="1" applyBorder="1" applyAlignment="1">
      <alignment vertical="top" wrapText="1"/>
    </xf>
    <xf numFmtId="0" fontId="7" fillId="9" borderId="4" xfId="0" applyFont="1" applyFill="1" applyBorder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0" borderId="0" xfId="0" applyFont="1"/>
    <xf numFmtId="0" fontId="16" fillId="8" borderId="1" xfId="0" applyFont="1" applyFill="1" applyBorder="1" applyAlignment="1">
      <alignment vertical="top" wrapText="1"/>
    </xf>
    <xf numFmtId="0" fontId="16" fillId="8" borderId="1" xfId="0" applyFont="1" applyFill="1" applyBorder="1" applyAlignment="1">
      <alignment horizontal="center" wrapText="1"/>
    </xf>
    <xf numFmtId="0" fontId="16" fillId="8" borderId="6" xfId="0" applyFont="1" applyFill="1" applyBorder="1" applyAlignment="1">
      <alignment horizontal="center" wrapText="1"/>
    </xf>
    <xf numFmtId="0" fontId="16" fillId="0" borderId="1" xfId="0" applyFont="1" applyBorder="1" applyAlignment="1">
      <alignment wrapText="1"/>
    </xf>
    <xf numFmtId="166" fontId="16" fillId="0" borderId="1" xfId="0" applyNumberFormat="1" applyFont="1" applyBorder="1" applyAlignment="1">
      <alignment wrapText="1"/>
    </xf>
    <xf numFmtId="164" fontId="16" fillId="0" borderId="1" xfId="0" applyNumberFormat="1" applyFont="1" applyBorder="1" applyAlignment="1">
      <alignment horizontal="right" wrapText="1"/>
    </xf>
    <xf numFmtId="164" fontId="16" fillId="0" borderId="6" xfId="0" applyNumberFormat="1" applyFont="1" applyBorder="1" applyAlignment="1">
      <alignment horizontal="right" wrapText="1"/>
    </xf>
    <xf numFmtId="164" fontId="16" fillId="0" borderId="1" xfId="0" applyNumberFormat="1" applyFont="1" applyBorder="1" applyAlignment="1">
      <alignment wrapText="1"/>
    </xf>
    <xf numFmtId="0" fontId="16" fillId="0" borderId="1" xfId="0" applyFont="1" applyBorder="1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left" vertical="center" wrapText="1" indent="2"/>
    </xf>
    <xf numFmtId="0" fontId="18" fillId="0" borderId="1" xfId="0" applyFont="1" applyBorder="1" applyAlignment="1">
      <alignment horizontal="left" vertical="center" wrapText="1" indent="1"/>
    </xf>
    <xf numFmtId="0" fontId="20" fillId="0" borderId="1" xfId="0" applyFont="1" applyBorder="1" applyAlignment="1">
      <alignment horizontal="left" vertical="center" wrapText="1" indent="3"/>
    </xf>
    <xf numFmtId="0" fontId="2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7" fillId="10" borderId="7" xfId="0" applyFont="1" applyFill="1" applyBorder="1" applyAlignment="1">
      <alignment horizontal="center" vertical="center" wrapText="1"/>
    </xf>
    <xf numFmtId="0" fontId="17" fillId="10" borderId="8" xfId="0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</cellXfs>
  <cellStyles count="3">
    <cellStyle name="Гиперссылка 2" xfId="2" xr:uid="{F2D58C0C-77B5-404C-9B4D-D0C4E628B872}"/>
    <cellStyle name="Обычный" xfId="0" builtinId="0"/>
    <cellStyle name="Процентный" xfId="1" builtinId="5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590550</xdr:colOff>
          <xdr:row>18</xdr:row>
          <xdr:rowOff>171450</xdr:rowOff>
        </xdr:from>
        <xdr:to>
          <xdr:col>7</xdr:col>
          <xdr:colOff>1514475</xdr:colOff>
          <xdr:row>21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Поиск решения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1182371</xdr:colOff>
      <xdr:row>0</xdr:row>
      <xdr:rowOff>0</xdr:rowOff>
    </xdr:from>
    <xdr:ext cx="297547" cy="317499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371" y="127001"/>
          <a:ext cx="297547" cy="317499"/>
        </a:xfrm>
        <a:prstGeom prst="rect">
          <a:avLst/>
        </a:prstGeom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84;&#1087;&#1086;&#1088;&#1090;_&#1074;&#1089;&#1077;_&#1087;&#1088;&#1086;&#1076;&#1090;&#1086;&#1074;&#1072;&#1088;&#109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1 (2)"/>
      <sheetName val="Лист2"/>
      <sheetName val="Лист3"/>
      <sheetName val="Лист4"/>
      <sheetName val="Лист5"/>
      <sheetName val="Лист6"/>
      <sheetName val="Лист7"/>
      <sheetName val="Импорт_все_продтовары"/>
    </sheetNames>
    <definedNames>
      <definedName name="Макрос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Терновский" refreshedDate="44865.451208564817" createdVersion="8" refreshedVersion="8" minRefreshableVersion="3" recordCount="202" xr:uid="{82060FEE-0AC9-4C01-A1D8-A5C67EB7012B}">
  <cacheSource type="worksheet">
    <worksheetSource ref="A1:Q1048576" sheet="Цены мир"/>
  </cacheSource>
  <cacheFields count="17">
    <cacheField name="Period" numFmtId="0">
      <sharedItems containsString="0" containsBlank="1" containsNumber="1" containsInteger="1" minValue="202001" maxValue="202012" count="13"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m/>
      </sharedItems>
    </cacheField>
    <cacheField name="Trade Flow" numFmtId="0">
      <sharedItems containsBlank="1"/>
    </cacheField>
    <cacheField name="Reporter" numFmtId="0">
      <sharedItems containsBlank="1"/>
    </cacheField>
    <cacheField name="Partner" numFmtId="0">
      <sharedItems containsBlank="1" count="26">
        <s v="World"/>
        <s v="Azerbaijan"/>
        <s v="Armenia"/>
        <s v="Bosnia Herzegovina"/>
        <s v="Belarus"/>
        <s v="Georgia"/>
        <s v="Kazakhstan"/>
        <s v="Rep, of Korea"/>
        <s v="Rep, of Moldova"/>
        <s v="Serbia"/>
        <s v="Turkey"/>
        <s v="North Macedonia"/>
        <s v="Argentina"/>
        <s v="Japan"/>
        <s v="Kyrgyzstan"/>
        <s v="Thailand"/>
        <s v="Chile"/>
        <s v="New Zealand"/>
        <s v="South Africa"/>
        <s v="Brazil"/>
        <s v="Uruguay"/>
        <s v="Uzbekistan"/>
        <s v="Tajikistan"/>
        <s v="Turkmenistan"/>
        <s v="Areas nes"/>
        <m/>
      </sharedItems>
    </cacheField>
    <cacheField name="2nd Partner" numFmtId="0">
      <sharedItems containsBlank="1"/>
    </cacheField>
    <cacheField name="Customs Desc" numFmtId="0">
      <sharedItems containsBlank="1"/>
    </cacheField>
    <cacheField name="Transport Mode" numFmtId="0">
      <sharedItems containsBlank="1"/>
    </cacheField>
    <cacheField name="Commodity Code" numFmtId="0">
      <sharedItems containsString="0" containsBlank="1" containsNumber="1" containsInteger="1" minValue="80810" maxValue="80810"/>
    </cacheField>
    <cacheField name="Trade Value (US$)" numFmtId="0">
      <sharedItems containsBlank="1"/>
    </cacheField>
    <cacheField name="Net Weight(kg)" numFmtId="0">
      <sharedItems containsString="0" containsBlank="1" containsNumber="1" containsInteger="1" minValue="10" maxValue="68681468"/>
    </cacheField>
    <cacheField name="Gross Weight" numFmtId="0">
      <sharedItems containsNonDate="0" containsString="0" containsBlank="1"/>
    </cacheField>
    <cacheField name="Qty Unit" numFmtId="0">
      <sharedItems containsBlank="1"/>
    </cacheField>
    <cacheField name="Qty" numFmtId="0">
      <sharedItems containsString="0" containsBlank="1" containsNumber="1" containsInteger="1" minValue="10" maxValue="68681468"/>
    </cacheField>
    <cacheField name="Alternate Quantity unit" numFmtId="0">
      <sharedItems containsBlank="1"/>
    </cacheField>
    <cacheField name="Alternate Quantity" numFmtId="0">
      <sharedItems containsString="0" containsBlank="1" containsNumber="1" containsInteger="1" minValue="10" maxValue="85177357"/>
    </cacheField>
    <cacheField name="CIF Value (US$)" numFmtId="0">
      <sharedItems containsString="0" containsBlank="1" containsNumber="1" minValue="12" maxValue="58973359.399999999"/>
    </cacheField>
    <cacheField name="FOB Value (US$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M"/>
    <s v="Russian Federation"/>
    <x v="0"/>
    <s v="World"/>
    <s v="TOTAL CPC"/>
    <s v="TOTAL MOT"/>
    <n v="80810"/>
    <s v="$33611110"/>
    <n v="52632747"/>
    <m/>
    <s v="kg"/>
    <n v="52632747"/>
    <s v="kg"/>
    <n v="52632747"/>
    <n v="33611110.200000003"/>
    <n v="0"/>
  </r>
  <r>
    <x v="0"/>
    <s v="M"/>
    <s v="Russian Federation"/>
    <x v="1"/>
    <s v="World"/>
    <s v="TOTAL CPC"/>
    <s v="TOTAL MOT"/>
    <n v="80810"/>
    <s v="$3293387"/>
    <n v="7507666"/>
    <m/>
    <s v="kg"/>
    <n v="7507666"/>
    <s v="kg"/>
    <n v="7507666"/>
    <n v="3293387.5"/>
    <n v="0"/>
  </r>
  <r>
    <x v="0"/>
    <s v="M"/>
    <s v="Russian Federation"/>
    <x v="2"/>
    <s v="World"/>
    <s v="TOTAL CPC"/>
    <s v="TOTAL MOT"/>
    <n v="80810"/>
    <s v="$97501"/>
    <n v="135294"/>
    <m/>
    <s v="kg"/>
    <n v="135294"/>
    <s v="kg"/>
    <n v="135294"/>
    <n v="97501.2"/>
    <n v="0"/>
  </r>
  <r>
    <x v="0"/>
    <s v="M"/>
    <s v="Russian Federation"/>
    <x v="3"/>
    <s v="World"/>
    <s v="TOTAL CPC"/>
    <s v="TOTAL MOT"/>
    <n v="80810"/>
    <s v="$404948"/>
    <n v="436061"/>
    <m/>
    <s v="kg"/>
    <n v="436061"/>
    <s v="kg"/>
    <n v="436061"/>
    <n v="404948.2"/>
    <n v="0"/>
  </r>
  <r>
    <x v="0"/>
    <s v="M"/>
    <s v="Russian Federation"/>
    <x v="4"/>
    <s v="World"/>
    <s v="TOTAL CPC"/>
    <s v="TOTAL MOT"/>
    <n v="80810"/>
    <s v="$824675"/>
    <n v="1437337"/>
    <m/>
    <s v="kg"/>
    <n v="1437337"/>
    <s v="kg"/>
    <n v="1437337"/>
    <n v="824675.5"/>
    <n v="0"/>
  </r>
  <r>
    <x v="0"/>
    <s v="M"/>
    <s v="Russian Federation"/>
    <x v="5"/>
    <s v="World"/>
    <s v="TOTAL CPC"/>
    <s v="TOTAL MOT"/>
    <n v="80810"/>
    <s v="$75300"/>
    <n v="157393"/>
    <m/>
    <s v="kg"/>
    <n v="157393"/>
    <s v="kg"/>
    <n v="157393"/>
    <n v="75300.100000000006"/>
    <n v="0"/>
  </r>
  <r>
    <x v="0"/>
    <s v="M"/>
    <s v="Russian Federation"/>
    <x v="6"/>
    <s v="World"/>
    <s v="TOTAL CPC"/>
    <s v="TOTAL MOT"/>
    <n v="80810"/>
    <s v="$227410"/>
    <n v="644311"/>
    <m/>
    <s v="kg"/>
    <n v="644311"/>
    <s v="kg"/>
    <n v="644311"/>
    <n v="227410.2"/>
    <n v="0"/>
  </r>
  <r>
    <x v="0"/>
    <s v="M"/>
    <s v="Russian Federation"/>
    <x v="7"/>
    <s v="World"/>
    <s v="TOTAL CPC"/>
    <s v="TOTAL MOT"/>
    <n v="80810"/>
    <s v="$9638"/>
    <n v="19390"/>
    <m/>
    <s v="kg"/>
    <n v="19390"/>
    <s v="kg"/>
    <n v="19390"/>
    <n v="9638.7999999999993"/>
    <n v="0"/>
  </r>
  <r>
    <x v="0"/>
    <s v="M"/>
    <s v="Russian Federation"/>
    <x v="8"/>
    <s v="World"/>
    <s v="TOTAL CPC"/>
    <s v="TOTAL MOT"/>
    <n v="80810"/>
    <s v="$12697669"/>
    <n v="22928342"/>
    <m/>
    <s v="kg"/>
    <n v="22928342"/>
    <s v="kg"/>
    <n v="22928342"/>
    <n v="12697669.300000001"/>
    <n v="0"/>
  </r>
  <r>
    <x v="0"/>
    <s v="M"/>
    <s v="Russian Federation"/>
    <x v="9"/>
    <s v="World"/>
    <s v="TOTAL CPC"/>
    <s v="TOTAL MOT"/>
    <n v="80810"/>
    <s v="$12686621"/>
    <n v="15335001"/>
    <m/>
    <s v="kg"/>
    <n v="15335001"/>
    <s v="kg"/>
    <n v="15335001"/>
    <n v="12686621.9"/>
    <n v="0"/>
  </r>
  <r>
    <x v="0"/>
    <s v="M"/>
    <s v="Russian Federation"/>
    <x v="10"/>
    <s v="World"/>
    <s v="TOTAL CPC"/>
    <s v="TOTAL MOT"/>
    <n v="80810"/>
    <s v="$1148345"/>
    <n v="1354080"/>
    <m/>
    <s v="kg"/>
    <n v="1354080"/>
    <s v="kg"/>
    <n v="1354080"/>
    <n v="1148345.8999999999"/>
    <n v="0"/>
  </r>
  <r>
    <x v="0"/>
    <s v="M"/>
    <s v="Russian Federation"/>
    <x v="11"/>
    <s v="World"/>
    <s v="TOTAL CPC"/>
    <s v="TOTAL MOT"/>
    <n v="80810"/>
    <s v="$2145611"/>
    <n v="2677870"/>
    <m/>
    <s v="kg"/>
    <n v="2677870"/>
    <s v="kg"/>
    <n v="2677870"/>
    <n v="2145611.7000000002"/>
    <n v="0"/>
  </r>
  <r>
    <x v="1"/>
    <s v="M"/>
    <s v="Russian Federation"/>
    <x v="0"/>
    <s v="World"/>
    <s v="TOTAL CPC"/>
    <s v="TOTAL MOT"/>
    <n v="80810"/>
    <s v="$46059027"/>
    <n v="68681468"/>
    <m/>
    <s v="kg"/>
    <n v="68681468"/>
    <s v="kg"/>
    <n v="68681468"/>
    <n v="46059027.899999999"/>
    <n v="0"/>
  </r>
  <r>
    <x v="1"/>
    <s v="M"/>
    <s v="Russian Federation"/>
    <x v="1"/>
    <s v="World"/>
    <s v="TOTAL CPC"/>
    <s v="TOTAL MOT"/>
    <n v="80810"/>
    <s v="$3180409"/>
    <n v="7560172"/>
    <m/>
    <s v="kg"/>
    <n v="7560172"/>
    <s v="kg"/>
    <n v="7560172"/>
    <n v="3180409.7"/>
    <n v="0"/>
  </r>
  <r>
    <x v="1"/>
    <s v="M"/>
    <s v="Russian Federation"/>
    <x v="12"/>
    <s v="World"/>
    <s v="TOTAL CPC"/>
    <s v="TOTAL MOT"/>
    <n v="80810"/>
    <s v="$94641"/>
    <n v="105157"/>
    <m/>
    <s v="kg"/>
    <n v="105157"/>
    <s v="kg"/>
    <n v="105157"/>
    <n v="94641.1"/>
    <n v="0"/>
  </r>
  <r>
    <x v="1"/>
    <s v="M"/>
    <s v="Russian Federation"/>
    <x v="2"/>
    <s v="World"/>
    <s v="TOTAL CPC"/>
    <s v="TOTAL MOT"/>
    <n v="80810"/>
    <s v="$101064"/>
    <n v="160290"/>
    <m/>
    <s v="kg"/>
    <n v="160290"/>
    <s v="kg"/>
    <n v="160290"/>
    <n v="101064.5"/>
    <n v="0"/>
  </r>
  <r>
    <x v="1"/>
    <s v="M"/>
    <s v="Russian Federation"/>
    <x v="3"/>
    <s v="World"/>
    <s v="TOTAL CPC"/>
    <s v="TOTAL MOT"/>
    <n v="80810"/>
    <s v="$544894"/>
    <n v="575103"/>
    <m/>
    <s v="kg"/>
    <n v="575103"/>
    <s v="kg"/>
    <n v="575103"/>
    <n v="544894.80000000005"/>
    <n v="0"/>
  </r>
  <r>
    <x v="1"/>
    <s v="M"/>
    <s v="Russian Federation"/>
    <x v="4"/>
    <s v="World"/>
    <s v="TOTAL CPC"/>
    <s v="TOTAL MOT"/>
    <n v="80810"/>
    <s v="$642078"/>
    <n v="1138278"/>
    <m/>
    <s v="kg"/>
    <n v="1138278"/>
    <s v="kg"/>
    <n v="1138278"/>
    <n v="642078.4"/>
    <n v="0"/>
  </r>
  <r>
    <x v="1"/>
    <s v="M"/>
    <s v="Russian Federation"/>
    <x v="5"/>
    <s v="World"/>
    <s v="TOTAL CPC"/>
    <s v="TOTAL MOT"/>
    <n v="80810"/>
    <s v="$185081"/>
    <n v="420668"/>
    <m/>
    <s v="kg"/>
    <n v="420668"/>
    <s v="kg"/>
    <n v="420668"/>
    <n v="185081.1"/>
    <n v="0"/>
  </r>
  <r>
    <x v="1"/>
    <s v="M"/>
    <s v="Russian Federation"/>
    <x v="13"/>
    <s v="World"/>
    <s v="TOTAL CPC"/>
    <s v="TOTAL MOT"/>
    <n v="80810"/>
    <s v="$3522"/>
    <n v="640"/>
    <m/>
    <s v="kg"/>
    <n v="640"/>
    <s v="kg"/>
    <n v="640"/>
    <n v="3522.6"/>
    <n v="0"/>
  </r>
  <r>
    <x v="1"/>
    <s v="M"/>
    <s v="Russian Federation"/>
    <x v="6"/>
    <s v="World"/>
    <s v="TOTAL CPC"/>
    <s v="TOTAL MOT"/>
    <n v="80810"/>
    <s v="$199425"/>
    <n v="239210"/>
    <m/>
    <s v="kg"/>
    <n v="239210"/>
    <s v="kg"/>
    <n v="239210"/>
    <n v="199425.8"/>
    <n v="0"/>
  </r>
  <r>
    <x v="1"/>
    <s v="M"/>
    <s v="Russian Federation"/>
    <x v="7"/>
    <s v="World"/>
    <s v="TOTAL CPC"/>
    <s v="TOTAL MOT"/>
    <n v="80810"/>
    <s v="$14097"/>
    <n v="19800"/>
    <m/>
    <s v="kg"/>
    <n v="19800"/>
    <s v="kg"/>
    <n v="19800"/>
    <n v="14097.2"/>
    <n v="0"/>
  </r>
  <r>
    <x v="1"/>
    <s v="M"/>
    <s v="Russian Federation"/>
    <x v="14"/>
    <s v="World"/>
    <s v="TOTAL CPC"/>
    <s v="TOTAL MOT"/>
    <n v="80810"/>
    <s v="$26656"/>
    <n v="41200"/>
    <m/>
    <s v="kg"/>
    <n v="41200"/>
    <s v="kg"/>
    <n v="41200"/>
    <n v="26656.400000000001"/>
    <n v="0"/>
  </r>
  <r>
    <x v="1"/>
    <s v="M"/>
    <s v="Russian Federation"/>
    <x v="8"/>
    <s v="World"/>
    <s v="TOTAL CPC"/>
    <s v="TOTAL MOT"/>
    <n v="80810"/>
    <s v="$14627018"/>
    <n v="26905619"/>
    <m/>
    <s v="kg"/>
    <n v="26905619"/>
    <s v="kg"/>
    <n v="26905619"/>
    <n v="14627018.699999999"/>
    <n v="0"/>
  </r>
  <r>
    <x v="1"/>
    <s v="M"/>
    <s v="Russian Federation"/>
    <x v="9"/>
    <s v="World"/>
    <s v="TOTAL CPC"/>
    <s v="TOTAL MOT"/>
    <n v="80810"/>
    <s v="$20200967"/>
    <n v="24050366"/>
    <m/>
    <s v="kg"/>
    <n v="24050366"/>
    <s v="kg"/>
    <n v="24050366"/>
    <n v="20200967.699999999"/>
    <n v="0"/>
  </r>
  <r>
    <x v="1"/>
    <s v="M"/>
    <s v="Russian Federation"/>
    <x v="15"/>
    <s v="World"/>
    <s v="TOTAL CPC"/>
    <s v="TOTAL MOT"/>
    <n v="80810"/>
    <s v="$51"/>
    <n v="10"/>
    <m/>
    <s v="kg"/>
    <n v="10"/>
    <s v="kg"/>
    <n v="10"/>
    <n v="51"/>
    <n v="0"/>
  </r>
  <r>
    <x v="1"/>
    <s v="M"/>
    <s v="Russian Federation"/>
    <x v="10"/>
    <s v="World"/>
    <s v="TOTAL CPC"/>
    <s v="TOTAL MOT"/>
    <n v="80810"/>
    <s v="$2450473"/>
    <n v="2985866"/>
    <m/>
    <s v="kg"/>
    <n v="2985866"/>
    <s v="kg"/>
    <n v="2985866"/>
    <n v="2450473.4"/>
    <n v="0"/>
  </r>
  <r>
    <x v="1"/>
    <s v="M"/>
    <s v="Russian Federation"/>
    <x v="11"/>
    <s v="World"/>
    <s v="TOTAL CPC"/>
    <s v="TOTAL MOT"/>
    <n v="80810"/>
    <s v="$3788645"/>
    <n v="4479087"/>
    <m/>
    <s v="kg"/>
    <n v="4479087"/>
    <s v="kg"/>
    <n v="4479087"/>
    <n v="3788645.5"/>
    <n v="0"/>
  </r>
  <r>
    <x v="2"/>
    <s v="M"/>
    <s v="Russian Federation"/>
    <x v="0"/>
    <s v="World"/>
    <s v="TOTAL CPC"/>
    <s v="TOTAL MOT"/>
    <n v="80810"/>
    <s v="$45286395"/>
    <n v="63172054"/>
    <m/>
    <s v="kg"/>
    <n v="63172054"/>
    <s v="kg"/>
    <n v="63172054"/>
    <n v="45286395.700000003"/>
    <n v="0"/>
  </r>
  <r>
    <x v="2"/>
    <s v="M"/>
    <s v="Russian Federation"/>
    <x v="1"/>
    <s v="World"/>
    <s v="TOTAL CPC"/>
    <s v="TOTAL MOT"/>
    <n v="80810"/>
    <s v="$1053011"/>
    <n v="2612497"/>
    <m/>
    <s v="kg"/>
    <n v="2612497"/>
    <s v="kg"/>
    <n v="2612497"/>
    <n v="1053011.5"/>
    <n v="0"/>
  </r>
  <r>
    <x v="2"/>
    <s v="M"/>
    <s v="Russian Federation"/>
    <x v="12"/>
    <s v="World"/>
    <s v="TOTAL CPC"/>
    <s v="TOTAL MOT"/>
    <n v="80810"/>
    <s v="$433086"/>
    <n v="473027"/>
    <m/>
    <s v="kg"/>
    <n v="473027"/>
    <s v="kg"/>
    <n v="473027"/>
    <n v="433086.9"/>
    <n v="0"/>
  </r>
  <r>
    <x v="2"/>
    <s v="M"/>
    <s v="Russian Federation"/>
    <x v="2"/>
    <s v="World"/>
    <s v="TOTAL CPC"/>
    <s v="TOTAL MOT"/>
    <n v="80810"/>
    <s v="$32633"/>
    <n v="40782"/>
    <m/>
    <s v="kg"/>
    <n v="40782"/>
    <s v="kg"/>
    <n v="40782"/>
    <n v="32633"/>
    <n v="0"/>
  </r>
  <r>
    <x v="2"/>
    <s v="M"/>
    <s v="Russian Federation"/>
    <x v="3"/>
    <s v="World"/>
    <s v="TOTAL CPC"/>
    <s v="TOTAL MOT"/>
    <n v="80810"/>
    <s v="$653888"/>
    <n v="670789"/>
    <m/>
    <s v="kg"/>
    <n v="670789"/>
    <s v="kg"/>
    <n v="670789"/>
    <n v="653888.30000000005"/>
    <n v="0"/>
  </r>
  <r>
    <x v="2"/>
    <s v="M"/>
    <s v="Russian Federation"/>
    <x v="4"/>
    <s v="World"/>
    <s v="TOTAL CPC"/>
    <s v="TOTAL MOT"/>
    <n v="80810"/>
    <s v="$301633"/>
    <n v="594000"/>
    <m/>
    <s v="kg"/>
    <n v="594000"/>
    <s v="kg"/>
    <n v="594000"/>
    <n v="301633.09999999998"/>
    <n v="0"/>
  </r>
  <r>
    <x v="2"/>
    <s v="M"/>
    <s v="Russian Federation"/>
    <x v="16"/>
    <s v="World"/>
    <s v="TOTAL CPC"/>
    <s v="TOTAL MOT"/>
    <n v="80810"/>
    <s v="$267967"/>
    <n v="296970"/>
    <m/>
    <s v="kg"/>
    <n v="296970"/>
    <s v="kg"/>
    <n v="296970"/>
    <n v="267967.59999999998"/>
    <n v="0"/>
  </r>
  <r>
    <x v="2"/>
    <s v="M"/>
    <s v="Russian Federation"/>
    <x v="5"/>
    <s v="World"/>
    <s v="TOTAL CPC"/>
    <s v="TOTAL MOT"/>
    <n v="80810"/>
    <s v="$257605"/>
    <n v="555681"/>
    <m/>
    <s v="kg"/>
    <n v="555681"/>
    <s v="kg"/>
    <n v="555681"/>
    <n v="257605.5"/>
    <n v="0"/>
  </r>
  <r>
    <x v="2"/>
    <s v="M"/>
    <s v="Russian Federation"/>
    <x v="6"/>
    <s v="World"/>
    <s v="TOTAL CPC"/>
    <s v="TOTAL MOT"/>
    <n v="80810"/>
    <s v="$76362"/>
    <n v="80028"/>
    <m/>
    <s v="kg"/>
    <n v="80028"/>
    <s v="kg"/>
    <n v="80028"/>
    <n v="76362.7"/>
    <n v="0"/>
  </r>
  <r>
    <x v="2"/>
    <s v="M"/>
    <s v="Russian Federation"/>
    <x v="7"/>
    <s v="World"/>
    <s v="TOTAL CPC"/>
    <s v="TOTAL MOT"/>
    <n v="80810"/>
    <s v="$14010"/>
    <n v="16390"/>
    <m/>
    <s v="kg"/>
    <n v="16390"/>
    <s v="kg"/>
    <n v="16390"/>
    <n v="14010.9"/>
    <n v="0"/>
  </r>
  <r>
    <x v="2"/>
    <s v="M"/>
    <s v="Russian Federation"/>
    <x v="8"/>
    <s v="World"/>
    <s v="TOTAL CPC"/>
    <s v="TOTAL MOT"/>
    <n v="80810"/>
    <s v="$17520440"/>
    <n v="30685148"/>
    <m/>
    <s v="kg"/>
    <n v="30685148"/>
    <s v="kg"/>
    <n v="30685148"/>
    <n v="17520440.699999999"/>
    <n v="0"/>
  </r>
  <r>
    <x v="2"/>
    <s v="M"/>
    <s v="Russian Federation"/>
    <x v="17"/>
    <s v="World"/>
    <s v="TOTAL CPC"/>
    <s v="TOTAL MOT"/>
    <n v="80810"/>
    <s v="$523229"/>
    <n v="499347"/>
    <m/>
    <s v="kg"/>
    <n v="499347"/>
    <s v="kg"/>
    <n v="499347"/>
    <n v="523229.6"/>
    <n v="0"/>
  </r>
  <r>
    <x v="2"/>
    <s v="M"/>
    <s v="Russian Federation"/>
    <x v="9"/>
    <s v="World"/>
    <s v="TOTAL CPC"/>
    <s v="TOTAL MOT"/>
    <n v="80810"/>
    <s v="$16830890"/>
    <n v="18450791"/>
    <m/>
    <s v="kg"/>
    <n v="18450791"/>
    <s v="kg"/>
    <n v="18450791"/>
    <n v="16830890.899999999"/>
    <n v="0"/>
  </r>
  <r>
    <x v="2"/>
    <s v="M"/>
    <s v="Russian Federation"/>
    <x v="18"/>
    <s v="World"/>
    <s v="TOTAL CPC"/>
    <s v="TOTAL MOT"/>
    <n v="80810"/>
    <s v="$586318"/>
    <n v="627102"/>
    <m/>
    <s v="kg"/>
    <n v="627102"/>
    <s v="kg"/>
    <n v="627102"/>
    <n v="586318.30000000005"/>
    <n v="0"/>
  </r>
  <r>
    <x v="2"/>
    <s v="M"/>
    <s v="Russian Federation"/>
    <x v="10"/>
    <s v="World"/>
    <s v="TOTAL CPC"/>
    <s v="TOTAL MOT"/>
    <n v="80810"/>
    <s v="$3872876"/>
    <n v="4430139"/>
    <m/>
    <s v="kg"/>
    <n v="4430139"/>
    <s v="kg"/>
    <n v="4430139"/>
    <n v="3872876.5"/>
    <n v="0"/>
  </r>
  <r>
    <x v="2"/>
    <s v="M"/>
    <s v="Russian Federation"/>
    <x v="11"/>
    <s v="World"/>
    <s v="TOTAL CPC"/>
    <s v="TOTAL MOT"/>
    <n v="80810"/>
    <s v="$2862440"/>
    <n v="3139362"/>
    <m/>
    <s v="kg"/>
    <n v="3139362"/>
    <s v="kg"/>
    <n v="3139362"/>
    <n v="2862440.1"/>
    <n v="0"/>
  </r>
  <r>
    <x v="3"/>
    <s v="M"/>
    <s v="Russian Federation"/>
    <x v="0"/>
    <s v="World"/>
    <s v="TOTAL CPC"/>
    <s v="TOTAL MOT"/>
    <n v="80810"/>
    <s v="$55993202"/>
    <m/>
    <m/>
    <s v="N/A"/>
    <m/>
    <s v="kg"/>
    <n v="85177357"/>
    <n v="55993202.200000003"/>
    <n v="0"/>
  </r>
  <r>
    <x v="3"/>
    <s v="M"/>
    <s v="Russian Federation"/>
    <x v="1"/>
    <s v="World"/>
    <s v="TOTAL CPC"/>
    <s v="TOTAL MOT"/>
    <n v="80810"/>
    <s v="$531133"/>
    <n v="1326192"/>
    <m/>
    <s v="kg"/>
    <n v="1326192"/>
    <s v="kg"/>
    <n v="1326192"/>
    <n v="531133.9"/>
    <n v="0"/>
  </r>
  <r>
    <x v="3"/>
    <s v="M"/>
    <s v="Russian Federation"/>
    <x v="12"/>
    <s v="World"/>
    <s v="TOTAL CPC"/>
    <s v="TOTAL MOT"/>
    <n v="80810"/>
    <s v="$1743789"/>
    <n v="1916236"/>
    <m/>
    <s v="kg"/>
    <n v="1916236"/>
    <s v="kg"/>
    <n v="1916236"/>
    <n v="1743789.7"/>
    <n v="0"/>
  </r>
  <r>
    <x v="3"/>
    <s v="M"/>
    <s v="Russian Federation"/>
    <x v="2"/>
    <s v="World"/>
    <s v="TOTAL CPC"/>
    <s v="TOTAL MOT"/>
    <n v="80810"/>
    <s v="$7262"/>
    <m/>
    <m/>
    <s v="N/A"/>
    <m/>
    <s v="kg"/>
    <n v="10264600"/>
    <n v="7262.8"/>
    <n v="0"/>
  </r>
  <r>
    <x v="3"/>
    <s v="M"/>
    <s v="Russian Federation"/>
    <x v="3"/>
    <s v="World"/>
    <s v="TOTAL CPC"/>
    <s v="TOTAL MOT"/>
    <n v="80810"/>
    <s v="$477925"/>
    <n v="521052"/>
    <m/>
    <s v="kg"/>
    <n v="521052"/>
    <s v="kg"/>
    <n v="521052"/>
    <n v="477925.2"/>
    <n v="0"/>
  </r>
  <r>
    <x v="3"/>
    <s v="M"/>
    <s v="Russian Federation"/>
    <x v="19"/>
    <s v="World"/>
    <s v="TOTAL CPC"/>
    <s v="TOTAL MOT"/>
    <n v="80810"/>
    <s v="$2302113"/>
    <n v="2372203"/>
    <m/>
    <s v="kg"/>
    <n v="2372203"/>
    <s v="kg"/>
    <n v="2372203"/>
    <n v="2302113.2000000002"/>
    <n v="0"/>
  </r>
  <r>
    <x v="3"/>
    <s v="M"/>
    <s v="Russian Federation"/>
    <x v="4"/>
    <s v="World"/>
    <s v="TOTAL CPC"/>
    <s v="TOTAL MOT"/>
    <n v="80810"/>
    <s v="$74533"/>
    <n v="222040"/>
    <m/>
    <s v="kg"/>
    <n v="222040"/>
    <s v="kg"/>
    <n v="222040"/>
    <n v="74533.2"/>
    <n v="0"/>
  </r>
  <r>
    <x v="3"/>
    <s v="M"/>
    <s v="Russian Federation"/>
    <x v="16"/>
    <s v="World"/>
    <s v="TOTAL CPC"/>
    <s v="TOTAL MOT"/>
    <n v="80810"/>
    <s v="$2382155"/>
    <n v="2530017"/>
    <m/>
    <s v="kg"/>
    <n v="2530017"/>
    <s v="kg"/>
    <n v="2530017"/>
    <n v="2382155.9"/>
    <n v="0"/>
  </r>
  <r>
    <x v="3"/>
    <s v="M"/>
    <s v="Russian Federation"/>
    <x v="5"/>
    <s v="World"/>
    <s v="TOTAL CPC"/>
    <s v="TOTAL MOT"/>
    <n v="80810"/>
    <s v="$116435"/>
    <n v="268731"/>
    <m/>
    <s v="kg"/>
    <n v="268731"/>
    <s v="kg"/>
    <n v="268731"/>
    <n v="116435.1"/>
    <n v="0"/>
  </r>
  <r>
    <x v="3"/>
    <s v="M"/>
    <s v="Russian Federation"/>
    <x v="6"/>
    <s v="World"/>
    <s v="TOTAL CPC"/>
    <s v="TOTAL MOT"/>
    <n v="80810"/>
    <s v="$755"/>
    <n v="93857"/>
    <m/>
    <s v="kg"/>
    <n v="93857"/>
    <s v="kg"/>
    <n v="93857"/>
    <n v="755.5"/>
    <n v="0"/>
  </r>
  <r>
    <x v="3"/>
    <s v="M"/>
    <s v="Russian Federation"/>
    <x v="7"/>
    <s v="World"/>
    <s v="TOTAL CPC"/>
    <s v="TOTAL MOT"/>
    <n v="80810"/>
    <s v="$8100"/>
    <n v="5400"/>
    <m/>
    <s v="kg"/>
    <n v="5400"/>
    <s v="kg"/>
    <n v="5400"/>
    <n v="81"/>
    <n v="0"/>
  </r>
  <r>
    <x v="3"/>
    <s v="M"/>
    <s v="Russian Federation"/>
    <x v="8"/>
    <s v="World"/>
    <s v="TOTAL CPC"/>
    <s v="TOTAL MOT"/>
    <n v="80810"/>
    <s v="$22190931"/>
    <n v="37711723"/>
    <m/>
    <s v="kg"/>
    <n v="37711723"/>
    <s v="kg"/>
    <n v="37711723"/>
    <n v="22190931.5"/>
    <n v="0"/>
  </r>
  <r>
    <x v="3"/>
    <s v="M"/>
    <s v="Russian Federation"/>
    <x v="17"/>
    <s v="World"/>
    <s v="TOTAL CPC"/>
    <s v="TOTAL MOT"/>
    <n v="80810"/>
    <s v="$3281797"/>
    <n v="3236939"/>
    <m/>
    <s v="kg"/>
    <n v="3236939"/>
    <s v="kg"/>
    <n v="3236939"/>
    <n v="3281797.2"/>
    <n v="0"/>
  </r>
  <r>
    <x v="3"/>
    <s v="M"/>
    <s v="Russian Federation"/>
    <x v="9"/>
    <s v="World"/>
    <s v="TOTAL CPC"/>
    <s v="TOTAL MOT"/>
    <n v="80810"/>
    <s v="$13283179"/>
    <n v="14431473"/>
    <m/>
    <s v="kg"/>
    <n v="14431473"/>
    <s v="kg"/>
    <n v="14431473"/>
    <n v="13283179.5"/>
    <n v="0"/>
  </r>
  <r>
    <x v="3"/>
    <s v="M"/>
    <s v="Russian Federation"/>
    <x v="18"/>
    <s v="World"/>
    <s v="TOTAL CPC"/>
    <s v="TOTAL MOT"/>
    <n v="80810"/>
    <s v="$2458447"/>
    <n v="2495982"/>
    <m/>
    <s v="kg"/>
    <n v="2495982"/>
    <s v="kg"/>
    <n v="2495982"/>
    <n v="2458447.2000000002"/>
    <n v="0"/>
  </r>
  <r>
    <x v="3"/>
    <s v="M"/>
    <s v="Russian Federation"/>
    <x v="10"/>
    <s v="World"/>
    <s v="TOTAL CPC"/>
    <s v="TOTAL MOT"/>
    <n v="80810"/>
    <s v="$5518297"/>
    <n v="6139022"/>
    <m/>
    <s v="kg"/>
    <n v="6139022"/>
    <s v="kg"/>
    <n v="6139022"/>
    <n v="5518297.7999999998"/>
    <n v="0"/>
  </r>
  <r>
    <x v="3"/>
    <s v="M"/>
    <s v="Russian Federation"/>
    <x v="11"/>
    <s v="World"/>
    <s v="TOTAL CPC"/>
    <s v="TOTAL MOT"/>
    <n v="80810"/>
    <s v="$1314304"/>
    <n v="1306288"/>
    <m/>
    <s v="kg"/>
    <n v="1306288"/>
    <s v="kg"/>
    <n v="1306288"/>
    <n v="1314304.7"/>
    <n v="0"/>
  </r>
  <r>
    <x v="3"/>
    <s v="M"/>
    <s v="Russian Federation"/>
    <x v="20"/>
    <s v="World"/>
    <s v="TOTAL CPC"/>
    <s v="TOTAL MOT"/>
    <n v="80810"/>
    <s v="$302040"/>
    <n v="335600"/>
    <m/>
    <s v="kg"/>
    <n v="335600"/>
    <s v="kg"/>
    <n v="335600"/>
    <n v="30204"/>
    <n v="0"/>
  </r>
  <r>
    <x v="4"/>
    <s v="M"/>
    <s v="Russian Federation"/>
    <x v="0"/>
    <s v="World"/>
    <s v="TOTAL CPC"/>
    <s v="TOTAL MOT"/>
    <n v="80810"/>
    <s v="$58973359"/>
    <n v="67935913"/>
    <m/>
    <s v="kg"/>
    <n v="67935913"/>
    <s v="kg"/>
    <n v="67935913"/>
    <n v="58973359.399999999"/>
    <n v="0"/>
  </r>
  <r>
    <x v="4"/>
    <s v="M"/>
    <s v="Russian Federation"/>
    <x v="1"/>
    <s v="World"/>
    <s v="TOTAL CPC"/>
    <s v="TOTAL MOT"/>
    <n v="80810"/>
    <s v="$416375"/>
    <n v="1040939"/>
    <m/>
    <s v="kg"/>
    <n v="1040939"/>
    <s v="kg"/>
    <n v="1040939"/>
    <n v="416375.4"/>
    <n v="0"/>
  </r>
  <r>
    <x v="4"/>
    <s v="M"/>
    <s v="Russian Federation"/>
    <x v="12"/>
    <s v="World"/>
    <s v="TOTAL CPC"/>
    <s v="TOTAL MOT"/>
    <n v="80810"/>
    <s v="$1741370"/>
    <n v="1890408"/>
    <m/>
    <s v="kg"/>
    <n v="1890408"/>
    <s v="kg"/>
    <n v="1890408"/>
    <n v="1741370.9"/>
    <n v="0"/>
  </r>
  <r>
    <x v="4"/>
    <s v="M"/>
    <s v="Russian Federation"/>
    <x v="3"/>
    <s v="World"/>
    <s v="TOTAL CPC"/>
    <s v="TOTAL MOT"/>
    <n v="80810"/>
    <s v="$1229554"/>
    <n v="1233165"/>
    <m/>
    <s v="kg"/>
    <n v="1233165"/>
    <s v="kg"/>
    <n v="1233165"/>
    <n v="1229554.5"/>
    <n v="0"/>
  </r>
  <r>
    <x v="4"/>
    <s v="M"/>
    <s v="Russian Federation"/>
    <x v="19"/>
    <s v="World"/>
    <s v="TOTAL CPC"/>
    <s v="TOTAL MOT"/>
    <n v="80810"/>
    <s v="$2154670"/>
    <n v="2248874"/>
    <m/>
    <s v="kg"/>
    <n v="2248874"/>
    <s v="kg"/>
    <n v="2248874"/>
    <n v="2154670"/>
    <n v="0"/>
  </r>
  <r>
    <x v="4"/>
    <s v="M"/>
    <s v="Russian Federation"/>
    <x v="4"/>
    <s v="World"/>
    <s v="TOTAL CPC"/>
    <s v="TOTAL MOT"/>
    <n v="80810"/>
    <s v="$38612"/>
    <n v="177900"/>
    <m/>
    <s v="kg"/>
    <n v="177900"/>
    <s v="kg"/>
    <n v="177900"/>
    <n v="38612"/>
    <n v="0"/>
  </r>
  <r>
    <x v="4"/>
    <s v="M"/>
    <s v="Russian Federation"/>
    <x v="16"/>
    <s v="World"/>
    <s v="TOTAL CPC"/>
    <s v="TOTAL MOT"/>
    <n v="80810"/>
    <s v="$5791914"/>
    <n v="5631223"/>
    <m/>
    <s v="kg"/>
    <n v="5631223"/>
    <s v="kg"/>
    <n v="5631223"/>
    <n v="5791914.4000000004"/>
    <n v="0"/>
  </r>
  <r>
    <x v="4"/>
    <s v="M"/>
    <s v="Russian Federation"/>
    <x v="5"/>
    <s v="World"/>
    <s v="TOTAL CPC"/>
    <s v="TOTAL MOT"/>
    <n v="80810"/>
    <s v="$51720"/>
    <n v="129300"/>
    <m/>
    <s v="kg"/>
    <n v="129300"/>
    <s v="kg"/>
    <n v="129300"/>
    <n v="5172"/>
    <n v="0"/>
  </r>
  <r>
    <x v="4"/>
    <s v="M"/>
    <s v="Russian Federation"/>
    <x v="6"/>
    <s v="World"/>
    <s v="TOTAL CPC"/>
    <s v="TOTAL MOT"/>
    <n v="80810"/>
    <s v="$807"/>
    <n v="96445"/>
    <m/>
    <s v="kg"/>
    <n v="96445"/>
    <s v="kg"/>
    <n v="96445"/>
    <n v="807.3"/>
    <n v="0"/>
  </r>
  <r>
    <x v="4"/>
    <s v="M"/>
    <s v="Russian Federation"/>
    <x v="8"/>
    <s v="World"/>
    <s v="TOTAL CPC"/>
    <s v="TOTAL MOT"/>
    <n v="80810"/>
    <s v="$20442680"/>
    <n v="28049780"/>
    <m/>
    <s v="kg"/>
    <n v="28049780"/>
    <s v="kg"/>
    <n v="28049780"/>
    <n v="20442680.199999999"/>
    <n v="0"/>
  </r>
  <r>
    <x v="4"/>
    <s v="M"/>
    <s v="Russian Federation"/>
    <x v="17"/>
    <s v="World"/>
    <s v="TOTAL CPC"/>
    <s v="TOTAL MOT"/>
    <n v="80810"/>
    <s v="$2873405"/>
    <n v="2835932"/>
    <m/>
    <s v="kg"/>
    <n v="2835932"/>
    <s v="kg"/>
    <n v="2835932"/>
    <n v="2873405"/>
    <n v="0"/>
  </r>
  <r>
    <x v="4"/>
    <s v="M"/>
    <s v="Russian Federation"/>
    <x v="9"/>
    <s v="World"/>
    <s v="TOTAL CPC"/>
    <s v="TOTAL MOT"/>
    <n v="80810"/>
    <s v="$9446883"/>
    <n v="9483078"/>
    <m/>
    <s v="kg"/>
    <n v="9483078"/>
    <s v="kg"/>
    <n v="9483078"/>
    <n v="9446883.8000000007"/>
    <n v="0"/>
  </r>
  <r>
    <x v="4"/>
    <s v="M"/>
    <s v="Russian Federation"/>
    <x v="18"/>
    <s v="World"/>
    <s v="TOTAL CPC"/>
    <s v="TOTAL MOT"/>
    <n v="80810"/>
    <s v="$8100738"/>
    <n v="8205516"/>
    <m/>
    <s v="kg"/>
    <n v="8205516"/>
    <s v="kg"/>
    <n v="8205516"/>
    <n v="8100738.2999999998"/>
    <n v="0"/>
  </r>
  <r>
    <x v="4"/>
    <s v="M"/>
    <s v="Russian Federation"/>
    <x v="10"/>
    <s v="World"/>
    <s v="TOTAL CPC"/>
    <s v="TOTAL MOT"/>
    <n v="80810"/>
    <s v="$5405078"/>
    <n v="5739764"/>
    <m/>
    <s v="kg"/>
    <n v="5739764"/>
    <s v="kg"/>
    <n v="5739764"/>
    <n v="5405078.5999999996"/>
    <n v="0"/>
  </r>
  <r>
    <x v="4"/>
    <s v="M"/>
    <s v="Russian Federation"/>
    <x v="11"/>
    <s v="World"/>
    <s v="TOTAL CPC"/>
    <s v="TOTAL MOT"/>
    <n v="80810"/>
    <s v="$1267818"/>
    <n v="1152188"/>
    <m/>
    <s v="kg"/>
    <n v="1152188"/>
    <s v="kg"/>
    <n v="1152188"/>
    <n v="1267818.8999999999"/>
    <n v="0"/>
  </r>
  <r>
    <x v="4"/>
    <s v="M"/>
    <s v="Russian Federation"/>
    <x v="21"/>
    <s v="World"/>
    <s v="TOTAL CPC"/>
    <s v="TOTAL MOT"/>
    <n v="80810"/>
    <s v="$11730"/>
    <n v="21400"/>
    <m/>
    <s v="kg"/>
    <n v="21400"/>
    <s v="kg"/>
    <n v="21400"/>
    <n v="11730.1"/>
    <n v="0"/>
  </r>
  <r>
    <x v="5"/>
    <s v="M"/>
    <s v="Russian Federation"/>
    <x v="0"/>
    <s v="World"/>
    <s v="TOTAL CPC"/>
    <s v="TOTAL MOT"/>
    <n v="80810"/>
    <s v="$47423551"/>
    <n v="55157311"/>
    <m/>
    <s v="kg"/>
    <n v="55157311"/>
    <s v="kg"/>
    <n v="55157311"/>
    <n v="47423551.5"/>
    <n v="0"/>
  </r>
  <r>
    <x v="5"/>
    <s v="M"/>
    <s v="Russian Federation"/>
    <x v="1"/>
    <s v="World"/>
    <s v="TOTAL CPC"/>
    <s v="TOTAL MOT"/>
    <n v="80810"/>
    <s v="$279962"/>
    <n v="699907"/>
    <m/>
    <s v="kg"/>
    <n v="699907"/>
    <s v="kg"/>
    <n v="699907"/>
    <n v="279962.7"/>
    <n v="0"/>
  </r>
  <r>
    <x v="5"/>
    <s v="M"/>
    <s v="Russian Federation"/>
    <x v="12"/>
    <s v="World"/>
    <s v="TOTAL CPC"/>
    <s v="TOTAL MOT"/>
    <n v="80810"/>
    <s v="$3712902"/>
    <n v="3824234"/>
    <m/>
    <s v="kg"/>
    <n v="3824234"/>
    <s v="kg"/>
    <n v="3824234"/>
    <n v="3712902"/>
    <n v="0"/>
  </r>
  <r>
    <x v="5"/>
    <s v="M"/>
    <s v="Russian Federation"/>
    <x v="2"/>
    <s v="World"/>
    <s v="TOTAL CPC"/>
    <s v="TOTAL MOT"/>
    <n v="80810"/>
    <s v="$39367"/>
    <n v="20719"/>
    <m/>
    <s v="kg"/>
    <n v="20719"/>
    <s v="kg"/>
    <n v="20719"/>
    <n v="39367.9"/>
    <n v="0"/>
  </r>
  <r>
    <x v="5"/>
    <s v="M"/>
    <s v="Russian Federation"/>
    <x v="3"/>
    <s v="World"/>
    <s v="TOTAL CPC"/>
    <s v="TOTAL MOT"/>
    <n v="80810"/>
    <s v="$465959"/>
    <n v="493052"/>
    <m/>
    <s v="kg"/>
    <n v="493052"/>
    <s v="kg"/>
    <n v="493052"/>
    <n v="465959.5"/>
    <n v="0"/>
  </r>
  <r>
    <x v="5"/>
    <s v="M"/>
    <s v="Russian Federation"/>
    <x v="19"/>
    <s v="World"/>
    <s v="TOTAL CPC"/>
    <s v="TOTAL MOT"/>
    <n v="80810"/>
    <s v="$4821893"/>
    <n v="5005010"/>
    <m/>
    <s v="kg"/>
    <n v="5005010"/>
    <s v="kg"/>
    <n v="5005010"/>
    <n v="4821893.0999999996"/>
    <n v="0"/>
  </r>
  <r>
    <x v="5"/>
    <s v="M"/>
    <s v="Russian Federation"/>
    <x v="4"/>
    <s v="World"/>
    <s v="TOTAL CPC"/>
    <s v="TOTAL MOT"/>
    <n v="80810"/>
    <s v="$7075"/>
    <n v="20280"/>
    <m/>
    <s v="kg"/>
    <n v="20280"/>
    <s v="kg"/>
    <n v="20280"/>
    <n v="7075"/>
    <n v="0"/>
  </r>
  <r>
    <x v="5"/>
    <s v="M"/>
    <s v="Russian Federation"/>
    <x v="16"/>
    <s v="World"/>
    <s v="TOTAL CPC"/>
    <s v="TOTAL MOT"/>
    <n v="80810"/>
    <s v="$8237721"/>
    <n v="7463634"/>
    <m/>
    <s v="kg"/>
    <n v="7463634"/>
    <s v="kg"/>
    <n v="7463634"/>
    <n v="8237721.2999999998"/>
    <n v="0"/>
  </r>
  <r>
    <x v="5"/>
    <s v="M"/>
    <s v="Russian Federation"/>
    <x v="5"/>
    <s v="World"/>
    <s v="TOTAL CPC"/>
    <s v="TOTAL MOT"/>
    <n v="80810"/>
    <s v="$12000"/>
    <n v="30000"/>
    <m/>
    <s v="kg"/>
    <n v="30000"/>
    <s v="kg"/>
    <n v="30000"/>
    <n v="12"/>
    <n v="0"/>
  </r>
  <r>
    <x v="5"/>
    <s v="M"/>
    <s v="Russian Federation"/>
    <x v="6"/>
    <s v="World"/>
    <s v="TOTAL CPC"/>
    <s v="TOTAL MOT"/>
    <n v="80810"/>
    <s v="$13776"/>
    <n v="1656989"/>
    <m/>
    <s v="kg"/>
    <n v="1656989"/>
    <s v="kg"/>
    <n v="1656989"/>
    <n v="13776.4"/>
    <n v="0"/>
  </r>
  <r>
    <x v="5"/>
    <s v="M"/>
    <s v="Russian Federation"/>
    <x v="8"/>
    <s v="World"/>
    <s v="TOTAL CPC"/>
    <s v="TOTAL MOT"/>
    <n v="80810"/>
    <s v="$3032815"/>
    <n v="4461244"/>
    <m/>
    <s v="kg"/>
    <n v="4461244"/>
    <s v="kg"/>
    <n v="4461244"/>
    <n v="3032815.7"/>
    <n v="0"/>
  </r>
  <r>
    <x v="5"/>
    <s v="M"/>
    <s v="Russian Federation"/>
    <x v="17"/>
    <s v="World"/>
    <s v="TOTAL CPC"/>
    <s v="TOTAL MOT"/>
    <n v="80810"/>
    <s v="$3964625"/>
    <n v="3888015"/>
    <m/>
    <s v="kg"/>
    <n v="3888015"/>
    <s v="kg"/>
    <n v="3888015"/>
    <n v="3964625.3"/>
    <n v="0"/>
  </r>
  <r>
    <x v="5"/>
    <s v="M"/>
    <s v="Russian Federation"/>
    <x v="9"/>
    <s v="World"/>
    <s v="TOTAL CPC"/>
    <s v="TOTAL MOT"/>
    <n v="80810"/>
    <s v="$4390316"/>
    <n v="4291419"/>
    <m/>
    <s v="kg"/>
    <n v="4291419"/>
    <s v="kg"/>
    <n v="4291419"/>
    <n v="4390316.7"/>
    <n v="0"/>
  </r>
  <r>
    <x v="5"/>
    <s v="M"/>
    <s v="Russian Federation"/>
    <x v="18"/>
    <s v="World"/>
    <s v="TOTAL CPC"/>
    <s v="TOTAL MOT"/>
    <n v="80810"/>
    <s v="$7103979"/>
    <n v="7028970"/>
    <m/>
    <s v="kg"/>
    <n v="7028970"/>
    <s v="kg"/>
    <n v="7028970"/>
    <n v="7103979.2999999998"/>
    <n v="0"/>
  </r>
  <r>
    <x v="5"/>
    <s v="M"/>
    <s v="Russian Federation"/>
    <x v="22"/>
    <s v="World"/>
    <s v="TOTAL CPC"/>
    <s v="TOTAL MOT"/>
    <n v="80810"/>
    <s v="$15643"/>
    <n v="36250"/>
    <m/>
    <s v="kg"/>
    <n v="36250"/>
    <s v="kg"/>
    <n v="36250"/>
    <n v="15643.7"/>
    <n v="0"/>
  </r>
  <r>
    <x v="5"/>
    <s v="M"/>
    <s v="Russian Federation"/>
    <x v="10"/>
    <s v="World"/>
    <s v="TOTAL CPC"/>
    <s v="TOTAL MOT"/>
    <n v="80810"/>
    <s v="$9337140"/>
    <n v="13667475"/>
    <m/>
    <s v="kg"/>
    <n v="13667475"/>
    <s v="kg"/>
    <n v="13667475"/>
    <n v="9337140.5999999996"/>
    <n v="0"/>
  </r>
  <r>
    <x v="5"/>
    <s v="M"/>
    <s v="Russian Federation"/>
    <x v="11"/>
    <s v="World"/>
    <s v="TOTAL CPC"/>
    <s v="TOTAL MOT"/>
    <n v="80810"/>
    <s v="$992887"/>
    <n v="844476"/>
    <m/>
    <s v="kg"/>
    <n v="844476"/>
    <s v="kg"/>
    <n v="844476"/>
    <n v="992887.8"/>
    <n v="0"/>
  </r>
  <r>
    <x v="5"/>
    <s v="M"/>
    <s v="Russian Federation"/>
    <x v="21"/>
    <s v="World"/>
    <s v="TOTAL CPC"/>
    <s v="TOTAL MOT"/>
    <n v="80810"/>
    <s v="$995484"/>
    <n v="1725634"/>
    <m/>
    <s v="kg"/>
    <n v="1725634"/>
    <s v="kg"/>
    <n v="1725634"/>
    <n v="995484.7"/>
    <n v="0"/>
  </r>
  <r>
    <x v="6"/>
    <s v="M"/>
    <s v="Russian Federation"/>
    <x v="0"/>
    <s v="World"/>
    <s v="TOTAL CPC"/>
    <s v="TOTAL MOT"/>
    <n v="80810"/>
    <s v="$49595096"/>
    <n v="54498253"/>
    <m/>
    <s v="kg"/>
    <n v="54498253"/>
    <s v="kg"/>
    <n v="54498253"/>
    <n v="49595096.600000001"/>
    <n v="0"/>
  </r>
  <r>
    <x v="6"/>
    <s v="M"/>
    <s v="Russian Federation"/>
    <x v="1"/>
    <s v="World"/>
    <s v="TOTAL CPC"/>
    <s v="TOTAL MOT"/>
    <n v="80810"/>
    <s v="$250507"/>
    <n v="624218"/>
    <m/>
    <s v="kg"/>
    <n v="624218"/>
    <s v="kg"/>
    <n v="624218"/>
    <n v="250507.9"/>
    <n v="0"/>
  </r>
  <r>
    <x v="6"/>
    <s v="M"/>
    <s v="Russian Federation"/>
    <x v="12"/>
    <s v="World"/>
    <s v="TOTAL CPC"/>
    <s v="TOTAL MOT"/>
    <n v="80810"/>
    <s v="$1984713"/>
    <n v="2045706"/>
    <m/>
    <s v="kg"/>
    <n v="2045706"/>
    <s v="kg"/>
    <n v="2045706"/>
    <n v="1984713.8"/>
    <n v="0"/>
  </r>
  <r>
    <x v="6"/>
    <s v="M"/>
    <s v="Russian Federation"/>
    <x v="3"/>
    <s v="World"/>
    <s v="TOTAL CPC"/>
    <s v="TOTAL MOT"/>
    <n v="80810"/>
    <s v="$429272"/>
    <n v="363976"/>
    <m/>
    <s v="kg"/>
    <n v="363976"/>
    <s v="kg"/>
    <n v="363976"/>
    <n v="429272.7"/>
    <n v="0"/>
  </r>
  <r>
    <x v="6"/>
    <s v="M"/>
    <s v="Russian Federation"/>
    <x v="19"/>
    <s v="World"/>
    <s v="TOTAL CPC"/>
    <s v="TOTAL MOT"/>
    <n v="80810"/>
    <s v="$6454422"/>
    <n v="6876980"/>
    <m/>
    <s v="kg"/>
    <n v="6876980"/>
    <s v="kg"/>
    <n v="6876980"/>
    <n v="6454422.4000000004"/>
    <n v="0"/>
  </r>
  <r>
    <x v="6"/>
    <s v="M"/>
    <s v="Russian Federation"/>
    <x v="4"/>
    <s v="World"/>
    <s v="TOTAL CPC"/>
    <s v="TOTAL MOT"/>
    <n v="80810"/>
    <s v="$7048"/>
    <n v="8200"/>
    <m/>
    <s v="kg"/>
    <n v="8200"/>
    <s v="kg"/>
    <n v="8200"/>
    <n v="7048.4"/>
    <n v="0"/>
  </r>
  <r>
    <x v="6"/>
    <s v="M"/>
    <s v="Russian Federation"/>
    <x v="16"/>
    <s v="World"/>
    <s v="TOTAL CPC"/>
    <s v="TOTAL MOT"/>
    <n v="80810"/>
    <s v="$8769518"/>
    <n v="7924531"/>
    <m/>
    <s v="kg"/>
    <n v="7924531"/>
    <s v="kg"/>
    <n v="7924531"/>
    <n v="8769518.5999999996"/>
    <n v="0"/>
  </r>
  <r>
    <x v="6"/>
    <s v="M"/>
    <s v="Russian Federation"/>
    <x v="6"/>
    <s v="World"/>
    <s v="TOTAL CPC"/>
    <s v="TOTAL MOT"/>
    <n v="80810"/>
    <s v="$4384"/>
    <n v="553807"/>
    <m/>
    <s v="kg"/>
    <n v="553807"/>
    <s v="kg"/>
    <n v="553807"/>
    <n v="4384.2"/>
    <n v="0"/>
  </r>
  <r>
    <x v="6"/>
    <s v="M"/>
    <s v="Russian Federation"/>
    <x v="8"/>
    <s v="World"/>
    <s v="TOTAL CPC"/>
    <s v="TOTAL MOT"/>
    <n v="80810"/>
    <s v="$4596452"/>
    <n v="6769252"/>
    <m/>
    <s v="kg"/>
    <n v="6769252"/>
    <s v="kg"/>
    <n v="6769252"/>
    <n v="4596452.8"/>
    <n v="0"/>
  </r>
  <r>
    <x v="6"/>
    <s v="M"/>
    <s v="Russian Federation"/>
    <x v="17"/>
    <s v="World"/>
    <s v="TOTAL CPC"/>
    <s v="TOTAL MOT"/>
    <n v="80810"/>
    <s v="$6616066"/>
    <n v="6344341"/>
    <m/>
    <s v="kg"/>
    <n v="6344341"/>
    <s v="kg"/>
    <n v="6344341"/>
    <n v="6616066.5999999996"/>
    <n v="0"/>
  </r>
  <r>
    <x v="6"/>
    <s v="M"/>
    <s v="Russian Federation"/>
    <x v="9"/>
    <s v="World"/>
    <s v="TOTAL CPC"/>
    <s v="TOTAL MOT"/>
    <n v="80810"/>
    <s v="$814643"/>
    <n v="820951"/>
    <m/>
    <s v="kg"/>
    <n v="820951"/>
    <s v="kg"/>
    <n v="820951"/>
    <n v="814643.9"/>
    <n v="0"/>
  </r>
  <r>
    <x v="6"/>
    <s v="M"/>
    <s v="Russian Federation"/>
    <x v="18"/>
    <s v="World"/>
    <s v="TOTAL CPC"/>
    <s v="TOTAL MOT"/>
    <n v="80810"/>
    <s v="$14488576"/>
    <n v="13856382"/>
    <m/>
    <s v="kg"/>
    <n v="13856382"/>
    <s v="kg"/>
    <n v="13856382"/>
    <n v="14488576.4"/>
    <n v="0"/>
  </r>
  <r>
    <x v="6"/>
    <s v="M"/>
    <s v="Russian Federation"/>
    <x v="22"/>
    <s v="World"/>
    <s v="TOTAL CPC"/>
    <s v="TOTAL MOT"/>
    <n v="80810"/>
    <s v="$22177"/>
    <n v="55000"/>
    <m/>
    <s v="kg"/>
    <n v="55000"/>
    <s v="kg"/>
    <n v="55000"/>
    <n v="22177.599999999999"/>
    <n v="0"/>
  </r>
  <r>
    <x v="6"/>
    <s v="M"/>
    <s v="Russian Federation"/>
    <x v="10"/>
    <s v="World"/>
    <s v="TOTAL CPC"/>
    <s v="TOTAL MOT"/>
    <n v="80810"/>
    <s v="$3144111"/>
    <n v="5071539"/>
    <m/>
    <s v="kg"/>
    <n v="5071539"/>
    <s v="kg"/>
    <n v="5071539"/>
    <n v="3144111.2"/>
    <n v="0"/>
  </r>
  <r>
    <x v="6"/>
    <s v="M"/>
    <s v="Russian Federation"/>
    <x v="23"/>
    <s v="World"/>
    <s v="TOTAL CPC"/>
    <s v="TOTAL MOT"/>
    <n v="80810"/>
    <s v="$233988"/>
    <n v="389982"/>
    <m/>
    <s v="kg"/>
    <n v="389982"/>
    <s v="kg"/>
    <n v="389982"/>
    <n v="233988.9"/>
    <n v="0"/>
  </r>
  <r>
    <x v="6"/>
    <s v="M"/>
    <s v="Russian Federation"/>
    <x v="11"/>
    <s v="World"/>
    <s v="TOTAL CPC"/>
    <s v="TOTAL MOT"/>
    <n v="80810"/>
    <s v="$4630"/>
    <n v="3121"/>
    <m/>
    <s v="kg"/>
    <n v="3121"/>
    <s v="kg"/>
    <n v="3121"/>
    <n v="4630.3"/>
    <n v="0"/>
  </r>
  <r>
    <x v="6"/>
    <s v="M"/>
    <s v="Russian Federation"/>
    <x v="20"/>
    <s v="World"/>
    <s v="TOTAL CPC"/>
    <s v="TOTAL MOT"/>
    <n v="80810"/>
    <s v="$200726"/>
    <n v="220487"/>
    <m/>
    <s v="kg"/>
    <n v="220487"/>
    <s v="kg"/>
    <n v="220487"/>
    <n v="200726.6"/>
    <n v="0"/>
  </r>
  <r>
    <x v="6"/>
    <s v="M"/>
    <s v="Russian Federation"/>
    <x v="21"/>
    <s v="World"/>
    <s v="TOTAL CPC"/>
    <s v="TOTAL MOT"/>
    <n v="80810"/>
    <s v="$1573854"/>
    <n v="2569778"/>
    <m/>
    <s v="kg"/>
    <n v="2569778"/>
    <s v="kg"/>
    <n v="2569778"/>
    <n v="1573854.3"/>
    <n v="0"/>
  </r>
  <r>
    <x v="7"/>
    <s v="M"/>
    <s v="Russian Federation"/>
    <x v="0"/>
    <s v="World"/>
    <s v="TOTAL CPC"/>
    <s v="TOTAL MOT"/>
    <n v="80810"/>
    <s v="$35626037"/>
    <n v="42594376"/>
    <m/>
    <s v="kg"/>
    <n v="42594376"/>
    <s v="kg"/>
    <n v="42594376"/>
    <n v="35626037.799999997"/>
    <n v="0"/>
  </r>
  <r>
    <x v="7"/>
    <s v="M"/>
    <s v="Russian Federation"/>
    <x v="1"/>
    <s v="World"/>
    <s v="TOTAL CPC"/>
    <s v="TOTAL MOT"/>
    <n v="80810"/>
    <s v="$2154534"/>
    <n v="4912423"/>
    <m/>
    <s v="kg"/>
    <n v="4912423"/>
    <s v="kg"/>
    <n v="4912423"/>
    <n v="2154534.2999999998"/>
    <n v="0"/>
  </r>
  <r>
    <x v="7"/>
    <s v="M"/>
    <s v="Russian Federation"/>
    <x v="12"/>
    <s v="World"/>
    <s v="TOTAL CPC"/>
    <s v="TOTAL MOT"/>
    <n v="80810"/>
    <s v="$227525"/>
    <n v="252043"/>
    <m/>
    <s v="kg"/>
    <n v="252043"/>
    <s v="kg"/>
    <n v="252043"/>
    <n v="227525.2"/>
    <n v="0"/>
  </r>
  <r>
    <x v="7"/>
    <s v="M"/>
    <s v="Russian Federation"/>
    <x v="2"/>
    <s v="World"/>
    <s v="TOTAL CPC"/>
    <s v="TOTAL MOT"/>
    <n v="80810"/>
    <s v="$212490"/>
    <n v="219386"/>
    <m/>
    <s v="kg"/>
    <n v="219386"/>
    <s v="kg"/>
    <n v="219386"/>
    <n v="212490.5"/>
    <n v="0"/>
  </r>
  <r>
    <x v="7"/>
    <s v="M"/>
    <s v="Russian Federation"/>
    <x v="3"/>
    <s v="World"/>
    <s v="TOTAL CPC"/>
    <s v="TOTAL MOT"/>
    <n v="80810"/>
    <s v="$95475"/>
    <n v="92647"/>
    <m/>
    <s v="kg"/>
    <n v="92647"/>
    <s v="kg"/>
    <n v="92647"/>
    <n v="95475.4"/>
    <n v="0"/>
  </r>
  <r>
    <x v="7"/>
    <s v="M"/>
    <s v="Russian Federation"/>
    <x v="19"/>
    <s v="World"/>
    <s v="TOTAL CPC"/>
    <s v="TOTAL MOT"/>
    <n v="80810"/>
    <s v="$2790840"/>
    <n v="2938220"/>
    <m/>
    <s v="kg"/>
    <n v="2938220"/>
    <s v="kg"/>
    <n v="2938220"/>
    <n v="2790840.9"/>
    <n v="0"/>
  </r>
  <r>
    <x v="7"/>
    <s v="M"/>
    <s v="Russian Federation"/>
    <x v="4"/>
    <s v="World"/>
    <s v="TOTAL CPC"/>
    <s v="TOTAL MOT"/>
    <n v="80810"/>
    <s v="$24775"/>
    <n v="58000"/>
    <m/>
    <s v="kg"/>
    <n v="58000"/>
    <s v="kg"/>
    <n v="58000"/>
    <n v="24775.1"/>
    <n v="0"/>
  </r>
  <r>
    <x v="7"/>
    <s v="M"/>
    <s v="Russian Federation"/>
    <x v="16"/>
    <s v="World"/>
    <s v="TOTAL CPC"/>
    <s v="TOTAL MOT"/>
    <n v="80810"/>
    <s v="$4110406"/>
    <n v="3778936"/>
    <m/>
    <s v="kg"/>
    <n v="3778936"/>
    <s v="kg"/>
    <n v="3778936"/>
    <n v="4110406.1"/>
    <n v="0"/>
  </r>
  <r>
    <x v="7"/>
    <s v="M"/>
    <s v="Russian Federation"/>
    <x v="5"/>
    <s v="World"/>
    <s v="TOTAL CPC"/>
    <s v="TOTAL MOT"/>
    <n v="80810"/>
    <s v="$28775"/>
    <n v="71740"/>
    <m/>
    <s v="kg"/>
    <n v="71740"/>
    <s v="kg"/>
    <n v="71740"/>
    <n v="28775.5"/>
    <n v="0"/>
  </r>
  <r>
    <x v="7"/>
    <s v="M"/>
    <s v="Russian Federation"/>
    <x v="6"/>
    <s v="World"/>
    <s v="TOTAL CPC"/>
    <s v="TOTAL MOT"/>
    <n v="80810"/>
    <s v="$240779"/>
    <n v="353132"/>
    <m/>
    <s v="kg"/>
    <n v="353132"/>
    <s v="kg"/>
    <n v="353132"/>
    <n v="240779.4"/>
    <n v="0"/>
  </r>
  <r>
    <x v="7"/>
    <s v="M"/>
    <s v="Russian Federation"/>
    <x v="8"/>
    <s v="World"/>
    <s v="TOTAL CPC"/>
    <s v="TOTAL MOT"/>
    <n v="80810"/>
    <s v="$10121523"/>
    <n v="15120998"/>
    <m/>
    <s v="kg"/>
    <n v="15120998"/>
    <s v="kg"/>
    <n v="15120998"/>
    <n v="10121523.6"/>
    <n v="0"/>
  </r>
  <r>
    <x v="7"/>
    <s v="M"/>
    <s v="Russian Federation"/>
    <x v="17"/>
    <s v="World"/>
    <s v="TOTAL CPC"/>
    <s v="TOTAL MOT"/>
    <n v="80810"/>
    <s v="$3630542"/>
    <n v="3483959"/>
    <m/>
    <s v="kg"/>
    <n v="3483959"/>
    <s v="kg"/>
    <n v="3483959"/>
    <n v="3630542.7"/>
    <n v="0"/>
  </r>
  <r>
    <x v="7"/>
    <s v="M"/>
    <s v="Russian Federation"/>
    <x v="9"/>
    <s v="World"/>
    <s v="TOTAL CPC"/>
    <s v="TOTAL MOT"/>
    <n v="80810"/>
    <s v="$3435290"/>
    <n v="3190972"/>
    <m/>
    <s v="kg"/>
    <n v="3190972"/>
    <s v="kg"/>
    <n v="3190972"/>
    <n v="3435290.7"/>
    <n v="0"/>
  </r>
  <r>
    <x v="7"/>
    <s v="M"/>
    <s v="Russian Federation"/>
    <x v="18"/>
    <s v="World"/>
    <s v="TOTAL CPC"/>
    <s v="TOTAL MOT"/>
    <n v="80810"/>
    <s v="$7969379"/>
    <n v="7136061"/>
    <m/>
    <s v="kg"/>
    <n v="7136061"/>
    <s v="kg"/>
    <n v="7136061"/>
    <n v="7969379.2000000002"/>
    <n v="0"/>
  </r>
  <r>
    <x v="7"/>
    <s v="M"/>
    <s v="Russian Federation"/>
    <x v="10"/>
    <s v="World"/>
    <s v="TOTAL CPC"/>
    <s v="TOTAL MOT"/>
    <n v="80810"/>
    <s v="$145505"/>
    <n v="421215"/>
    <m/>
    <s v="kg"/>
    <n v="421215"/>
    <s v="kg"/>
    <n v="421215"/>
    <n v="145505.5"/>
    <n v="0"/>
  </r>
  <r>
    <x v="7"/>
    <s v="M"/>
    <s v="Russian Federation"/>
    <x v="11"/>
    <s v="World"/>
    <s v="TOTAL CPC"/>
    <s v="TOTAL MOT"/>
    <n v="80810"/>
    <s v="$208110"/>
    <n v="201683"/>
    <m/>
    <s v="kg"/>
    <n v="201683"/>
    <s v="kg"/>
    <n v="201683"/>
    <n v="208110.4"/>
    <n v="0"/>
  </r>
  <r>
    <x v="7"/>
    <s v="M"/>
    <s v="Russian Federation"/>
    <x v="21"/>
    <s v="World"/>
    <s v="TOTAL CPC"/>
    <s v="TOTAL MOT"/>
    <n v="80810"/>
    <s v="$230083"/>
    <n v="362957"/>
    <m/>
    <s v="kg"/>
    <n v="362957"/>
    <s v="kg"/>
    <n v="362957"/>
    <n v="230083.5"/>
    <n v="0"/>
  </r>
  <r>
    <x v="8"/>
    <s v="M"/>
    <s v="Russian Federation"/>
    <x v="0"/>
    <s v="World"/>
    <s v="TOTAL CPC"/>
    <s v="TOTAL MOT"/>
    <n v="80810"/>
    <s v="$17596835"/>
    <n v="28043828"/>
    <m/>
    <s v="kg"/>
    <n v="28043828"/>
    <s v="kg"/>
    <n v="28043828"/>
    <n v="17596835.5"/>
    <n v="0"/>
  </r>
  <r>
    <x v="8"/>
    <s v="M"/>
    <s v="Russian Federation"/>
    <x v="1"/>
    <s v="World"/>
    <s v="TOTAL CPC"/>
    <s v="TOTAL MOT"/>
    <n v="80810"/>
    <s v="$3404067"/>
    <n v="8223129"/>
    <m/>
    <s v="kg"/>
    <n v="8223129"/>
    <s v="kg"/>
    <n v="8223129"/>
    <n v="3404067.4"/>
    <n v="0"/>
  </r>
  <r>
    <x v="8"/>
    <s v="M"/>
    <s v="Russian Federation"/>
    <x v="12"/>
    <s v="World"/>
    <s v="TOTAL CPC"/>
    <s v="TOTAL MOT"/>
    <n v="80810"/>
    <s v="$38530"/>
    <n v="38567"/>
    <m/>
    <s v="kg"/>
    <n v="38567"/>
    <s v="kg"/>
    <n v="38567"/>
    <n v="38530.9"/>
    <n v="0"/>
  </r>
  <r>
    <x v="8"/>
    <s v="M"/>
    <s v="Russian Federation"/>
    <x v="2"/>
    <s v="World"/>
    <s v="TOTAL CPC"/>
    <s v="TOTAL MOT"/>
    <n v="80810"/>
    <s v="$155794"/>
    <n v="185124"/>
    <m/>
    <s v="kg"/>
    <n v="185124"/>
    <s v="kg"/>
    <n v="185124"/>
    <n v="155794.1"/>
    <n v="0"/>
  </r>
  <r>
    <x v="8"/>
    <s v="M"/>
    <s v="Russian Federation"/>
    <x v="3"/>
    <s v="World"/>
    <s v="TOTAL CPC"/>
    <s v="TOTAL MOT"/>
    <n v="80810"/>
    <s v="$47998"/>
    <n v="47728"/>
    <m/>
    <s v="kg"/>
    <n v="47728"/>
    <s v="kg"/>
    <n v="47728"/>
    <n v="47998.8"/>
    <n v="0"/>
  </r>
  <r>
    <x v="8"/>
    <s v="M"/>
    <s v="Russian Federation"/>
    <x v="19"/>
    <s v="World"/>
    <s v="TOTAL CPC"/>
    <s v="TOTAL MOT"/>
    <n v="80810"/>
    <s v="$312238"/>
    <n v="278200"/>
    <m/>
    <s v="kg"/>
    <n v="278200"/>
    <s v="kg"/>
    <n v="278200"/>
    <n v="312238.3"/>
    <n v="0"/>
  </r>
  <r>
    <x v="8"/>
    <s v="M"/>
    <s v="Russian Federation"/>
    <x v="4"/>
    <s v="World"/>
    <s v="TOTAL CPC"/>
    <s v="TOTAL MOT"/>
    <n v="80810"/>
    <s v="$895985"/>
    <n v="1940048"/>
    <m/>
    <s v="kg"/>
    <n v="1940048"/>
    <s v="kg"/>
    <n v="1940048"/>
    <n v="895985.5"/>
    <n v="0"/>
  </r>
  <r>
    <x v="8"/>
    <s v="M"/>
    <s v="Russian Federation"/>
    <x v="16"/>
    <s v="World"/>
    <s v="TOTAL CPC"/>
    <s v="TOTAL MOT"/>
    <n v="80810"/>
    <s v="$467829"/>
    <n v="398273"/>
    <m/>
    <s v="kg"/>
    <n v="398273"/>
    <s v="kg"/>
    <n v="398273"/>
    <n v="467829.5"/>
    <n v="0"/>
  </r>
  <r>
    <x v="8"/>
    <s v="M"/>
    <s v="Russian Federation"/>
    <x v="5"/>
    <s v="World"/>
    <s v="TOTAL CPC"/>
    <s v="TOTAL MOT"/>
    <n v="80810"/>
    <s v="$536161"/>
    <n v="1203854"/>
    <m/>
    <s v="kg"/>
    <n v="1203854"/>
    <s v="kg"/>
    <n v="1203854"/>
    <n v="536161.4"/>
    <n v="0"/>
  </r>
  <r>
    <x v="8"/>
    <s v="M"/>
    <s v="Russian Federation"/>
    <x v="6"/>
    <s v="World"/>
    <s v="TOTAL CPC"/>
    <s v="TOTAL MOT"/>
    <n v="80810"/>
    <s v="$211913"/>
    <n v="273713"/>
    <m/>
    <s v="kg"/>
    <n v="273713"/>
    <s v="kg"/>
    <n v="273713"/>
    <n v="211913.4"/>
    <n v="0"/>
  </r>
  <r>
    <x v="8"/>
    <s v="M"/>
    <s v="Russian Federation"/>
    <x v="8"/>
    <s v="World"/>
    <s v="TOTAL CPC"/>
    <s v="TOTAL MOT"/>
    <n v="80810"/>
    <s v="$6171090"/>
    <n v="9568707"/>
    <m/>
    <s v="kg"/>
    <n v="9568707"/>
    <s v="kg"/>
    <n v="9568707"/>
    <n v="6171090.9000000004"/>
    <n v="0"/>
  </r>
  <r>
    <x v="8"/>
    <s v="M"/>
    <s v="Russian Federation"/>
    <x v="17"/>
    <s v="World"/>
    <s v="TOTAL CPC"/>
    <s v="TOTAL MOT"/>
    <n v="80810"/>
    <s v="$804496"/>
    <n v="767690"/>
    <m/>
    <s v="kg"/>
    <n v="767690"/>
    <s v="kg"/>
    <n v="767690"/>
    <n v="804496.8"/>
    <n v="0"/>
  </r>
  <r>
    <x v="8"/>
    <s v="M"/>
    <s v="Russian Federation"/>
    <x v="9"/>
    <s v="World"/>
    <s v="TOTAL CPC"/>
    <s v="TOTAL MOT"/>
    <n v="80810"/>
    <s v="$2628329"/>
    <n v="3050876"/>
    <m/>
    <s v="kg"/>
    <n v="3050876"/>
    <s v="kg"/>
    <n v="3050876"/>
    <n v="2628329.2000000002"/>
    <n v="0"/>
  </r>
  <r>
    <x v="8"/>
    <s v="M"/>
    <s v="Russian Federation"/>
    <x v="18"/>
    <s v="World"/>
    <s v="TOTAL CPC"/>
    <s v="TOTAL MOT"/>
    <n v="80810"/>
    <s v="$1352249"/>
    <n v="1137370"/>
    <m/>
    <s v="kg"/>
    <n v="1137370"/>
    <s v="kg"/>
    <n v="1137370"/>
    <n v="1352249.1"/>
    <n v="0"/>
  </r>
  <r>
    <x v="8"/>
    <s v="M"/>
    <s v="Russian Federation"/>
    <x v="10"/>
    <s v="World"/>
    <s v="TOTAL CPC"/>
    <s v="TOTAL MOT"/>
    <n v="80810"/>
    <s v="$47615"/>
    <n v="120825"/>
    <m/>
    <s v="kg"/>
    <n v="120825"/>
    <s v="kg"/>
    <n v="120825"/>
    <n v="47615.6"/>
    <n v="0"/>
  </r>
  <r>
    <x v="8"/>
    <s v="M"/>
    <s v="Russian Federation"/>
    <x v="11"/>
    <s v="World"/>
    <s v="TOTAL CPC"/>
    <s v="TOTAL MOT"/>
    <n v="80810"/>
    <s v="$345280"/>
    <n v="421909"/>
    <m/>
    <s v="kg"/>
    <n v="421909"/>
    <s v="kg"/>
    <n v="421909"/>
    <n v="34528"/>
    <n v="0"/>
  </r>
  <r>
    <x v="8"/>
    <s v="M"/>
    <s v="Russian Federation"/>
    <x v="21"/>
    <s v="World"/>
    <s v="TOTAL CPC"/>
    <s v="TOTAL MOT"/>
    <n v="80810"/>
    <s v="$57711"/>
    <n v="89011"/>
    <m/>
    <s v="kg"/>
    <n v="89011"/>
    <s v="kg"/>
    <n v="89011"/>
    <n v="57711.9"/>
    <n v="0"/>
  </r>
  <r>
    <x v="8"/>
    <s v="M"/>
    <s v="Russian Federation"/>
    <x v="24"/>
    <s v="World"/>
    <s v="TOTAL CPC"/>
    <s v="TOTAL MOT"/>
    <n v="80810"/>
    <s v="$119542"/>
    <n v="298800"/>
    <m/>
    <s v="kg"/>
    <n v="298800"/>
    <s v="kg"/>
    <n v="298800"/>
    <n v="119542.9"/>
    <n v="0"/>
  </r>
  <r>
    <x v="9"/>
    <s v="M"/>
    <s v="Russian Federation"/>
    <x v="0"/>
    <s v="World"/>
    <s v="TOTAL CPC"/>
    <s v="TOTAL MOT"/>
    <n v="80810"/>
    <s v="$20303149"/>
    <n v="35729362"/>
    <m/>
    <s v="kg"/>
    <n v="35729362"/>
    <s v="kg"/>
    <n v="35729362"/>
    <n v="20303149.800000001"/>
    <n v="0"/>
  </r>
  <r>
    <x v="9"/>
    <s v="M"/>
    <s v="Russian Federation"/>
    <x v="1"/>
    <s v="World"/>
    <s v="TOTAL CPC"/>
    <s v="TOTAL MOT"/>
    <n v="80810"/>
    <s v="$5097645"/>
    <n v="12472999"/>
    <m/>
    <s v="kg"/>
    <n v="12472999"/>
    <s v="kg"/>
    <n v="12472999"/>
    <n v="5097645.8"/>
    <n v="0"/>
  </r>
  <r>
    <x v="9"/>
    <s v="M"/>
    <s v="Russian Federation"/>
    <x v="12"/>
    <s v="World"/>
    <s v="TOTAL CPC"/>
    <s v="TOTAL MOT"/>
    <n v="80810"/>
    <s v="$60728"/>
    <n v="56959"/>
    <m/>
    <s v="kg"/>
    <n v="56959"/>
    <s v="kg"/>
    <n v="56959"/>
    <n v="60728.1"/>
    <n v="0"/>
  </r>
  <r>
    <x v="9"/>
    <s v="M"/>
    <s v="Russian Federation"/>
    <x v="2"/>
    <s v="World"/>
    <s v="TOTAL CPC"/>
    <s v="TOTAL MOT"/>
    <n v="80810"/>
    <s v="$449643"/>
    <n v="576507"/>
    <m/>
    <s v="kg"/>
    <n v="576507"/>
    <s v="kg"/>
    <n v="576507"/>
    <n v="449643.6"/>
    <n v="0"/>
  </r>
  <r>
    <x v="9"/>
    <s v="M"/>
    <s v="Russian Federation"/>
    <x v="3"/>
    <s v="World"/>
    <s v="TOTAL CPC"/>
    <s v="TOTAL MOT"/>
    <n v="80810"/>
    <s v="$46107"/>
    <n v="60828"/>
    <m/>
    <s v="kg"/>
    <n v="60828"/>
    <s v="kg"/>
    <n v="60828"/>
    <n v="46107.5"/>
    <n v="0"/>
  </r>
  <r>
    <x v="9"/>
    <s v="M"/>
    <s v="Russian Federation"/>
    <x v="4"/>
    <s v="World"/>
    <s v="TOTAL CPC"/>
    <s v="TOTAL MOT"/>
    <n v="80810"/>
    <s v="$1969412"/>
    <n v="3953488"/>
    <m/>
    <s v="kg"/>
    <n v="3953488"/>
    <s v="kg"/>
    <n v="3953488"/>
    <n v="1969412.8"/>
    <n v="0"/>
  </r>
  <r>
    <x v="9"/>
    <s v="M"/>
    <s v="Russian Federation"/>
    <x v="16"/>
    <s v="World"/>
    <s v="TOTAL CPC"/>
    <s v="TOTAL MOT"/>
    <n v="80810"/>
    <s v="$22847"/>
    <n v="20040"/>
    <m/>
    <s v="kg"/>
    <n v="20040"/>
    <s v="kg"/>
    <n v="20040"/>
    <n v="22847.599999999999"/>
    <n v="0"/>
  </r>
  <r>
    <x v="9"/>
    <s v="M"/>
    <s v="Russian Federation"/>
    <x v="5"/>
    <s v="World"/>
    <s v="TOTAL CPC"/>
    <s v="TOTAL MOT"/>
    <n v="80810"/>
    <s v="$885391"/>
    <n v="2007705"/>
    <m/>
    <s v="kg"/>
    <n v="2007705"/>
    <s v="kg"/>
    <n v="2007705"/>
    <n v="885391.5"/>
    <n v="0"/>
  </r>
  <r>
    <x v="9"/>
    <s v="M"/>
    <s v="Russian Federation"/>
    <x v="6"/>
    <s v="World"/>
    <s v="TOTAL CPC"/>
    <s v="TOTAL MOT"/>
    <n v="80810"/>
    <s v="$253711"/>
    <n v="455099"/>
    <m/>
    <s v="kg"/>
    <n v="455099"/>
    <s v="kg"/>
    <n v="455099"/>
    <n v="253711.4"/>
    <n v="0"/>
  </r>
  <r>
    <x v="9"/>
    <s v="M"/>
    <s v="Russian Federation"/>
    <x v="14"/>
    <s v="World"/>
    <s v="TOTAL CPC"/>
    <s v="TOTAL MOT"/>
    <n v="80810"/>
    <s v="$73210"/>
    <n v="118170"/>
    <m/>
    <s v="kg"/>
    <n v="118170"/>
    <s v="kg"/>
    <n v="118170"/>
    <n v="73210.8"/>
    <n v="0"/>
  </r>
  <r>
    <x v="9"/>
    <s v="M"/>
    <s v="Russian Federation"/>
    <x v="8"/>
    <s v="World"/>
    <s v="TOTAL CPC"/>
    <s v="TOTAL MOT"/>
    <n v="80810"/>
    <s v="$4136824"/>
    <n v="6391598"/>
    <m/>
    <s v="kg"/>
    <n v="6391598"/>
    <s v="kg"/>
    <n v="6391598"/>
    <n v="4136824.1"/>
    <n v="0"/>
  </r>
  <r>
    <x v="9"/>
    <s v="M"/>
    <s v="Russian Federation"/>
    <x v="17"/>
    <s v="World"/>
    <s v="TOTAL CPC"/>
    <s v="TOTAL MOT"/>
    <n v="80810"/>
    <s v="$62080"/>
    <n v="63364"/>
    <m/>
    <s v="kg"/>
    <n v="63364"/>
    <s v="kg"/>
    <n v="63364"/>
    <n v="62080.1"/>
    <n v="0"/>
  </r>
  <r>
    <x v="9"/>
    <s v="M"/>
    <s v="Russian Federation"/>
    <x v="9"/>
    <s v="World"/>
    <s v="TOTAL CPC"/>
    <s v="TOTAL MOT"/>
    <n v="80810"/>
    <s v="$6497821"/>
    <n v="8352811"/>
    <m/>
    <s v="kg"/>
    <n v="8352811"/>
    <s v="kg"/>
    <n v="8352811"/>
    <n v="6497821.2000000002"/>
    <n v="0"/>
  </r>
  <r>
    <x v="9"/>
    <s v="M"/>
    <s v="Russian Federation"/>
    <x v="18"/>
    <s v="World"/>
    <s v="TOTAL CPC"/>
    <s v="TOTAL MOT"/>
    <n v="80810"/>
    <s v="$28326"/>
    <n v="30950"/>
    <m/>
    <s v="kg"/>
    <n v="30950"/>
    <s v="kg"/>
    <n v="30950"/>
    <n v="28326.1"/>
    <n v="0"/>
  </r>
  <r>
    <x v="9"/>
    <s v="M"/>
    <s v="Russian Federation"/>
    <x v="10"/>
    <s v="World"/>
    <s v="TOTAL CPC"/>
    <s v="TOTAL MOT"/>
    <n v="80810"/>
    <s v="$81768"/>
    <n v="194915"/>
    <m/>
    <s v="kg"/>
    <n v="194915"/>
    <s v="kg"/>
    <n v="194915"/>
    <n v="81768.600000000006"/>
    <n v="0"/>
  </r>
  <r>
    <x v="9"/>
    <s v="M"/>
    <s v="Russian Federation"/>
    <x v="11"/>
    <s v="World"/>
    <s v="TOTAL CPC"/>
    <s v="TOTAL MOT"/>
    <n v="80810"/>
    <s v="$599004"/>
    <n v="890614"/>
    <m/>
    <s v="kg"/>
    <n v="890614"/>
    <s v="kg"/>
    <n v="890614"/>
    <n v="599004.6"/>
    <n v="0"/>
  </r>
  <r>
    <x v="9"/>
    <s v="M"/>
    <s v="Russian Federation"/>
    <x v="21"/>
    <s v="World"/>
    <s v="TOTAL CPC"/>
    <s v="TOTAL MOT"/>
    <n v="80810"/>
    <s v="$17590"/>
    <n v="31113"/>
    <m/>
    <s v="kg"/>
    <n v="31113"/>
    <s v="kg"/>
    <n v="31113"/>
    <n v="17590.8"/>
    <n v="0"/>
  </r>
  <r>
    <x v="9"/>
    <s v="M"/>
    <s v="Russian Federation"/>
    <x v="24"/>
    <s v="World"/>
    <s v="TOTAL CPC"/>
    <s v="TOTAL MOT"/>
    <n v="80810"/>
    <s v="$21035"/>
    <n v="52200"/>
    <m/>
    <s v="kg"/>
    <n v="52200"/>
    <s v="kg"/>
    <n v="52200"/>
    <n v="21035"/>
    <n v="0"/>
  </r>
  <r>
    <x v="10"/>
    <s v="M"/>
    <s v="Russian Federation"/>
    <x v="0"/>
    <s v="World"/>
    <s v="TOTAL CPC"/>
    <s v="TOTAL MOT"/>
    <n v="80810"/>
    <s v="$28307101"/>
    <n v="47106368"/>
    <m/>
    <s v="kg"/>
    <n v="47106368"/>
    <s v="kg"/>
    <n v="47106368"/>
    <n v="28307101"/>
    <n v="0"/>
  </r>
  <r>
    <x v="10"/>
    <s v="M"/>
    <s v="Russian Federation"/>
    <x v="1"/>
    <s v="World"/>
    <s v="TOTAL CPC"/>
    <s v="TOTAL MOT"/>
    <n v="80810"/>
    <s v="$6177620"/>
    <n v="15256278"/>
    <m/>
    <s v="kg"/>
    <n v="15256278"/>
    <s v="kg"/>
    <n v="15256278"/>
    <n v="6177620.7000000002"/>
    <n v="0"/>
  </r>
  <r>
    <x v="10"/>
    <s v="M"/>
    <s v="Russian Federation"/>
    <x v="12"/>
    <s v="World"/>
    <s v="TOTAL CPC"/>
    <s v="TOTAL MOT"/>
    <n v="80810"/>
    <s v="$25271"/>
    <n v="33383"/>
    <m/>
    <s v="kg"/>
    <n v="33383"/>
    <s v="kg"/>
    <n v="33383"/>
    <n v="25271.5"/>
    <n v="0"/>
  </r>
  <r>
    <x v="10"/>
    <s v="M"/>
    <s v="Russian Federation"/>
    <x v="2"/>
    <s v="World"/>
    <s v="TOTAL CPC"/>
    <s v="TOTAL MOT"/>
    <n v="80810"/>
    <s v="$292744"/>
    <n v="344056"/>
    <m/>
    <s v="kg"/>
    <n v="344056"/>
    <s v="kg"/>
    <n v="344056"/>
    <n v="292744.2"/>
    <n v="0"/>
  </r>
  <r>
    <x v="10"/>
    <s v="M"/>
    <s v="Russian Federation"/>
    <x v="3"/>
    <s v="World"/>
    <s v="TOTAL CPC"/>
    <s v="TOTAL MOT"/>
    <n v="80810"/>
    <s v="$134157"/>
    <n v="165383"/>
    <m/>
    <s v="kg"/>
    <n v="165383"/>
    <s v="kg"/>
    <n v="165383"/>
    <n v="134157.1"/>
    <n v="0"/>
  </r>
  <r>
    <x v="10"/>
    <s v="M"/>
    <s v="Russian Federation"/>
    <x v="4"/>
    <s v="World"/>
    <s v="TOTAL CPC"/>
    <s v="TOTAL MOT"/>
    <n v="80810"/>
    <s v="$2374541"/>
    <n v="4929867"/>
    <m/>
    <s v="kg"/>
    <n v="4929867"/>
    <s v="kg"/>
    <n v="4929867"/>
    <n v="2374541.2000000002"/>
    <n v="0"/>
  </r>
  <r>
    <x v="10"/>
    <s v="M"/>
    <s v="Russian Federation"/>
    <x v="5"/>
    <s v="World"/>
    <s v="TOTAL CPC"/>
    <s v="TOTAL MOT"/>
    <n v="80810"/>
    <s v="$848424"/>
    <n v="1949518"/>
    <m/>
    <s v="kg"/>
    <n v="1949518"/>
    <s v="kg"/>
    <n v="1949518"/>
    <n v="848424.3"/>
    <n v="0"/>
  </r>
  <r>
    <x v="10"/>
    <s v="M"/>
    <s v="Russian Federation"/>
    <x v="6"/>
    <s v="World"/>
    <s v="TOTAL CPC"/>
    <s v="TOTAL MOT"/>
    <n v="80810"/>
    <s v="$612595"/>
    <n v="868584"/>
    <m/>
    <s v="kg"/>
    <n v="868584"/>
    <s v="kg"/>
    <n v="868584"/>
    <n v="612595.80000000005"/>
    <n v="0"/>
  </r>
  <r>
    <x v="10"/>
    <s v="M"/>
    <s v="Russian Federation"/>
    <x v="7"/>
    <s v="World"/>
    <s v="TOTAL CPC"/>
    <s v="TOTAL MOT"/>
    <n v="80810"/>
    <s v="$1328"/>
    <n v="3240"/>
    <m/>
    <s v="kg"/>
    <n v="3240"/>
    <s v="kg"/>
    <n v="3240"/>
    <n v="1328.4"/>
    <n v="0"/>
  </r>
  <r>
    <x v="10"/>
    <s v="M"/>
    <s v="Russian Federation"/>
    <x v="14"/>
    <s v="World"/>
    <s v="TOTAL CPC"/>
    <s v="TOTAL MOT"/>
    <n v="80810"/>
    <s v="$81766"/>
    <n v="115053"/>
    <m/>
    <s v="kg"/>
    <n v="115053"/>
    <s v="kg"/>
    <n v="115053"/>
    <n v="81766.2"/>
    <n v="0"/>
  </r>
  <r>
    <x v="10"/>
    <s v="M"/>
    <s v="Russian Federation"/>
    <x v="8"/>
    <s v="World"/>
    <s v="TOTAL CPC"/>
    <s v="TOTAL MOT"/>
    <n v="80810"/>
    <s v="$4166548"/>
    <n v="6331202"/>
    <m/>
    <s v="kg"/>
    <n v="6331202"/>
    <s v="kg"/>
    <n v="6331202"/>
    <n v="4166548.1"/>
    <n v="0"/>
  </r>
  <r>
    <x v="10"/>
    <s v="M"/>
    <s v="Russian Federation"/>
    <x v="17"/>
    <s v="World"/>
    <s v="TOTAL CPC"/>
    <s v="TOTAL MOT"/>
    <n v="80810"/>
    <s v="$21140"/>
    <n v="21140"/>
    <m/>
    <s v="kg"/>
    <n v="21140"/>
    <s v="kg"/>
    <n v="21140"/>
    <n v="2114"/>
    <n v="0"/>
  </r>
  <r>
    <x v="10"/>
    <s v="M"/>
    <s v="Russian Federation"/>
    <x v="9"/>
    <s v="World"/>
    <s v="TOTAL CPC"/>
    <s v="TOTAL MOT"/>
    <n v="80810"/>
    <s v="$10217244"/>
    <n v="12651061"/>
    <m/>
    <s v="kg"/>
    <n v="12651061"/>
    <s v="kg"/>
    <n v="12651061"/>
    <n v="10217244.9"/>
    <n v="0"/>
  </r>
  <r>
    <x v="10"/>
    <s v="M"/>
    <s v="Russian Federation"/>
    <x v="18"/>
    <s v="World"/>
    <s v="TOTAL CPC"/>
    <s v="TOTAL MOT"/>
    <n v="80810"/>
    <s v="$18801"/>
    <n v="21876"/>
    <m/>
    <s v="kg"/>
    <n v="21876"/>
    <s v="kg"/>
    <n v="21876"/>
    <n v="18801.7"/>
    <n v="0"/>
  </r>
  <r>
    <x v="10"/>
    <s v="M"/>
    <s v="Russian Federation"/>
    <x v="15"/>
    <s v="World"/>
    <s v="TOTAL CPC"/>
    <s v="TOTAL MOT"/>
    <n v="80810"/>
    <s v="$1134"/>
    <n v="157"/>
    <m/>
    <s v="kg"/>
    <n v="157"/>
    <s v="kg"/>
    <n v="157"/>
    <n v="1134"/>
    <n v="0"/>
  </r>
  <r>
    <x v="10"/>
    <s v="M"/>
    <s v="Russian Federation"/>
    <x v="10"/>
    <s v="World"/>
    <s v="TOTAL CPC"/>
    <s v="TOTAL MOT"/>
    <n v="80810"/>
    <s v="$1142337"/>
    <n v="1536157"/>
    <m/>
    <s v="kg"/>
    <n v="1536157"/>
    <s v="kg"/>
    <n v="1536157"/>
    <n v="1142337.2"/>
    <n v="0"/>
  </r>
  <r>
    <x v="10"/>
    <s v="M"/>
    <s v="Russian Federation"/>
    <x v="11"/>
    <s v="World"/>
    <s v="TOTAL CPC"/>
    <s v="TOTAL MOT"/>
    <n v="80810"/>
    <s v="$2158486"/>
    <n v="2841201"/>
    <m/>
    <s v="kg"/>
    <n v="2841201"/>
    <s v="kg"/>
    <n v="2841201"/>
    <n v="2158486.2000000002"/>
    <n v="0"/>
  </r>
  <r>
    <x v="10"/>
    <s v="M"/>
    <s v="Russian Federation"/>
    <x v="21"/>
    <s v="World"/>
    <s v="TOTAL CPC"/>
    <s v="TOTAL MOT"/>
    <n v="80810"/>
    <s v="$32959"/>
    <n v="38208"/>
    <m/>
    <s v="kg"/>
    <n v="38208"/>
    <s v="kg"/>
    <n v="38208"/>
    <n v="32959.5"/>
    <n v="0"/>
  </r>
  <r>
    <x v="11"/>
    <s v="M"/>
    <s v="Russian Federation"/>
    <x v="0"/>
    <s v="World"/>
    <s v="TOTAL CPC"/>
    <s v="TOTAL MOT"/>
    <n v="80810"/>
    <s v="$38046360"/>
    <n v="50750906"/>
    <m/>
    <s v="kg"/>
    <n v="50750906"/>
    <s v="kg"/>
    <n v="50750906"/>
    <n v="38046360.200000003"/>
    <n v="0"/>
  </r>
  <r>
    <x v="11"/>
    <s v="M"/>
    <s v="Russian Federation"/>
    <x v="1"/>
    <s v="World"/>
    <s v="TOTAL CPC"/>
    <s v="TOTAL MOT"/>
    <n v="80810"/>
    <s v="$1918464"/>
    <n v="4716021"/>
    <m/>
    <s v="kg"/>
    <n v="4716021"/>
    <s v="kg"/>
    <n v="4716021"/>
    <n v="1918464.7"/>
    <n v="0"/>
  </r>
  <r>
    <x v="11"/>
    <s v="M"/>
    <s v="Russian Federation"/>
    <x v="2"/>
    <s v="World"/>
    <s v="TOTAL CPC"/>
    <s v="TOTAL MOT"/>
    <n v="80810"/>
    <s v="$294488"/>
    <n v="351811"/>
    <m/>
    <s v="kg"/>
    <n v="351811"/>
    <s v="kg"/>
    <n v="351811"/>
    <n v="294488.3"/>
    <n v="0"/>
  </r>
  <r>
    <x v="11"/>
    <s v="M"/>
    <s v="Russian Federation"/>
    <x v="3"/>
    <s v="World"/>
    <s v="TOTAL CPC"/>
    <s v="TOTAL MOT"/>
    <n v="80810"/>
    <s v="$395924"/>
    <n v="450814"/>
    <m/>
    <s v="kg"/>
    <n v="450814"/>
    <s v="kg"/>
    <n v="450814"/>
    <n v="395924.7"/>
    <n v="0"/>
  </r>
  <r>
    <x v="11"/>
    <s v="M"/>
    <s v="Russian Federation"/>
    <x v="4"/>
    <s v="World"/>
    <s v="TOTAL CPC"/>
    <s v="TOTAL MOT"/>
    <n v="80810"/>
    <s v="$2535383"/>
    <n v="4633724"/>
    <m/>
    <s v="kg"/>
    <n v="4633724"/>
    <s v="kg"/>
    <n v="4633724"/>
    <n v="2535383.9"/>
    <n v="0"/>
  </r>
  <r>
    <x v="11"/>
    <s v="M"/>
    <s v="Russian Federation"/>
    <x v="5"/>
    <s v="World"/>
    <s v="TOTAL CPC"/>
    <s v="TOTAL MOT"/>
    <n v="80810"/>
    <s v="$1111516"/>
    <n v="2445437"/>
    <m/>
    <s v="kg"/>
    <n v="2445437"/>
    <s v="kg"/>
    <n v="2445437"/>
    <n v="1111516.3999999999"/>
    <n v="0"/>
  </r>
  <r>
    <x v="11"/>
    <s v="M"/>
    <s v="Russian Federation"/>
    <x v="13"/>
    <s v="World"/>
    <s v="TOTAL CPC"/>
    <s v="TOTAL MOT"/>
    <n v="80810"/>
    <s v="$9002"/>
    <n v="1960"/>
    <m/>
    <s v="kg"/>
    <n v="1960"/>
    <s v="kg"/>
    <n v="1960"/>
    <n v="9002.2000000000007"/>
    <n v="0"/>
  </r>
  <r>
    <x v="11"/>
    <s v="M"/>
    <s v="Russian Federation"/>
    <x v="6"/>
    <s v="World"/>
    <s v="TOTAL CPC"/>
    <s v="TOTAL MOT"/>
    <n v="80810"/>
    <s v="$410157"/>
    <n v="535671"/>
    <m/>
    <s v="kg"/>
    <n v="535671"/>
    <s v="kg"/>
    <n v="535671"/>
    <n v="410157.4"/>
    <n v="0"/>
  </r>
  <r>
    <x v="11"/>
    <s v="M"/>
    <s v="Russian Federation"/>
    <x v="7"/>
    <s v="World"/>
    <s v="TOTAL CPC"/>
    <s v="TOTAL MOT"/>
    <n v="80810"/>
    <s v="$19088"/>
    <n v="13320"/>
    <m/>
    <s v="kg"/>
    <n v="13320"/>
    <s v="kg"/>
    <n v="13320"/>
    <n v="19088.8"/>
    <n v="0"/>
  </r>
  <r>
    <x v="11"/>
    <s v="M"/>
    <s v="Russian Federation"/>
    <x v="14"/>
    <s v="World"/>
    <s v="TOTAL CPC"/>
    <s v="TOTAL MOT"/>
    <n v="80810"/>
    <s v="$71829"/>
    <n v="77709"/>
    <m/>
    <s v="kg"/>
    <n v="77709"/>
    <s v="kg"/>
    <n v="77709"/>
    <n v="71829.399999999994"/>
    <n v="0"/>
  </r>
  <r>
    <x v="11"/>
    <s v="M"/>
    <s v="Russian Federation"/>
    <x v="8"/>
    <s v="World"/>
    <s v="TOTAL CPC"/>
    <s v="TOTAL MOT"/>
    <n v="80810"/>
    <s v="$7850913"/>
    <n v="11334194"/>
    <m/>
    <s v="kg"/>
    <n v="11334194"/>
    <s v="kg"/>
    <n v="11334194"/>
    <n v="7850913.9000000004"/>
    <n v="0"/>
  </r>
  <r>
    <x v="11"/>
    <s v="M"/>
    <s v="Russian Federation"/>
    <x v="9"/>
    <s v="World"/>
    <s v="TOTAL CPC"/>
    <s v="TOTAL MOT"/>
    <n v="80810"/>
    <s v="$16617524"/>
    <n v="17675387"/>
    <m/>
    <s v="kg"/>
    <n v="17675387"/>
    <s v="kg"/>
    <n v="17675387"/>
    <n v="16617524.699999999"/>
    <n v="0"/>
  </r>
  <r>
    <x v="11"/>
    <s v="M"/>
    <s v="Russian Federation"/>
    <x v="15"/>
    <s v="World"/>
    <s v="TOTAL CPC"/>
    <s v="TOTAL MOT"/>
    <n v="80810"/>
    <s v="$1072"/>
    <n v="175"/>
    <m/>
    <s v="kg"/>
    <n v="175"/>
    <s v="kg"/>
    <n v="175"/>
    <n v="1072.9000000000001"/>
    <n v="0"/>
  </r>
  <r>
    <x v="11"/>
    <s v="M"/>
    <s v="Russian Federation"/>
    <x v="10"/>
    <s v="World"/>
    <s v="TOTAL CPC"/>
    <s v="TOTAL MOT"/>
    <n v="80810"/>
    <s v="$2528781"/>
    <n v="3290433"/>
    <m/>
    <s v="kg"/>
    <n v="3290433"/>
    <s v="kg"/>
    <n v="3290433"/>
    <n v="2528781.4"/>
    <n v="0"/>
  </r>
  <r>
    <x v="11"/>
    <s v="M"/>
    <s v="Russian Federation"/>
    <x v="11"/>
    <s v="World"/>
    <s v="TOTAL CPC"/>
    <s v="TOTAL MOT"/>
    <n v="80810"/>
    <s v="$4281231"/>
    <n v="5222141"/>
    <m/>
    <s v="kg"/>
    <n v="5222141"/>
    <s v="kg"/>
    <n v="5222141"/>
    <n v="4281231.5"/>
    <n v="0"/>
  </r>
  <r>
    <x v="11"/>
    <s v="M"/>
    <s v="Russian Federation"/>
    <x v="21"/>
    <s v="World"/>
    <s v="TOTAL CPC"/>
    <s v="TOTAL MOT"/>
    <n v="80810"/>
    <s v="$980"/>
    <n v="2106"/>
    <m/>
    <s v="kg"/>
    <n v="2106"/>
    <s v="kg"/>
    <n v="2106"/>
    <n v="980.2"/>
    <n v="0"/>
  </r>
  <r>
    <x v="12"/>
    <m/>
    <m/>
    <x v="25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CEBA6-0E31-4DEA-A3DE-63BA050392EB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T3:V16" firstHeaderRow="0" firstDataRow="1" firstDataCol="1" rowPageCount="1" colPageCount="1"/>
  <pivotFields count="1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Page" multipleItemSelectionAllowed="1" showAll="0">
      <items count="27">
        <item h="1" x="24"/>
        <item h="1" x="12"/>
        <item x="2"/>
        <item h="1" x="1"/>
        <item x="4"/>
        <item h="1" x="3"/>
        <item h="1" x="19"/>
        <item h="1" x="16"/>
        <item h="1" x="5"/>
        <item h="1" x="13"/>
        <item x="6"/>
        <item x="14"/>
        <item h="1" x="17"/>
        <item h="1" x="11"/>
        <item h="1" x="7"/>
        <item h="1" x="8"/>
        <item h="1" x="9"/>
        <item h="1" x="18"/>
        <item h="1" x="22"/>
        <item h="1" x="15"/>
        <item h="1" x="10"/>
        <item h="1" x="23"/>
        <item h="1" x="20"/>
        <item h="1" x="21"/>
        <item h="1" x="0"/>
        <item h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Сумма по полю CIF Value (US$)" fld="15" baseField="0" baseItem="0"/>
    <dataField name="Сумма по полю Qt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0CFD-5AB7-4773-8B45-8B7C7FB74170}">
  <dimension ref="A1:J52"/>
  <sheetViews>
    <sheetView tabSelected="1" workbookViewId="0">
      <selection activeCell="I27" sqref="I27"/>
    </sheetView>
  </sheetViews>
  <sheetFormatPr defaultRowHeight="15" x14ac:dyDescent="0.25"/>
  <cols>
    <col min="1" max="1" width="49.7109375" customWidth="1"/>
    <col min="2" max="2" width="12.140625" customWidth="1"/>
    <col min="3" max="3" width="17.85546875" customWidth="1"/>
    <col min="4" max="4" width="12.140625" bestFit="1" customWidth="1"/>
    <col min="5" max="5" width="10.5703125" bestFit="1" customWidth="1"/>
    <col min="6" max="6" width="11.5703125" customWidth="1"/>
    <col min="8" max="8" width="71" customWidth="1"/>
    <col min="9" max="9" width="10.5703125" customWidth="1"/>
  </cols>
  <sheetData>
    <row r="1" spans="1:10" x14ac:dyDescent="0.25">
      <c r="D1" s="1" t="s">
        <v>0</v>
      </c>
      <c r="E1" s="1" t="s">
        <v>1</v>
      </c>
      <c r="F1" s="1" t="s">
        <v>2</v>
      </c>
    </row>
    <row r="2" spans="1:10" x14ac:dyDescent="0.25">
      <c r="A2" s="64" t="s">
        <v>3</v>
      </c>
      <c r="B2" s="64"/>
      <c r="C2" s="64"/>
      <c r="D2" s="64"/>
      <c r="E2" s="64"/>
      <c r="F2" s="2"/>
      <c r="H2" s="64" t="s">
        <v>4</v>
      </c>
      <c r="I2" s="64"/>
      <c r="J2" s="64"/>
    </row>
    <row r="3" spans="1:10" x14ac:dyDescent="0.25">
      <c r="A3" s="2" t="s">
        <v>5</v>
      </c>
      <c r="B3" s="2" t="s">
        <v>6</v>
      </c>
      <c r="C3" s="2" t="s">
        <v>7</v>
      </c>
      <c r="D3" s="3">
        <v>113.3</v>
      </c>
      <c r="E3" s="4">
        <f>D3-D6+E6</f>
        <v>112.84641359841228</v>
      </c>
      <c r="F3" s="5">
        <f>E3/D3-1</f>
        <v>-4.0034104288412253E-3</v>
      </c>
      <c r="H3" s="2" t="s">
        <v>8</v>
      </c>
      <c r="I3" s="2" t="s">
        <v>9</v>
      </c>
      <c r="J3" s="6">
        <v>-0.81299999999999994</v>
      </c>
    </row>
    <row r="4" spans="1:10" x14ac:dyDescent="0.25">
      <c r="A4" s="2" t="s">
        <v>10</v>
      </c>
      <c r="B4" s="2" t="s">
        <v>11</v>
      </c>
      <c r="C4" s="2" t="s">
        <v>7</v>
      </c>
      <c r="D4" s="24">
        <v>70.67</v>
      </c>
      <c r="E4" s="4">
        <f>D4*EXP(I13)</f>
        <v>70.584017180645048</v>
      </c>
      <c r="F4" s="5">
        <f t="shared" ref="F4:F8" si="0">E4/D4-1</f>
        <v>-1.2166806191447055E-3</v>
      </c>
      <c r="H4" s="2" t="s">
        <v>12</v>
      </c>
      <c r="I4" s="2" t="s">
        <v>13</v>
      </c>
      <c r="J4" s="6">
        <v>2.2629999999999999</v>
      </c>
    </row>
    <row r="5" spans="1:10" x14ac:dyDescent="0.25">
      <c r="A5" s="2" t="s">
        <v>14</v>
      </c>
      <c r="B5" s="2" t="s">
        <v>15</v>
      </c>
      <c r="C5" s="2" t="s">
        <v>7</v>
      </c>
      <c r="D5" s="4">
        <f>D7*D8*(1+D12)</f>
        <v>54.415148999999992</v>
      </c>
      <c r="E5" s="4">
        <f>E7*E8*(1+E12)</f>
        <v>52.778999472209996</v>
      </c>
      <c r="F5" s="5">
        <f t="shared" si="0"/>
        <v>-3.0067904946653679E-2</v>
      </c>
      <c r="H5" s="2" t="s">
        <v>16</v>
      </c>
      <c r="I5" s="7" t="s">
        <v>17</v>
      </c>
      <c r="J5" s="6">
        <v>1.85</v>
      </c>
    </row>
    <row r="6" spans="1:10" x14ac:dyDescent="0.25">
      <c r="A6" s="2" t="s">
        <v>18</v>
      </c>
      <c r="B6" s="2" t="s">
        <v>19</v>
      </c>
      <c r="C6" s="2" t="s">
        <v>7</v>
      </c>
      <c r="D6" s="4">
        <f>D4*D16/(D16+D17)+D5*D17/(D16+D17)</f>
        <v>68.161531715735492</v>
      </c>
      <c r="E6" s="4">
        <f>E4*E16/(E16+E17)+E5*E17/(E16+E17)</f>
        <v>67.707945314147779</v>
      </c>
      <c r="F6" s="5">
        <f t="shared" si="0"/>
        <v>-6.6545805261445379E-3</v>
      </c>
      <c r="H6" s="2" t="s">
        <v>20</v>
      </c>
      <c r="I6" s="7" t="s">
        <v>21</v>
      </c>
      <c r="J6" s="8">
        <f>(J5+J3)*D20</f>
        <v>0.12775704536832086</v>
      </c>
    </row>
    <row r="7" spans="1:10" x14ac:dyDescent="0.25">
      <c r="A7" s="2" t="s">
        <v>22</v>
      </c>
      <c r="B7" s="2" t="s">
        <v>23</v>
      </c>
      <c r="C7" s="2" t="s">
        <v>24</v>
      </c>
      <c r="D7" s="3">
        <v>0.73</v>
      </c>
      <c r="E7" s="2">
        <v>0.73</v>
      </c>
      <c r="F7" s="5">
        <f t="shared" si="0"/>
        <v>0</v>
      </c>
      <c r="H7" s="2" t="s">
        <v>25</v>
      </c>
      <c r="I7" s="7" t="s">
        <v>26</v>
      </c>
      <c r="J7" s="8">
        <f>J3*D19-J5*D20</f>
        <v>-0.94075704536832072</v>
      </c>
    </row>
    <row r="8" spans="1:10" x14ac:dyDescent="0.25">
      <c r="A8" s="2" t="s">
        <v>27</v>
      </c>
      <c r="B8" s="2" t="s">
        <v>28</v>
      </c>
      <c r="C8" s="2" t="s">
        <v>29</v>
      </c>
      <c r="D8" s="3">
        <v>72.3</v>
      </c>
      <c r="E8" s="2">
        <v>72.3</v>
      </c>
      <c r="F8" s="5">
        <f t="shared" si="0"/>
        <v>0</v>
      </c>
      <c r="H8" s="2" t="s">
        <v>30</v>
      </c>
      <c r="I8" s="7" t="s">
        <v>31</v>
      </c>
      <c r="J8" s="8">
        <f>J6/(J4-J7)</f>
        <v>3.9877257719345333E-2</v>
      </c>
    </row>
    <row r="9" spans="1:10" x14ac:dyDescent="0.25">
      <c r="A9" s="2" t="s">
        <v>32</v>
      </c>
      <c r="B9" s="2" t="s">
        <v>33</v>
      </c>
      <c r="C9" s="2"/>
      <c r="D9" s="3">
        <v>0</v>
      </c>
      <c r="E9" s="2">
        <v>0</v>
      </c>
      <c r="F9" s="5"/>
      <c r="H9" s="2" t="s">
        <v>34</v>
      </c>
      <c r="I9" s="7" t="s">
        <v>35</v>
      </c>
      <c r="J9" s="9">
        <v>100</v>
      </c>
    </row>
    <row r="10" spans="1:10" x14ac:dyDescent="0.25">
      <c r="A10" s="2" t="s">
        <v>36</v>
      </c>
      <c r="B10" s="2" t="s">
        <v>37</v>
      </c>
      <c r="C10" s="2"/>
      <c r="D10" s="3">
        <v>3.1E-2</v>
      </c>
      <c r="E10" s="2">
        <v>0</v>
      </c>
      <c r="F10" s="5"/>
      <c r="H10" s="2" t="s">
        <v>38</v>
      </c>
      <c r="I10" s="7" t="s">
        <v>39</v>
      </c>
      <c r="J10" s="2">
        <v>0.64400000000000002</v>
      </c>
    </row>
    <row r="11" spans="1:10" x14ac:dyDescent="0.25">
      <c r="A11" s="2" t="s">
        <v>40</v>
      </c>
      <c r="B11" s="2" t="s">
        <v>41</v>
      </c>
      <c r="C11" s="2" t="s">
        <v>42</v>
      </c>
      <c r="D11" s="3">
        <v>0</v>
      </c>
      <c r="E11" s="2">
        <v>0</v>
      </c>
      <c r="F11" s="5"/>
    </row>
    <row r="12" spans="1:10" x14ac:dyDescent="0.25">
      <c r="A12" s="2" t="s">
        <v>43</v>
      </c>
      <c r="B12" s="2" t="s">
        <v>44</v>
      </c>
      <c r="C12" s="2"/>
      <c r="D12" s="8">
        <f>I16</f>
        <v>3.1E-2</v>
      </c>
      <c r="E12" s="8">
        <v>-9.9999999392252903E-9</v>
      </c>
      <c r="F12" s="5"/>
      <c r="H12" t="s">
        <v>45</v>
      </c>
      <c r="I12" s="10">
        <f>LN(E7)-LN(D7)+LN(E8)-LN(D8)+(LN(E12+1)-LN(D12+1))</f>
        <v>-3.0529215034822779E-2</v>
      </c>
    </row>
    <row r="13" spans="1:10" x14ac:dyDescent="0.25">
      <c r="D13" s="10"/>
      <c r="E13" s="10"/>
      <c r="H13" t="s">
        <v>46</v>
      </c>
      <c r="I13">
        <f>J8*I12</f>
        <v>-1.2174213759129403E-3</v>
      </c>
    </row>
    <row r="14" spans="1:10" x14ac:dyDescent="0.25">
      <c r="A14" s="64" t="s">
        <v>47</v>
      </c>
      <c r="B14" s="64"/>
      <c r="C14" s="64"/>
      <c r="D14" s="64"/>
      <c r="E14" s="64"/>
      <c r="F14" s="2"/>
      <c r="H14" t="s">
        <v>48</v>
      </c>
      <c r="I14">
        <f>I13*J4</f>
        <v>-2.7550245736909836E-3</v>
      </c>
    </row>
    <row r="15" spans="1:10" x14ac:dyDescent="0.25">
      <c r="A15" s="2" t="s">
        <v>49</v>
      </c>
      <c r="B15" s="2" t="s">
        <v>50</v>
      </c>
      <c r="C15" s="2" t="s">
        <v>42</v>
      </c>
      <c r="D15" s="3">
        <v>2341.6</v>
      </c>
      <c r="E15" s="11">
        <f>D15*EXP(I14)</f>
        <v>2335.1577128627641</v>
      </c>
      <c r="F15" s="5">
        <f>E15/D15-1</f>
        <v>-2.7512329762707788E-3</v>
      </c>
      <c r="H15" t="s">
        <v>51</v>
      </c>
      <c r="I15">
        <f>I14+J5*(J8-1)*I12</f>
        <v>5.1471793695292214E-2</v>
      </c>
    </row>
    <row r="16" spans="1:10" x14ac:dyDescent="0.25">
      <c r="A16" s="2" t="s">
        <v>52</v>
      </c>
      <c r="B16" s="2" t="s">
        <v>53</v>
      </c>
      <c r="C16" s="2" t="s">
        <v>42</v>
      </c>
      <c r="D16" s="11">
        <f>D15</f>
        <v>2341.6</v>
      </c>
      <c r="E16" s="11">
        <f>E15</f>
        <v>2335.1577128627641</v>
      </c>
      <c r="F16" s="5">
        <f t="shared" ref="F16:F18" si="1">E16/D16-1</f>
        <v>-2.7512329762707788E-3</v>
      </c>
      <c r="H16" t="s">
        <v>44</v>
      </c>
      <c r="I16" s="12">
        <f>D9+EXP(MIN(0,(D17-(D11+0.001))/(D11+0.001)*J9))/(1+EXP(-ABS(D17-(D11+0.001))/(D11+0.001)*J9))*(D10-D9)</f>
        <v>3.1E-2</v>
      </c>
      <c r="J16" s="12">
        <f>E9+EXP(MIN(0,(E17-(E11+0.001))/(E11+0.001)*J9))/(1+EXP(-ABS(E17-(E11+0.001))/(E11+0.001)*J9))*(E10-E9)</f>
        <v>0</v>
      </c>
    </row>
    <row r="17" spans="1:9" x14ac:dyDescent="0.25">
      <c r="A17" s="2" t="s">
        <v>54</v>
      </c>
      <c r="B17" s="2" t="s">
        <v>55</v>
      </c>
      <c r="C17" s="2" t="s">
        <v>42</v>
      </c>
      <c r="D17" s="3">
        <v>427.3</v>
      </c>
      <c r="E17" s="11">
        <f>D17*EXP(I15)</f>
        <v>449.86976795991581</v>
      </c>
      <c r="F17" s="5">
        <f t="shared" si="1"/>
        <v>5.2819489725990598E-2</v>
      </c>
      <c r="H17" t="s">
        <v>56</v>
      </c>
      <c r="I17" s="12">
        <f>J16-E12</f>
        <v>9.9999999392252903E-9</v>
      </c>
    </row>
    <row r="18" spans="1:9" x14ac:dyDescent="0.25">
      <c r="A18" s="2" t="s">
        <v>57</v>
      </c>
      <c r="B18" s="2" t="s">
        <v>58</v>
      </c>
      <c r="C18" s="2" t="s">
        <v>42</v>
      </c>
      <c r="D18" s="11">
        <f>D16+D17</f>
        <v>2768.9</v>
      </c>
      <c r="E18" s="11">
        <f>E16+E17</f>
        <v>2785.02748082268</v>
      </c>
      <c r="F18" s="5">
        <f t="shared" si="1"/>
        <v>5.8245082244501312E-3</v>
      </c>
      <c r="H18" t="str">
        <f>IF(SUMSQ(I17)&lt;0.000001,"Сошлось","Не сошлось")</f>
        <v>Сошлось</v>
      </c>
    </row>
    <row r="19" spans="1:9" x14ac:dyDescent="0.25">
      <c r="A19" s="2" t="s">
        <v>59</v>
      </c>
      <c r="B19" s="2" t="s">
        <v>60</v>
      </c>
      <c r="C19" s="2"/>
      <c r="D19" s="8">
        <f>D4*D15/(D4*D15+D5*D17)</f>
        <v>0.87680130629862985</v>
      </c>
      <c r="E19" s="8">
        <f>E4*E15/(E4*E15+E5*E17)</f>
        <v>0.87408460209354599</v>
      </c>
      <c r="F19" s="5"/>
    </row>
    <row r="20" spans="1:9" x14ac:dyDescent="0.25">
      <c r="A20" s="2" t="s">
        <v>61</v>
      </c>
      <c r="B20" s="2" t="s">
        <v>62</v>
      </c>
      <c r="C20" s="2"/>
      <c r="D20" s="8">
        <f>1-D19</f>
        <v>0.12319869370137015</v>
      </c>
      <c r="E20" s="8">
        <f>1-E19</f>
        <v>0.12591539790645401</v>
      </c>
      <c r="F20" s="5"/>
    </row>
    <row r="23" spans="1:9" x14ac:dyDescent="0.25">
      <c r="A23" s="2" t="s">
        <v>63</v>
      </c>
      <c r="B23" s="2"/>
      <c r="C23" s="2"/>
      <c r="D23" s="13" t="s">
        <v>64</v>
      </c>
    </row>
    <row r="24" spans="1:9" x14ac:dyDescent="0.25">
      <c r="A24" s="14" t="s">
        <v>65</v>
      </c>
      <c r="B24" s="16">
        <f>E15-D15</f>
        <v>-6.4422871372357804</v>
      </c>
      <c r="C24" s="15" t="str">
        <f>C15</f>
        <v>тыс тонн</v>
      </c>
      <c r="D24" s="5">
        <f>B24/D15</f>
        <v>-2.7512329762708321E-3</v>
      </c>
    </row>
    <row r="25" spans="1:9" x14ac:dyDescent="0.25">
      <c r="A25" s="14" t="s">
        <v>66</v>
      </c>
      <c r="B25" s="16">
        <f>E18-D18</f>
        <v>16.1274808226799</v>
      </c>
      <c r="C25" s="15" t="str">
        <f>C18</f>
        <v>тыс тонн</v>
      </c>
      <c r="D25" s="5">
        <f>B25/D18</f>
        <v>5.824508224450106E-3</v>
      </c>
    </row>
    <row r="26" spans="1:9" x14ac:dyDescent="0.25">
      <c r="A26" s="14" t="s">
        <v>67</v>
      </c>
      <c r="B26" s="16">
        <f>E17-D17</f>
        <v>22.569767959915794</v>
      </c>
      <c r="C26" s="15" t="str">
        <f>C17</f>
        <v>тыс тонн</v>
      </c>
      <c r="D26" s="5">
        <f>B26/D17</f>
        <v>5.2819489725990626E-2</v>
      </c>
    </row>
    <row r="28" spans="1:9" x14ac:dyDescent="0.25">
      <c r="A28" s="14" t="s">
        <v>68</v>
      </c>
      <c r="B28" s="2"/>
      <c r="C28" s="2"/>
      <c r="D28" s="2"/>
    </row>
    <row r="29" spans="1:9" x14ac:dyDescent="0.25">
      <c r="A29" s="14" t="s">
        <v>69</v>
      </c>
      <c r="B29" s="15">
        <f>-(E7*E8*E17-D7*D8*D17)</f>
        <v>-1191.2097831563951</v>
      </c>
      <c r="C29" s="15" t="str">
        <f>_xlfn.CONCAT(C17,"*",C5)</f>
        <v>тыс тонн*руб/кг</v>
      </c>
      <c r="D29" s="5">
        <f>B29/(D7*D8*D17)</f>
        <v>-5.2819489725990598E-2</v>
      </c>
    </row>
    <row r="30" spans="1:9" x14ac:dyDescent="0.25">
      <c r="A30" s="14" t="s">
        <v>70</v>
      </c>
      <c r="B30" s="16">
        <f>E5*(1-1/(1+E12))*E17-D5*(1-1/(1+D12))*D17</f>
        <v>-699.12670513675789</v>
      </c>
      <c r="C30" s="15" t="str">
        <f>C29</f>
        <v>тыс тонн*руб/кг</v>
      </c>
      <c r="D30" s="5">
        <f>B30/(D5*(1-1/(1+(MIN(D11,D17)*D9+MAX(0,D17-D11)*D10)/D17))*D17)</f>
        <v>-1.0000003396191848</v>
      </c>
    </row>
    <row r="31" spans="1:9" x14ac:dyDescent="0.25">
      <c r="A31" s="14" t="s">
        <v>71</v>
      </c>
      <c r="B31" s="2"/>
      <c r="C31" s="2"/>
      <c r="D31" s="2"/>
    </row>
    <row r="32" spans="1:9" x14ac:dyDescent="0.25">
      <c r="A32" s="2" t="s">
        <v>72</v>
      </c>
      <c r="B32" s="16">
        <f>D15*(E4-D4)+0.5*(E4-D4)*(E15-D15)</f>
        <v>-201.06040679598161</v>
      </c>
      <c r="C32" s="16" t="str">
        <f>C29</f>
        <v>тыс тонн*руб/кг</v>
      </c>
      <c r="D32" s="2"/>
    </row>
    <row r="33" spans="1:7" x14ac:dyDescent="0.25">
      <c r="A33" s="2" t="s">
        <v>73</v>
      </c>
      <c r="B33" s="16">
        <f>-(D18*(E3-D3)+0.5*(E3-D3)*(E18-D18))</f>
        <v>1259.5929903527381</v>
      </c>
      <c r="C33" s="16" t="str">
        <f>C29</f>
        <v>тыс тонн*руб/кг</v>
      </c>
      <c r="D33" s="2"/>
    </row>
    <row r="34" spans="1:7" x14ac:dyDescent="0.25">
      <c r="A34" s="14" t="s">
        <v>74</v>
      </c>
      <c r="B34" s="16">
        <f>B32+B33+B30</f>
        <v>359.40587841999854</v>
      </c>
      <c r="C34" s="16" t="str">
        <f>C29</f>
        <v>тыс тонн*руб/кг</v>
      </c>
      <c r="D34" s="2"/>
      <c r="F34" s="17"/>
      <c r="G34" s="17"/>
    </row>
    <row r="35" spans="1:7" x14ac:dyDescent="0.25">
      <c r="A35" s="2"/>
      <c r="B35" s="2"/>
      <c r="C35" s="2"/>
      <c r="D35" s="2"/>
    </row>
    <row r="36" spans="1:7" x14ac:dyDescent="0.25">
      <c r="A36" s="2" t="s">
        <v>75</v>
      </c>
      <c r="B36" s="16">
        <f>B37+B38</f>
        <v>563.99298386037731</v>
      </c>
      <c r="C36" s="16" t="str">
        <f>C29</f>
        <v>тыс тонн*руб/кг</v>
      </c>
      <c r="D36" s="2"/>
    </row>
    <row r="37" spans="1:7" x14ac:dyDescent="0.25">
      <c r="A37" s="2" t="s">
        <v>76</v>
      </c>
      <c r="B37" s="16">
        <f>D18*(E3-D3)+0.5*(E3-D3)*(E18-D18)</f>
        <v>-1259.5929903527381</v>
      </c>
      <c r="C37" s="16" t="str">
        <f>C29</f>
        <v>тыс тонн*руб/кг</v>
      </c>
      <c r="D37" s="2"/>
    </row>
    <row r="38" spans="1:7" x14ac:dyDescent="0.25">
      <c r="A38" s="2" t="s">
        <v>77</v>
      </c>
      <c r="B38" s="16">
        <f>D3*(E18-D18)+0.5*(E3-D3)*(E18-D18)</f>
        <v>1823.5859742131154</v>
      </c>
      <c r="C38" s="16" t="str">
        <f>C29</f>
        <v>тыс тонн*руб/кг</v>
      </c>
      <c r="D38" s="2"/>
    </row>
    <row r="39" spans="1:7" x14ac:dyDescent="0.25">
      <c r="A39" s="18"/>
      <c r="B39" s="18"/>
      <c r="C39" s="2"/>
      <c r="D39" s="2"/>
    </row>
    <row r="40" spans="1:7" x14ac:dyDescent="0.25">
      <c r="A40" s="2" t="s">
        <v>78</v>
      </c>
      <c r="B40" s="16">
        <f>B41+B42</f>
        <v>-656.05987577885742</v>
      </c>
      <c r="C40" s="16" t="str">
        <f>C29</f>
        <v>тыс тонн*руб/кг</v>
      </c>
      <c r="D40" s="2"/>
    </row>
    <row r="41" spans="1:7" x14ac:dyDescent="0.25">
      <c r="A41" s="2" t="s">
        <v>79</v>
      </c>
      <c r="B41" s="16">
        <f>D15*(E4-D4)+0.5*(E4-D4)*(E15-D15)</f>
        <v>-201.06040679598161</v>
      </c>
      <c r="C41" s="16" t="str">
        <f>C29</f>
        <v>тыс тонн*руб/кг</v>
      </c>
      <c r="D41" s="2"/>
    </row>
    <row r="42" spans="1:7" x14ac:dyDescent="0.25">
      <c r="A42" s="2" t="s">
        <v>80</v>
      </c>
      <c r="B42" s="16">
        <f>D4*(E15-D15)+0.5*(E4-D4)*(E15-D15)</f>
        <v>-454.99946898287578</v>
      </c>
      <c r="C42" s="16" t="str">
        <f>C29</f>
        <v>тыс тонн*руб/кг</v>
      </c>
      <c r="D42" s="2"/>
    </row>
    <row r="44" spans="1:7" x14ac:dyDescent="0.25">
      <c r="A44" s="2" t="s">
        <v>81</v>
      </c>
      <c r="B44" s="2"/>
      <c r="C44" s="2"/>
      <c r="D44" s="2"/>
    </row>
    <row r="45" spans="1:7" x14ac:dyDescent="0.25">
      <c r="A45" s="2" t="s">
        <v>82</v>
      </c>
      <c r="B45" s="16">
        <f>E3-D3</f>
        <v>-0.45358640158771379</v>
      </c>
      <c r="C45" s="2" t="str">
        <f>C3</f>
        <v>руб/кг</v>
      </c>
      <c r="D45" s="5">
        <f>B45/D3</f>
        <v>-4.0034104288412514E-3</v>
      </c>
    </row>
    <row r="46" spans="1:7" x14ac:dyDescent="0.25">
      <c r="A46" s="2" t="s">
        <v>83</v>
      </c>
      <c r="B46" s="19">
        <f>D45*J10/100</f>
        <v>-2.5781963161737662E-5</v>
      </c>
      <c r="C46" s="2"/>
      <c r="D46" s="2"/>
    </row>
    <row r="47" spans="1:7" x14ac:dyDescent="0.25">
      <c r="B47" s="20"/>
    </row>
    <row r="48" spans="1:7" x14ac:dyDescent="0.25">
      <c r="B48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</sheetData>
  <mergeCells count="3">
    <mergeCell ref="A2:E2"/>
    <mergeCell ref="H2:J2"/>
    <mergeCell ref="A14:E14"/>
  </mergeCells>
  <conditionalFormatting sqref="F3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ellIs" dxfId="1" priority="1" operator="equal">
      <formula>"Не сошлось"</formula>
    </cfRule>
    <cfRule type="cellIs" dxfId="0" priority="2" operator="equal">
      <formula>"Сошлось"</formula>
    </cfRule>
  </conditionalFormatting>
  <conditionalFormatting sqref="F15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Макрос1">
                <anchor moveWithCells="1" sizeWithCells="1">
                  <from>
                    <xdr:col>6</xdr:col>
                    <xdr:colOff>590550</xdr:colOff>
                    <xdr:row>18</xdr:row>
                    <xdr:rowOff>171450</xdr:rowOff>
                  </from>
                  <to>
                    <xdr:col>7</xdr:col>
                    <xdr:colOff>1514475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53E-C9CE-40EB-A7C6-B8EAD8C07122}">
  <dimension ref="A1:C16"/>
  <sheetViews>
    <sheetView workbookViewId="0">
      <selection activeCell="E28" sqref="E28"/>
    </sheetView>
  </sheetViews>
  <sheetFormatPr defaultRowHeight="15" x14ac:dyDescent="0.25"/>
  <cols>
    <col min="3" max="3" width="12.85546875" customWidth="1"/>
  </cols>
  <sheetData>
    <row r="1" spans="1:3" x14ac:dyDescent="0.25">
      <c r="A1" s="21" t="s">
        <v>84</v>
      </c>
      <c r="B1" s="21" t="s">
        <v>84</v>
      </c>
      <c r="C1" s="22" t="s">
        <v>361</v>
      </c>
    </row>
    <row r="2" spans="1:3" ht="25.5" x14ac:dyDescent="0.25">
      <c r="A2" s="21" t="s">
        <v>84</v>
      </c>
      <c r="B2" s="21" t="s">
        <v>84</v>
      </c>
      <c r="C2" s="22" t="s">
        <v>85</v>
      </c>
    </row>
    <row r="3" spans="1:3" x14ac:dyDescent="0.25">
      <c r="A3" s="21" t="s">
        <v>84</v>
      </c>
      <c r="B3" s="21" t="s">
        <v>84</v>
      </c>
      <c r="C3" s="22" t="s">
        <v>86</v>
      </c>
    </row>
    <row r="4" spans="1:3" x14ac:dyDescent="0.25">
      <c r="A4" s="21" t="s">
        <v>87</v>
      </c>
      <c r="B4" s="22" t="s">
        <v>88</v>
      </c>
      <c r="C4" s="23">
        <v>93.42</v>
      </c>
    </row>
    <row r="5" spans="1:3" x14ac:dyDescent="0.25">
      <c r="A5" s="21" t="s">
        <v>84</v>
      </c>
      <c r="B5" s="22" t="s">
        <v>89</v>
      </c>
      <c r="C5" s="23">
        <v>96.31</v>
      </c>
    </row>
    <row r="6" spans="1:3" x14ac:dyDescent="0.25">
      <c r="A6" s="21" t="s">
        <v>84</v>
      </c>
      <c r="B6" s="22" t="s">
        <v>90</v>
      </c>
      <c r="C6" s="23">
        <v>101.23</v>
      </c>
    </row>
    <row r="7" spans="1:3" x14ac:dyDescent="0.25">
      <c r="A7" s="21" t="s">
        <v>84</v>
      </c>
      <c r="B7" s="22" t="s">
        <v>91</v>
      </c>
      <c r="C7" s="23">
        <v>109.96</v>
      </c>
    </row>
    <row r="8" spans="1:3" x14ac:dyDescent="0.25">
      <c r="A8" s="21" t="s">
        <v>84</v>
      </c>
      <c r="B8" s="22" t="s">
        <v>92</v>
      </c>
      <c r="C8" s="23">
        <v>119.18</v>
      </c>
    </row>
    <row r="9" spans="1:3" x14ac:dyDescent="0.25">
      <c r="A9" s="21" t="s">
        <v>84</v>
      </c>
      <c r="B9" s="22" t="s">
        <v>93</v>
      </c>
      <c r="C9" s="23">
        <v>136.86000000000001</v>
      </c>
    </row>
    <row r="10" spans="1:3" x14ac:dyDescent="0.25">
      <c r="A10" s="21" t="s">
        <v>84</v>
      </c>
      <c r="B10" s="22" t="s">
        <v>94</v>
      </c>
      <c r="C10" s="23">
        <v>147.34</v>
      </c>
    </row>
    <row r="11" spans="1:3" x14ac:dyDescent="0.25">
      <c r="A11" s="21" t="s">
        <v>84</v>
      </c>
      <c r="B11" s="22" t="s">
        <v>95</v>
      </c>
      <c r="C11" s="23">
        <v>130.08000000000001</v>
      </c>
    </row>
    <row r="12" spans="1:3" x14ac:dyDescent="0.25">
      <c r="A12" s="21" t="s">
        <v>84</v>
      </c>
      <c r="B12" s="22" t="s">
        <v>96</v>
      </c>
      <c r="C12" s="23">
        <v>112.09</v>
      </c>
    </row>
    <row r="13" spans="1:3" x14ac:dyDescent="0.25">
      <c r="A13" s="21" t="s">
        <v>84</v>
      </c>
      <c r="B13" s="22" t="s">
        <v>97</v>
      </c>
      <c r="C13" s="23">
        <v>103.5</v>
      </c>
    </row>
    <row r="14" spans="1:3" x14ac:dyDescent="0.25">
      <c r="A14" s="21" t="s">
        <v>84</v>
      </c>
      <c r="B14" s="22" t="s">
        <v>98</v>
      </c>
      <c r="C14" s="23">
        <v>102.89</v>
      </c>
    </row>
    <row r="15" spans="1:3" x14ac:dyDescent="0.25">
      <c r="A15" s="21" t="s">
        <v>84</v>
      </c>
      <c r="B15" s="22" t="s">
        <v>99</v>
      </c>
      <c r="C15" s="23">
        <v>106.28</v>
      </c>
    </row>
    <row r="16" spans="1:3" x14ac:dyDescent="0.25">
      <c r="C16" s="17">
        <f>AVERAGE(C4:C15)</f>
        <v>113.26166666666667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CABB-3C24-4DC1-9B42-2EF50B08D510}">
  <dimension ref="A1:AC202"/>
  <sheetViews>
    <sheetView topLeftCell="S1" workbookViewId="0">
      <selection activeCell="Z17" sqref="Z17"/>
    </sheetView>
  </sheetViews>
  <sheetFormatPr defaultRowHeight="15" x14ac:dyDescent="0.25"/>
  <cols>
    <col min="9" max="9" width="15.140625" customWidth="1"/>
    <col min="10" max="10" width="14.28515625" customWidth="1"/>
    <col min="13" max="13" width="13" customWidth="1"/>
    <col min="15" max="15" width="12.5703125" customWidth="1"/>
    <col min="16" max="16" width="16" customWidth="1"/>
    <col min="20" max="20" width="17.28515625" bestFit="1" customWidth="1"/>
    <col min="21" max="21" width="30.140625" bestFit="1" customWidth="1"/>
    <col min="22" max="22" width="19.28515625" bestFit="1" customWidth="1"/>
    <col min="23" max="23" width="12.85546875" customWidth="1"/>
    <col min="26" max="26" width="10" bestFit="1" customWidth="1"/>
  </cols>
  <sheetData>
    <row r="1" spans="1:29" ht="60.75" thickBot="1" x14ac:dyDescent="0.3">
      <c r="A1" s="25" t="s">
        <v>100</v>
      </c>
      <c r="B1" s="25" t="s">
        <v>101</v>
      </c>
      <c r="C1" s="25" t="s">
        <v>102</v>
      </c>
      <c r="D1" s="25" t="s">
        <v>103</v>
      </c>
      <c r="E1" s="25" t="s">
        <v>104</v>
      </c>
      <c r="F1" s="25" t="s">
        <v>105</v>
      </c>
      <c r="G1" s="25" t="s">
        <v>106</v>
      </c>
      <c r="H1" s="25" t="s">
        <v>107</v>
      </c>
      <c r="I1" s="25" t="s">
        <v>108</v>
      </c>
      <c r="J1" s="25" t="s">
        <v>109</v>
      </c>
      <c r="K1" s="25" t="s">
        <v>110</v>
      </c>
      <c r="L1" s="25" t="s">
        <v>111</v>
      </c>
      <c r="M1" s="25" t="s">
        <v>112</v>
      </c>
      <c r="N1" s="25" t="s">
        <v>113</v>
      </c>
      <c r="O1" s="25" t="s">
        <v>114</v>
      </c>
      <c r="P1" s="25" t="s">
        <v>115</v>
      </c>
      <c r="Q1" s="25" t="s">
        <v>116</v>
      </c>
      <c r="T1" s="40" t="s">
        <v>103</v>
      </c>
      <c r="U1" t="s">
        <v>366</v>
      </c>
    </row>
    <row r="2" spans="1:29" ht="43.5" thickBot="1" x14ac:dyDescent="0.3">
      <c r="A2" s="26">
        <v>202001</v>
      </c>
      <c r="B2" s="26" t="s">
        <v>55</v>
      </c>
      <c r="C2" s="26" t="s">
        <v>117</v>
      </c>
      <c r="D2" s="26" t="s">
        <v>118</v>
      </c>
      <c r="E2" s="26" t="s">
        <v>118</v>
      </c>
      <c r="F2" s="26" t="s">
        <v>119</v>
      </c>
      <c r="G2" s="26" t="s">
        <v>120</v>
      </c>
      <c r="H2" s="26">
        <v>80810</v>
      </c>
      <c r="I2" s="27" t="s">
        <v>161</v>
      </c>
      <c r="J2" s="27">
        <v>52632747</v>
      </c>
      <c r="K2" s="27"/>
      <c r="L2" s="26" t="s">
        <v>121</v>
      </c>
      <c r="M2" s="27">
        <v>52632747</v>
      </c>
      <c r="N2" s="26" t="s">
        <v>121</v>
      </c>
      <c r="O2" s="27">
        <v>52632747</v>
      </c>
      <c r="P2" s="26">
        <v>33611110.200000003</v>
      </c>
      <c r="Q2" s="26">
        <v>0</v>
      </c>
    </row>
    <row r="3" spans="1:29" ht="43.5" thickBot="1" x14ac:dyDescent="0.3">
      <c r="A3" s="38">
        <v>202001</v>
      </c>
      <c r="B3" s="38" t="s">
        <v>55</v>
      </c>
      <c r="C3" s="38" t="s">
        <v>117</v>
      </c>
      <c r="D3" s="38" t="s">
        <v>135</v>
      </c>
      <c r="E3" s="38" t="s">
        <v>118</v>
      </c>
      <c r="F3" s="38" t="s">
        <v>119</v>
      </c>
      <c r="G3" s="38" t="s">
        <v>120</v>
      </c>
      <c r="H3" s="38">
        <v>80810</v>
      </c>
      <c r="I3" s="39" t="s">
        <v>162</v>
      </c>
      <c r="J3" s="39">
        <v>7507666</v>
      </c>
      <c r="K3" s="39"/>
      <c r="L3" s="38" t="s">
        <v>121</v>
      </c>
      <c r="M3" s="39">
        <v>7507666</v>
      </c>
      <c r="N3" s="38" t="s">
        <v>121</v>
      </c>
      <c r="O3" s="39">
        <v>7507666</v>
      </c>
      <c r="P3" s="38">
        <v>3293387.5</v>
      </c>
      <c r="Q3" s="38">
        <v>0</v>
      </c>
      <c r="T3" s="40" t="s">
        <v>362</v>
      </c>
      <c r="U3" t="s">
        <v>364</v>
      </c>
      <c r="V3" t="s">
        <v>365</v>
      </c>
      <c r="X3" t="s">
        <v>362</v>
      </c>
      <c r="Y3" t="s">
        <v>115</v>
      </c>
      <c r="Z3" t="s">
        <v>112</v>
      </c>
    </row>
    <row r="4" spans="1:29" ht="43.5" thickBot="1" x14ac:dyDescent="0.3">
      <c r="A4" s="26">
        <v>202001</v>
      </c>
      <c r="B4" s="26" t="s">
        <v>55</v>
      </c>
      <c r="C4" s="26" t="s">
        <v>117</v>
      </c>
      <c r="D4" s="26" t="s">
        <v>136</v>
      </c>
      <c r="E4" s="26" t="s">
        <v>118</v>
      </c>
      <c r="F4" s="26" t="s">
        <v>119</v>
      </c>
      <c r="G4" s="26" t="s">
        <v>120</v>
      </c>
      <c r="H4" s="26">
        <v>80810</v>
      </c>
      <c r="I4" s="27" t="s">
        <v>163</v>
      </c>
      <c r="J4" s="27">
        <v>135294</v>
      </c>
      <c r="K4" s="27"/>
      <c r="L4" s="26" t="s">
        <v>121</v>
      </c>
      <c r="M4" s="27">
        <v>135294</v>
      </c>
      <c r="N4" s="26" t="s">
        <v>121</v>
      </c>
      <c r="O4" s="27">
        <v>135294</v>
      </c>
      <c r="P4" s="26">
        <v>97501.2</v>
      </c>
      <c r="Q4" s="26">
        <v>0</v>
      </c>
      <c r="T4" s="41">
        <v>202001</v>
      </c>
      <c r="U4" s="42">
        <v>1149586.8999999999</v>
      </c>
      <c r="V4" s="42">
        <v>2216942</v>
      </c>
      <c r="X4">
        <v>202001</v>
      </c>
      <c r="Y4">
        <v>32461523.399999999</v>
      </c>
      <c r="Z4">
        <v>50415803</v>
      </c>
      <c r="AA4" s="17">
        <f>Y4/1000000</f>
        <v>32.461523399999997</v>
      </c>
      <c r="AB4">
        <v>0.03</v>
      </c>
      <c r="AC4">
        <f>AA4*AB4</f>
        <v>0.97384570199999987</v>
      </c>
    </row>
    <row r="5" spans="1:29" ht="43.5" thickBot="1" x14ac:dyDescent="0.3">
      <c r="A5" s="38">
        <v>202001</v>
      </c>
      <c r="B5" s="38" t="s">
        <v>55</v>
      </c>
      <c r="C5" s="38" t="s">
        <v>117</v>
      </c>
      <c r="D5" s="38" t="s">
        <v>137</v>
      </c>
      <c r="E5" s="38" t="s">
        <v>118</v>
      </c>
      <c r="F5" s="38" t="s">
        <v>119</v>
      </c>
      <c r="G5" s="38" t="s">
        <v>120</v>
      </c>
      <c r="H5" s="38">
        <v>80810</v>
      </c>
      <c r="I5" s="39" t="s">
        <v>164</v>
      </c>
      <c r="J5" s="39">
        <v>436061</v>
      </c>
      <c r="K5" s="39"/>
      <c r="L5" s="38" t="s">
        <v>121</v>
      </c>
      <c r="M5" s="39">
        <v>436061</v>
      </c>
      <c r="N5" s="38" t="s">
        <v>121</v>
      </c>
      <c r="O5" s="39">
        <v>436061</v>
      </c>
      <c r="P5" s="38">
        <v>404948.2</v>
      </c>
      <c r="Q5" s="38">
        <v>0</v>
      </c>
      <c r="T5" s="41">
        <v>202002</v>
      </c>
      <c r="U5" s="42">
        <v>969225.1</v>
      </c>
      <c r="V5" s="42">
        <v>1578978</v>
      </c>
      <c r="X5">
        <v>202002</v>
      </c>
      <c r="Y5">
        <v>45089802.799999997</v>
      </c>
      <c r="Z5">
        <v>67102488</v>
      </c>
      <c r="AA5" s="17">
        <f t="shared" ref="AA5:AA15" si="0">Y5/1000000</f>
        <v>45.089802799999994</v>
      </c>
      <c r="AB5">
        <v>0.03</v>
      </c>
      <c r="AC5">
        <f t="shared" ref="AC5:AC15" si="1">AA5*AB5</f>
        <v>1.3526940839999997</v>
      </c>
    </row>
    <row r="6" spans="1:29" ht="43.5" thickBot="1" x14ac:dyDescent="0.3">
      <c r="A6" s="26">
        <v>202001</v>
      </c>
      <c r="B6" s="26" t="s">
        <v>55</v>
      </c>
      <c r="C6" s="26" t="s">
        <v>117</v>
      </c>
      <c r="D6" s="26" t="s">
        <v>138</v>
      </c>
      <c r="E6" s="26" t="s">
        <v>118</v>
      </c>
      <c r="F6" s="26" t="s">
        <v>119</v>
      </c>
      <c r="G6" s="26" t="s">
        <v>120</v>
      </c>
      <c r="H6" s="26">
        <v>80810</v>
      </c>
      <c r="I6" s="27" t="s">
        <v>165</v>
      </c>
      <c r="J6" s="27">
        <v>1437337</v>
      </c>
      <c r="K6" s="27"/>
      <c r="L6" s="26" t="s">
        <v>121</v>
      </c>
      <c r="M6" s="27">
        <v>1437337</v>
      </c>
      <c r="N6" s="26" t="s">
        <v>121</v>
      </c>
      <c r="O6" s="27">
        <v>1437337</v>
      </c>
      <c r="P6" s="26">
        <v>824675.5</v>
      </c>
      <c r="Q6" s="26">
        <v>0</v>
      </c>
      <c r="T6" s="41">
        <v>202003</v>
      </c>
      <c r="U6" s="42">
        <v>410628.8</v>
      </c>
      <c r="V6" s="42">
        <v>714810</v>
      </c>
      <c r="X6">
        <v>202003</v>
      </c>
      <c r="Y6">
        <v>44875766.799999997</v>
      </c>
      <c r="Z6">
        <v>62457243</v>
      </c>
      <c r="AA6" s="17">
        <f t="shared" si="0"/>
        <v>44.875766799999994</v>
      </c>
      <c r="AB6">
        <v>0.03</v>
      </c>
      <c r="AC6">
        <f t="shared" si="1"/>
        <v>1.3462730039999997</v>
      </c>
    </row>
    <row r="7" spans="1:29" ht="43.5" thickBot="1" x14ac:dyDescent="0.3">
      <c r="A7" s="38">
        <v>202001</v>
      </c>
      <c r="B7" s="38" t="s">
        <v>55</v>
      </c>
      <c r="C7" s="38" t="s">
        <v>117</v>
      </c>
      <c r="D7" s="38" t="s">
        <v>139</v>
      </c>
      <c r="E7" s="38" t="s">
        <v>118</v>
      </c>
      <c r="F7" s="38" t="s">
        <v>119</v>
      </c>
      <c r="G7" s="38" t="s">
        <v>120</v>
      </c>
      <c r="H7" s="38">
        <v>80810</v>
      </c>
      <c r="I7" s="39" t="s">
        <v>166</v>
      </c>
      <c r="J7" s="39">
        <v>157393</v>
      </c>
      <c r="K7" s="39"/>
      <c r="L7" s="38" t="s">
        <v>121</v>
      </c>
      <c r="M7" s="39">
        <v>157393</v>
      </c>
      <c r="N7" s="38" t="s">
        <v>121</v>
      </c>
      <c r="O7" s="39">
        <v>157393</v>
      </c>
      <c r="P7" s="38">
        <v>75300.100000000006</v>
      </c>
      <c r="Q7" s="38">
        <v>0</v>
      </c>
      <c r="T7" s="41">
        <v>202004</v>
      </c>
      <c r="U7" s="42">
        <v>82551.5</v>
      </c>
      <c r="V7" s="42">
        <v>315897</v>
      </c>
      <c r="X7">
        <v>202004</v>
      </c>
      <c r="Y7">
        <v>55630795.900000006</v>
      </c>
      <c r="Z7">
        <v>74596858</v>
      </c>
      <c r="AA7" s="17">
        <f t="shared" si="0"/>
        <v>55.630795900000003</v>
      </c>
      <c r="AB7">
        <v>1.4999999999999999E-2</v>
      </c>
      <c r="AC7">
        <f t="shared" si="1"/>
        <v>0.83446193850000006</v>
      </c>
    </row>
    <row r="8" spans="1:29" ht="43.5" thickBot="1" x14ac:dyDescent="0.3">
      <c r="A8" s="26">
        <v>202001</v>
      </c>
      <c r="B8" s="26" t="s">
        <v>55</v>
      </c>
      <c r="C8" s="26" t="s">
        <v>117</v>
      </c>
      <c r="D8" s="26" t="s">
        <v>140</v>
      </c>
      <c r="E8" s="26" t="s">
        <v>118</v>
      </c>
      <c r="F8" s="26" t="s">
        <v>119</v>
      </c>
      <c r="G8" s="26" t="s">
        <v>120</v>
      </c>
      <c r="H8" s="26">
        <v>80810</v>
      </c>
      <c r="I8" s="27" t="s">
        <v>167</v>
      </c>
      <c r="J8" s="27">
        <v>644311</v>
      </c>
      <c r="K8" s="27"/>
      <c r="L8" s="26" t="s">
        <v>121</v>
      </c>
      <c r="M8" s="27">
        <v>644311</v>
      </c>
      <c r="N8" s="26" t="s">
        <v>121</v>
      </c>
      <c r="O8" s="27">
        <v>644311</v>
      </c>
      <c r="P8" s="26">
        <v>227410.2</v>
      </c>
      <c r="Q8" s="26">
        <v>0</v>
      </c>
      <c r="T8" s="41">
        <v>202005</v>
      </c>
      <c r="U8" s="42">
        <v>39419.300000000003</v>
      </c>
      <c r="V8" s="42">
        <v>274345</v>
      </c>
      <c r="X8">
        <v>202005</v>
      </c>
      <c r="Y8">
        <v>58887392.100000001</v>
      </c>
      <c r="Z8">
        <v>67661567</v>
      </c>
      <c r="AA8" s="17">
        <f t="shared" si="0"/>
        <v>58.8873921</v>
      </c>
      <c r="AB8">
        <v>1.4999999999999999E-2</v>
      </c>
      <c r="AC8">
        <f t="shared" si="1"/>
        <v>0.88331088149999992</v>
      </c>
    </row>
    <row r="9" spans="1:29" ht="43.5" thickBot="1" x14ac:dyDescent="0.3">
      <c r="A9" s="38">
        <v>202001</v>
      </c>
      <c r="B9" s="38" t="s">
        <v>55</v>
      </c>
      <c r="C9" s="38" t="s">
        <v>117</v>
      </c>
      <c r="D9" s="38" t="s">
        <v>359</v>
      </c>
      <c r="E9" s="38" t="s">
        <v>118</v>
      </c>
      <c r="F9" s="38" t="s">
        <v>119</v>
      </c>
      <c r="G9" s="38" t="s">
        <v>120</v>
      </c>
      <c r="H9" s="38">
        <v>80810</v>
      </c>
      <c r="I9" s="39" t="s">
        <v>168</v>
      </c>
      <c r="J9" s="39">
        <v>19390</v>
      </c>
      <c r="K9" s="39"/>
      <c r="L9" s="38" t="s">
        <v>121</v>
      </c>
      <c r="M9" s="39">
        <v>19390</v>
      </c>
      <c r="N9" s="38" t="s">
        <v>121</v>
      </c>
      <c r="O9" s="39">
        <v>19390</v>
      </c>
      <c r="P9" s="38">
        <v>9638.7999999999993</v>
      </c>
      <c r="Q9" s="38">
        <v>0</v>
      </c>
      <c r="T9" s="41">
        <v>202006</v>
      </c>
      <c r="U9" s="42">
        <v>60219.3</v>
      </c>
      <c r="V9" s="42">
        <v>1697988</v>
      </c>
      <c r="X9">
        <v>202006</v>
      </c>
      <c r="Y9">
        <v>47351344.400000006</v>
      </c>
      <c r="Z9">
        <v>53459320</v>
      </c>
      <c r="AA9" s="17">
        <f t="shared" si="0"/>
        <v>47.351344400000009</v>
      </c>
      <c r="AB9">
        <v>1.4999999999999999E-2</v>
      </c>
      <c r="AC9">
        <f t="shared" si="1"/>
        <v>0.71027016600000015</v>
      </c>
    </row>
    <row r="10" spans="1:29" ht="43.5" thickBot="1" x14ac:dyDescent="0.3">
      <c r="A10" s="26">
        <v>202001</v>
      </c>
      <c r="B10" s="26" t="s">
        <v>55</v>
      </c>
      <c r="C10" s="26" t="s">
        <v>117</v>
      </c>
      <c r="D10" s="26" t="s">
        <v>360</v>
      </c>
      <c r="E10" s="26" t="s">
        <v>118</v>
      </c>
      <c r="F10" s="26" t="s">
        <v>119</v>
      </c>
      <c r="G10" s="26" t="s">
        <v>120</v>
      </c>
      <c r="H10" s="26">
        <v>80810</v>
      </c>
      <c r="I10" s="27" t="s">
        <v>169</v>
      </c>
      <c r="J10" s="27">
        <v>22928342</v>
      </c>
      <c r="K10" s="27"/>
      <c r="L10" s="26" t="s">
        <v>121</v>
      </c>
      <c r="M10" s="27">
        <v>22928342</v>
      </c>
      <c r="N10" s="26" t="s">
        <v>121</v>
      </c>
      <c r="O10" s="27">
        <v>22928342</v>
      </c>
      <c r="P10" s="26">
        <v>12697669.300000001</v>
      </c>
      <c r="Q10" s="26">
        <v>0</v>
      </c>
      <c r="T10" s="41">
        <v>202007</v>
      </c>
      <c r="U10" s="42">
        <v>11432.599999999999</v>
      </c>
      <c r="V10" s="42">
        <v>562007</v>
      </c>
      <c r="X10">
        <v>202007</v>
      </c>
      <c r="Y10">
        <v>49583663.999999993</v>
      </c>
      <c r="Z10">
        <v>53936244</v>
      </c>
      <c r="AA10" s="17">
        <f t="shared" si="0"/>
        <v>49.583663999999992</v>
      </c>
      <c r="AB10">
        <v>0.03</v>
      </c>
      <c r="AC10">
        <f t="shared" si="1"/>
        <v>1.4875099199999997</v>
      </c>
    </row>
    <row r="11" spans="1:29" ht="43.5" thickBot="1" x14ac:dyDescent="0.3">
      <c r="A11" s="38">
        <v>202001</v>
      </c>
      <c r="B11" s="38" t="s">
        <v>55</v>
      </c>
      <c r="C11" s="38" t="s">
        <v>117</v>
      </c>
      <c r="D11" s="38" t="s">
        <v>141</v>
      </c>
      <c r="E11" s="38" t="s">
        <v>118</v>
      </c>
      <c r="F11" s="38" t="s">
        <v>119</v>
      </c>
      <c r="G11" s="38" t="s">
        <v>120</v>
      </c>
      <c r="H11" s="38">
        <v>80810</v>
      </c>
      <c r="I11" s="39" t="s">
        <v>170</v>
      </c>
      <c r="J11" s="39">
        <v>15335001</v>
      </c>
      <c r="K11" s="39"/>
      <c r="L11" s="38" t="s">
        <v>121</v>
      </c>
      <c r="M11" s="39">
        <v>15335001</v>
      </c>
      <c r="N11" s="38" t="s">
        <v>121</v>
      </c>
      <c r="O11" s="39">
        <v>15335001</v>
      </c>
      <c r="P11" s="38">
        <v>12686621.9</v>
      </c>
      <c r="Q11" s="38">
        <v>0</v>
      </c>
      <c r="T11" s="41">
        <v>202008</v>
      </c>
      <c r="U11" s="42">
        <v>478045</v>
      </c>
      <c r="V11" s="42">
        <v>630518</v>
      </c>
      <c r="X11">
        <v>202008</v>
      </c>
      <c r="Y11">
        <v>35147993</v>
      </c>
      <c r="Z11">
        <v>41963854</v>
      </c>
      <c r="AA11" s="17">
        <f t="shared" si="0"/>
        <v>35.147993</v>
      </c>
      <c r="AB11">
        <v>0.06</v>
      </c>
      <c r="AC11">
        <f t="shared" si="1"/>
        <v>2.10887958</v>
      </c>
    </row>
    <row r="12" spans="1:29" ht="43.5" thickBot="1" x14ac:dyDescent="0.3">
      <c r="A12" s="26">
        <v>202001</v>
      </c>
      <c r="B12" s="26" t="s">
        <v>55</v>
      </c>
      <c r="C12" s="26" t="s">
        <v>117</v>
      </c>
      <c r="D12" s="26" t="s">
        <v>142</v>
      </c>
      <c r="E12" s="26" t="s">
        <v>118</v>
      </c>
      <c r="F12" s="26" t="s">
        <v>119</v>
      </c>
      <c r="G12" s="26" t="s">
        <v>120</v>
      </c>
      <c r="H12" s="26">
        <v>80810</v>
      </c>
      <c r="I12" s="27" t="s">
        <v>171</v>
      </c>
      <c r="J12" s="27">
        <v>1354080</v>
      </c>
      <c r="K12" s="27"/>
      <c r="L12" s="26" t="s">
        <v>121</v>
      </c>
      <c r="M12" s="27">
        <v>1354080</v>
      </c>
      <c r="N12" s="26" t="s">
        <v>121</v>
      </c>
      <c r="O12" s="27">
        <v>1354080</v>
      </c>
      <c r="P12" s="26">
        <v>1148345.8999999999</v>
      </c>
      <c r="Q12" s="26">
        <v>0</v>
      </c>
      <c r="T12" s="41">
        <v>202009</v>
      </c>
      <c r="U12" s="42">
        <v>1263693</v>
      </c>
      <c r="V12" s="42">
        <v>2398885</v>
      </c>
      <c r="X12">
        <v>202009</v>
      </c>
      <c r="Y12">
        <v>16022390.699999999</v>
      </c>
      <c r="Z12">
        <v>25644939</v>
      </c>
      <c r="AA12" s="17">
        <f t="shared" si="0"/>
        <v>16.022390699999999</v>
      </c>
      <c r="AB12">
        <v>0.06</v>
      </c>
      <c r="AC12">
        <f t="shared" si="1"/>
        <v>0.96134344199999988</v>
      </c>
    </row>
    <row r="13" spans="1:29" ht="43.5" thickBot="1" x14ac:dyDescent="0.3">
      <c r="A13" s="38">
        <v>202001</v>
      </c>
      <c r="B13" s="38" t="s">
        <v>55</v>
      </c>
      <c r="C13" s="38" t="s">
        <v>117</v>
      </c>
      <c r="D13" s="38" t="s">
        <v>143</v>
      </c>
      <c r="E13" s="38" t="s">
        <v>118</v>
      </c>
      <c r="F13" s="38" t="s">
        <v>119</v>
      </c>
      <c r="G13" s="38" t="s">
        <v>120</v>
      </c>
      <c r="H13" s="38">
        <v>80810</v>
      </c>
      <c r="I13" s="39" t="s">
        <v>172</v>
      </c>
      <c r="J13" s="39">
        <v>2677870</v>
      </c>
      <c r="K13" s="39"/>
      <c r="L13" s="38" t="s">
        <v>121</v>
      </c>
      <c r="M13" s="39">
        <v>2677870</v>
      </c>
      <c r="N13" s="38" t="s">
        <v>121</v>
      </c>
      <c r="O13" s="39">
        <v>2677870</v>
      </c>
      <c r="P13" s="38">
        <v>2145611.7000000002</v>
      </c>
      <c r="Q13" s="38">
        <v>0</v>
      </c>
      <c r="T13" s="41">
        <v>202010</v>
      </c>
      <c r="U13" s="42">
        <v>2745978.6</v>
      </c>
      <c r="V13" s="42">
        <v>5103264</v>
      </c>
      <c r="X13">
        <v>202010</v>
      </c>
      <c r="Y13">
        <v>17557171</v>
      </c>
      <c r="Z13">
        <v>30626096</v>
      </c>
      <c r="AA13" s="17">
        <f t="shared" si="0"/>
        <v>17.557171</v>
      </c>
      <c r="AB13">
        <v>0.06</v>
      </c>
      <c r="AC13">
        <f t="shared" si="1"/>
        <v>1.0534302600000001</v>
      </c>
    </row>
    <row r="14" spans="1:29" ht="43.5" thickBot="1" x14ac:dyDescent="0.3">
      <c r="A14" s="26">
        <v>202002</v>
      </c>
      <c r="B14" s="26" t="s">
        <v>55</v>
      </c>
      <c r="C14" s="26" t="s">
        <v>117</v>
      </c>
      <c r="D14" s="26" t="s">
        <v>118</v>
      </c>
      <c r="E14" s="26" t="s">
        <v>118</v>
      </c>
      <c r="F14" s="26" t="s">
        <v>119</v>
      </c>
      <c r="G14" s="26" t="s">
        <v>120</v>
      </c>
      <c r="H14" s="26">
        <v>80810</v>
      </c>
      <c r="I14" s="27" t="s">
        <v>173</v>
      </c>
      <c r="J14" s="27">
        <v>68681468</v>
      </c>
      <c r="K14" s="27"/>
      <c r="L14" s="26" t="s">
        <v>121</v>
      </c>
      <c r="M14" s="27">
        <v>68681468</v>
      </c>
      <c r="N14" s="26" t="s">
        <v>121</v>
      </c>
      <c r="O14" s="27">
        <v>68681468</v>
      </c>
      <c r="P14" s="26">
        <v>46059027.899999999</v>
      </c>
      <c r="Q14" s="26">
        <v>0</v>
      </c>
      <c r="T14" s="41">
        <v>202011</v>
      </c>
      <c r="U14" s="42">
        <v>3361647.4000000004</v>
      </c>
      <c r="V14" s="42">
        <v>6257560</v>
      </c>
      <c r="X14">
        <v>202011</v>
      </c>
      <c r="Y14">
        <v>24926427.600000001</v>
      </c>
      <c r="Z14">
        <v>40848804</v>
      </c>
      <c r="AA14" s="17">
        <f t="shared" si="0"/>
        <v>24.9264276</v>
      </c>
      <c r="AB14">
        <v>0.06</v>
      </c>
      <c r="AC14">
        <f t="shared" si="1"/>
        <v>1.495585656</v>
      </c>
    </row>
    <row r="15" spans="1:29" ht="43.5" thickBot="1" x14ac:dyDescent="0.3">
      <c r="A15" s="38">
        <v>202002</v>
      </c>
      <c r="B15" s="38" t="s">
        <v>55</v>
      </c>
      <c r="C15" s="38" t="s">
        <v>117</v>
      </c>
      <c r="D15" s="38" t="s">
        <v>135</v>
      </c>
      <c r="E15" s="38" t="s">
        <v>118</v>
      </c>
      <c r="F15" s="38" t="s">
        <v>119</v>
      </c>
      <c r="G15" s="38" t="s">
        <v>120</v>
      </c>
      <c r="H15" s="38">
        <v>80810</v>
      </c>
      <c r="I15" s="39" t="s">
        <v>174</v>
      </c>
      <c r="J15" s="39">
        <v>7560172</v>
      </c>
      <c r="K15" s="39"/>
      <c r="L15" s="38" t="s">
        <v>121</v>
      </c>
      <c r="M15" s="39">
        <v>7560172</v>
      </c>
      <c r="N15" s="38" t="s">
        <v>121</v>
      </c>
      <c r="O15" s="39">
        <v>7560172</v>
      </c>
      <c r="P15" s="38">
        <v>3180409.7</v>
      </c>
      <c r="Q15" s="38">
        <v>0</v>
      </c>
      <c r="T15" s="41">
        <v>202012</v>
      </c>
      <c r="U15" s="42">
        <v>3311859</v>
      </c>
      <c r="V15" s="42">
        <v>5598915</v>
      </c>
      <c r="X15">
        <v>202012</v>
      </c>
      <c r="Y15">
        <v>34734501.399999999</v>
      </c>
      <c r="Z15">
        <v>45151988</v>
      </c>
      <c r="AA15" s="17">
        <f t="shared" si="0"/>
        <v>34.734501399999999</v>
      </c>
      <c r="AB15">
        <v>0.03</v>
      </c>
      <c r="AC15">
        <f t="shared" si="1"/>
        <v>1.042035042</v>
      </c>
    </row>
    <row r="16" spans="1:29" ht="43.5" thickBot="1" x14ac:dyDescent="0.3">
      <c r="A16" s="26">
        <v>202002</v>
      </c>
      <c r="B16" s="26" t="s">
        <v>55</v>
      </c>
      <c r="C16" s="26" t="s">
        <v>117</v>
      </c>
      <c r="D16" s="26" t="s">
        <v>144</v>
      </c>
      <c r="E16" s="26" t="s">
        <v>118</v>
      </c>
      <c r="F16" s="26" t="s">
        <v>119</v>
      </c>
      <c r="G16" s="26" t="s">
        <v>120</v>
      </c>
      <c r="H16" s="26">
        <v>80810</v>
      </c>
      <c r="I16" s="27" t="s">
        <v>175</v>
      </c>
      <c r="J16" s="27">
        <v>105157</v>
      </c>
      <c r="K16" s="27"/>
      <c r="L16" s="26" t="s">
        <v>121</v>
      </c>
      <c r="M16" s="27">
        <v>105157</v>
      </c>
      <c r="N16" s="26" t="s">
        <v>121</v>
      </c>
      <c r="O16" s="27">
        <v>105157</v>
      </c>
      <c r="P16" s="26">
        <v>94641.1</v>
      </c>
      <c r="Q16" s="26">
        <v>0</v>
      </c>
      <c r="T16" s="41" t="s">
        <v>363</v>
      </c>
      <c r="U16" s="42">
        <v>13884286.5</v>
      </c>
      <c r="V16" s="42">
        <v>27350109</v>
      </c>
      <c r="Z16">
        <f>SUM(Z4:Z15)/1000000</f>
        <v>613.86520399999995</v>
      </c>
      <c r="AA16" s="17">
        <f>SUM(AA4:AA15)</f>
        <v>462.26877309999998</v>
      </c>
      <c r="AC16">
        <f>SUM(AC4:AC15)</f>
        <v>14.249639675999999</v>
      </c>
    </row>
    <row r="17" spans="1:29" ht="43.5" thickBot="1" x14ac:dyDescent="0.3">
      <c r="A17" s="38">
        <v>202002</v>
      </c>
      <c r="B17" s="38" t="s">
        <v>55</v>
      </c>
      <c r="C17" s="38" t="s">
        <v>117</v>
      </c>
      <c r="D17" s="38" t="s">
        <v>136</v>
      </c>
      <c r="E17" s="38" t="s">
        <v>118</v>
      </c>
      <c r="F17" s="38" t="s">
        <v>119</v>
      </c>
      <c r="G17" s="38" t="s">
        <v>120</v>
      </c>
      <c r="H17" s="38">
        <v>80810</v>
      </c>
      <c r="I17" s="39" t="s">
        <v>176</v>
      </c>
      <c r="J17" s="39">
        <v>160290</v>
      </c>
      <c r="K17" s="39"/>
      <c r="L17" s="38" t="s">
        <v>121</v>
      </c>
      <c r="M17" s="39">
        <v>160290</v>
      </c>
      <c r="N17" s="38" t="s">
        <v>121</v>
      </c>
      <c r="O17" s="39">
        <v>160290</v>
      </c>
      <c r="P17" s="38">
        <v>101064.5</v>
      </c>
      <c r="Q17" s="38">
        <v>0</v>
      </c>
      <c r="AC17">
        <f>AC16/AA16</f>
        <v>3.0825442913742857E-2</v>
      </c>
    </row>
    <row r="18" spans="1:29" ht="43.5" thickBot="1" x14ac:dyDescent="0.3">
      <c r="A18" s="26">
        <v>202002</v>
      </c>
      <c r="B18" s="26" t="s">
        <v>55</v>
      </c>
      <c r="C18" s="26" t="s">
        <v>117</v>
      </c>
      <c r="D18" s="26" t="s">
        <v>137</v>
      </c>
      <c r="E18" s="26" t="s">
        <v>118</v>
      </c>
      <c r="F18" s="26" t="s">
        <v>119</v>
      </c>
      <c r="G18" s="26" t="s">
        <v>120</v>
      </c>
      <c r="H18" s="26">
        <v>80810</v>
      </c>
      <c r="I18" s="27" t="s">
        <v>177</v>
      </c>
      <c r="J18" s="27">
        <v>575103</v>
      </c>
      <c r="K18" s="27"/>
      <c r="L18" s="26" t="s">
        <v>121</v>
      </c>
      <c r="M18" s="27">
        <v>575103</v>
      </c>
      <c r="N18" s="26" t="s">
        <v>121</v>
      </c>
      <c r="O18" s="27">
        <v>575103</v>
      </c>
      <c r="P18" s="26">
        <v>544894.80000000005</v>
      </c>
      <c r="Q18" s="26">
        <v>0</v>
      </c>
    </row>
    <row r="19" spans="1:29" ht="43.5" thickBot="1" x14ac:dyDescent="0.3">
      <c r="A19" s="38">
        <v>202002</v>
      </c>
      <c r="B19" s="38" t="s">
        <v>55</v>
      </c>
      <c r="C19" s="38" t="s">
        <v>117</v>
      </c>
      <c r="D19" s="38" t="s">
        <v>138</v>
      </c>
      <c r="E19" s="38" t="s">
        <v>118</v>
      </c>
      <c r="F19" s="38" t="s">
        <v>119</v>
      </c>
      <c r="G19" s="38" t="s">
        <v>120</v>
      </c>
      <c r="H19" s="38">
        <v>80810</v>
      </c>
      <c r="I19" s="39" t="s">
        <v>178</v>
      </c>
      <c r="J19" s="39">
        <v>1138278</v>
      </c>
      <c r="K19" s="39"/>
      <c r="L19" s="38" t="s">
        <v>121</v>
      </c>
      <c r="M19" s="39">
        <v>1138278</v>
      </c>
      <c r="N19" s="38" t="s">
        <v>121</v>
      </c>
      <c r="O19" s="39">
        <v>1138278</v>
      </c>
      <c r="P19" s="38">
        <v>642078.4</v>
      </c>
      <c r="Q19" s="38">
        <v>0</v>
      </c>
    </row>
    <row r="20" spans="1:29" ht="43.5" thickBot="1" x14ac:dyDescent="0.3">
      <c r="A20" s="26">
        <v>202002</v>
      </c>
      <c r="B20" s="26" t="s">
        <v>55</v>
      </c>
      <c r="C20" s="26" t="s">
        <v>117</v>
      </c>
      <c r="D20" s="26" t="s">
        <v>139</v>
      </c>
      <c r="E20" s="26" t="s">
        <v>118</v>
      </c>
      <c r="F20" s="26" t="s">
        <v>119</v>
      </c>
      <c r="G20" s="26" t="s">
        <v>120</v>
      </c>
      <c r="H20" s="26">
        <v>80810</v>
      </c>
      <c r="I20" s="27" t="s">
        <v>179</v>
      </c>
      <c r="J20" s="27">
        <v>420668</v>
      </c>
      <c r="K20" s="27"/>
      <c r="L20" s="26" t="s">
        <v>121</v>
      </c>
      <c r="M20" s="27">
        <v>420668</v>
      </c>
      <c r="N20" s="26" t="s">
        <v>121</v>
      </c>
      <c r="O20" s="27">
        <v>420668</v>
      </c>
      <c r="P20" s="26">
        <v>185081.1</v>
      </c>
      <c r="Q20" s="26">
        <v>0</v>
      </c>
    </row>
    <row r="21" spans="1:29" ht="43.5" thickBot="1" x14ac:dyDescent="0.3">
      <c r="A21" s="38">
        <v>202002</v>
      </c>
      <c r="B21" s="38" t="s">
        <v>55</v>
      </c>
      <c r="C21" s="38" t="s">
        <v>117</v>
      </c>
      <c r="D21" s="38" t="s">
        <v>145</v>
      </c>
      <c r="E21" s="38" t="s">
        <v>118</v>
      </c>
      <c r="F21" s="38" t="s">
        <v>119</v>
      </c>
      <c r="G21" s="38" t="s">
        <v>120</v>
      </c>
      <c r="H21" s="38">
        <v>80810</v>
      </c>
      <c r="I21" s="39" t="s">
        <v>180</v>
      </c>
      <c r="J21" s="39">
        <v>640</v>
      </c>
      <c r="K21" s="39"/>
      <c r="L21" s="38" t="s">
        <v>121</v>
      </c>
      <c r="M21" s="39">
        <v>640</v>
      </c>
      <c r="N21" s="38" t="s">
        <v>121</v>
      </c>
      <c r="O21" s="39">
        <v>640</v>
      </c>
      <c r="P21" s="38">
        <v>3522.6</v>
      </c>
      <c r="Q21" s="38">
        <v>0</v>
      </c>
    </row>
    <row r="22" spans="1:29" ht="43.5" thickBot="1" x14ac:dyDescent="0.3">
      <c r="A22" s="26">
        <v>202002</v>
      </c>
      <c r="B22" s="26" t="s">
        <v>55</v>
      </c>
      <c r="C22" s="26" t="s">
        <v>117</v>
      </c>
      <c r="D22" s="26" t="s">
        <v>140</v>
      </c>
      <c r="E22" s="26" t="s">
        <v>118</v>
      </c>
      <c r="F22" s="26" t="s">
        <v>119</v>
      </c>
      <c r="G22" s="26" t="s">
        <v>120</v>
      </c>
      <c r="H22" s="26">
        <v>80810</v>
      </c>
      <c r="I22" s="27" t="s">
        <v>181</v>
      </c>
      <c r="J22" s="27">
        <v>239210</v>
      </c>
      <c r="K22" s="27"/>
      <c r="L22" s="26" t="s">
        <v>121</v>
      </c>
      <c r="M22" s="27">
        <v>239210</v>
      </c>
      <c r="N22" s="26" t="s">
        <v>121</v>
      </c>
      <c r="O22" s="27">
        <v>239210</v>
      </c>
      <c r="P22" s="26">
        <v>199425.8</v>
      </c>
      <c r="Q22" s="26">
        <v>0</v>
      </c>
    </row>
    <row r="23" spans="1:29" ht="43.5" thickBot="1" x14ac:dyDescent="0.3">
      <c r="A23" s="38">
        <v>202002</v>
      </c>
      <c r="B23" s="38" t="s">
        <v>55</v>
      </c>
      <c r="C23" s="38" t="s">
        <v>117</v>
      </c>
      <c r="D23" s="38" t="s">
        <v>359</v>
      </c>
      <c r="E23" s="38" t="s">
        <v>118</v>
      </c>
      <c r="F23" s="38" t="s">
        <v>119</v>
      </c>
      <c r="G23" s="38" t="s">
        <v>120</v>
      </c>
      <c r="H23" s="38">
        <v>80810</v>
      </c>
      <c r="I23" s="39" t="s">
        <v>182</v>
      </c>
      <c r="J23" s="39">
        <v>19800</v>
      </c>
      <c r="K23" s="39"/>
      <c r="L23" s="38" t="s">
        <v>121</v>
      </c>
      <c r="M23" s="39">
        <v>19800</v>
      </c>
      <c r="N23" s="38" t="s">
        <v>121</v>
      </c>
      <c r="O23" s="39">
        <v>19800</v>
      </c>
      <c r="P23" s="38">
        <v>14097.2</v>
      </c>
      <c r="Q23" s="38">
        <v>0</v>
      </c>
    </row>
    <row r="24" spans="1:29" ht="43.5" thickBot="1" x14ac:dyDescent="0.3">
      <c r="A24" s="26">
        <v>202002</v>
      </c>
      <c r="B24" s="26" t="s">
        <v>55</v>
      </c>
      <c r="C24" s="26" t="s">
        <v>117</v>
      </c>
      <c r="D24" s="26" t="s">
        <v>146</v>
      </c>
      <c r="E24" s="26" t="s">
        <v>118</v>
      </c>
      <c r="F24" s="26" t="s">
        <v>119</v>
      </c>
      <c r="G24" s="26" t="s">
        <v>120</v>
      </c>
      <c r="H24" s="26">
        <v>80810</v>
      </c>
      <c r="I24" s="27" t="s">
        <v>183</v>
      </c>
      <c r="J24" s="27">
        <v>41200</v>
      </c>
      <c r="K24" s="27"/>
      <c r="L24" s="26" t="s">
        <v>121</v>
      </c>
      <c r="M24" s="27">
        <v>41200</v>
      </c>
      <c r="N24" s="26" t="s">
        <v>121</v>
      </c>
      <c r="O24" s="27">
        <v>41200</v>
      </c>
      <c r="P24" s="26">
        <v>26656.400000000001</v>
      </c>
      <c r="Q24" s="26">
        <v>0</v>
      </c>
    </row>
    <row r="25" spans="1:29" ht="43.5" thickBot="1" x14ac:dyDescent="0.3">
      <c r="A25" s="38">
        <v>202002</v>
      </c>
      <c r="B25" s="38" t="s">
        <v>55</v>
      </c>
      <c r="C25" s="38" t="s">
        <v>117</v>
      </c>
      <c r="D25" s="38" t="s">
        <v>360</v>
      </c>
      <c r="E25" s="38" t="s">
        <v>118</v>
      </c>
      <c r="F25" s="38" t="s">
        <v>119</v>
      </c>
      <c r="G25" s="38" t="s">
        <v>120</v>
      </c>
      <c r="H25" s="38">
        <v>80810</v>
      </c>
      <c r="I25" s="39" t="s">
        <v>184</v>
      </c>
      <c r="J25" s="39">
        <v>26905619</v>
      </c>
      <c r="K25" s="39"/>
      <c r="L25" s="38" t="s">
        <v>121</v>
      </c>
      <c r="M25" s="39">
        <v>26905619</v>
      </c>
      <c r="N25" s="38" t="s">
        <v>121</v>
      </c>
      <c r="O25" s="39">
        <v>26905619</v>
      </c>
      <c r="P25" s="38">
        <v>14627018.699999999</v>
      </c>
      <c r="Q25" s="38">
        <v>0</v>
      </c>
    </row>
    <row r="26" spans="1:29" ht="43.5" thickBot="1" x14ac:dyDescent="0.3">
      <c r="A26" s="26">
        <v>202002</v>
      </c>
      <c r="B26" s="26" t="s">
        <v>55</v>
      </c>
      <c r="C26" s="26" t="s">
        <v>117</v>
      </c>
      <c r="D26" s="26" t="s">
        <v>141</v>
      </c>
      <c r="E26" s="26" t="s">
        <v>118</v>
      </c>
      <c r="F26" s="26" t="s">
        <v>119</v>
      </c>
      <c r="G26" s="26" t="s">
        <v>120</v>
      </c>
      <c r="H26" s="26">
        <v>80810</v>
      </c>
      <c r="I26" s="27" t="s">
        <v>185</v>
      </c>
      <c r="J26" s="27">
        <v>24050366</v>
      </c>
      <c r="K26" s="27"/>
      <c r="L26" s="26" t="s">
        <v>121</v>
      </c>
      <c r="M26" s="27">
        <v>24050366</v>
      </c>
      <c r="N26" s="26" t="s">
        <v>121</v>
      </c>
      <c r="O26" s="27">
        <v>24050366</v>
      </c>
      <c r="P26" s="26">
        <v>20200967.699999999</v>
      </c>
      <c r="Q26" s="26">
        <v>0</v>
      </c>
    </row>
    <row r="27" spans="1:29" ht="43.5" thickBot="1" x14ac:dyDescent="0.3">
      <c r="A27" s="38">
        <v>202002</v>
      </c>
      <c r="B27" s="38" t="s">
        <v>55</v>
      </c>
      <c r="C27" s="38" t="s">
        <v>117</v>
      </c>
      <c r="D27" s="38" t="s">
        <v>147</v>
      </c>
      <c r="E27" s="38" t="s">
        <v>118</v>
      </c>
      <c r="F27" s="38" t="s">
        <v>119</v>
      </c>
      <c r="G27" s="38" t="s">
        <v>120</v>
      </c>
      <c r="H27" s="38">
        <v>80810</v>
      </c>
      <c r="I27" s="39" t="s">
        <v>148</v>
      </c>
      <c r="J27" s="39">
        <v>10</v>
      </c>
      <c r="K27" s="39"/>
      <c r="L27" s="38" t="s">
        <v>121</v>
      </c>
      <c r="M27" s="39">
        <v>10</v>
      </c>
      <c r="N27" s="38" t="s">
        <v>121</v>
      </c>
      <c r="O27" s="39">
        <v>10</v>
      </c>
      <c r="P27" s="38">
        <v>51</v>
      </c>
      <c r="Q27" s="38">
        <v>0</v>
      </c>
    </row>
    <row r="28" spans="1:29" ht="43.5" thickBot="1" x14ac:dyDescent="0.3">
      <c r="A28" s="26">
        <v>202002</v>
      </c>
      <c r="B28" s="26" t="s">
        <v>55</v>
      </c>
      <c r="C28" s="26" t="s">
        <v>117</v>
      </c>
      <c r="D28" s="26" t="s">
        <v>142</v>
      </c>
      <c r="E28" s="26" t="s">
        <v>118</v>
      </c>
      <c r="F28" s="26" t="s">
        <v>119</v>
      </c>
      <c r="G28" s="26" t="s">
        <v>120</v>
      </c>
      <c r="H28" s="26">
        <v>80810</v>
      </c>
      <c r="I28" s="27" t="s">
        <v>186</v>
      </c>
      <c r="J28" s="27">
        <v>2985866</v>
      </c>
      <c r="K28" s="27"/>
      <c r="L28" s="26" t="s">
        <v>121</v>
      </c>
      <c r="M28" s="27">
        <v>2985866</v>
      </c>
      <c r="N28" s="26" t="s">
        <v>121</v>
      </c>
      <c r="O28" s="27">
        <v>2985866</v>
      </c>
      <c r="P28" s="26">
        <v>2450473.4</v>
      </c>
      <c r="Q28" s="26">
        <v>0</v>
      </c>
    </row>
    <row r="29" spans="1:29" ht="43.5" thickBot="1" x14ac:dyDescent="0.3">
      <c r="A29" s="38">
        <v>202002</v>
      </c>
      <c r="B29" s="38" t="s">
        <v>55</v>
      </c>
      <c r="C29" s="38" t="s">
        <v>117</v>
      </c>
      <c r="D29" s="38" t="s">
        <v>143</v>
      </c>
      <c r="E29" s="38" t="s">
        <v>118</v>
      </c>
      <c r="F29" s="38" t="s">
        <v>119</v>
      </c>
      <c r="G29" s="38" t="s">
        <v>120</v>
      </c>
      <c r="H29" s="38">
        <v>80810</v>
      </c>
      <c r="I29" s="39" t="s">
        <v>187</v>
      </c>
      <c r="J29" s="39">
        <v>4479087</v>
      </c>
      <c r="K29" s="39"/>
      <c r="L29" s="38" t="s">
        <v>121</v>
      </c>
      <c r="M29" s="39">
        <v>4479087</v>
      </c>
      <c r="N29" s="38" t="s">
        <v>121</v>
      </c>
      <c r="O29" s="39">
        <v>4479087</v>
      </c>
      <c r="P29" s="38">
        <v>3788645.5</v>
      </c>
      <c r="Q29" s="38">
        <v>0</v>
      </c>
    </row>
    <row r="30" spans="1:29" ht="43.5" thickBot="1" x14ac:dyDescent="0.3">
      <c r="A30" s="26">
        <v>202003</v>
      </c>
      <c r="B30" s="26" t="s">
        <v>55</v>
      </c>
      <c r="C30" s="26" t="s">
        <v>117</v>
      </c>
      <c r="D30" s="26" t="s">
        <v>118</v>
      </c>
      <c r="E30" s="26" t="s">
        <v>118</v>
      </c>
      <c r="F30" s="26" t="s">
        <v>119</v>
      </c>
      <c r="G30" s="26" t="s">
        <v>120</v>
      </c>
      <c r="H30" s="26">
        <v>80810</v>
      </c>
      <c r="I30" s="27" t="s">
        <v>188</v>
      </c>
      <c r="J30" s="27">
        <v>63172054</v>
      </c>
      <c r="K30" s="27"/>
      <c r="L30" s="26" t="s">
        <v>121</v>
      </c>
      <c r="M30" s="27">
        <v>63172054</v>
      </c>
      <c r="N30" s="26" t="s">
        <v>121</v>
      </c>
      <c r="O30" s="27">
        <v>63172054</v>
      </c>
      <c r="P30" s="26">
        <v>45286395.700000003</v>
      </c>
      <c r="Q30" s="26">
        <v>0</v>
      </c>
    </row>
    <row r="31" spans="1:29" ht="43.5" thickBot="1" x14ac:dyDescent="0.3">
      <c r="A31" s="38">
        <v>202003</v>
      </c>
      <c r="B31" s="38" t="s">
        <v>55</v>
      </c>
      <c r="C31" s="38" t="s">
        <v>117</v>
      </c>
      <c r="D31" s="38" t="s">
        <v>135</v>
      </c>
      <c r="E31" s="38" t="s">
        <v>118</v>
      </c>
      <c r="F31" s="38" t="s">
        <v>119</v>
      </c>
      <c r="G31" s="38" t="s">
        <v>120</v>
      </c>
      <c r="H31" s="38">
        <v>80810</v>
      </c>
      <c r="I31" s="39" t="s">
        <v>189</v>
      </c>
      <c r="J31" s="39">
        <v>2612497</v>
      </c>
      <c r="K31" s="39"/>
      <c r="L31" s="38" t="s">
        <v>121</v>
      </c>
      <c r="M31" s="39">
        <v>2612497</v>
      </c>
      <c r="N31" s="38" t="s">
        <v>121</v>
      </c>
      <c r="O31" s="39">
        <v>2612497</v>
      </c>
      <c r="P31" s="38">
        <v>1053011.5</v>
      </c>
      <c r="Q31" s="38">
        <v>0</v>
      </c>
    </row>
    <row r="32" spans="1:29" ht="43.5" thickBot="1" x14ac:dyDescent="0.3">
      <c r="A32" s="26">
        <v>202003</v>
      </c>
      <c r="B32" s="26" t="s">
        <v>55</v>
      </c>
      <c r="C32" s="26" t="s">
        <v>117</v>
      </c>
      <c r="D32" s="26" t="s">
        <v>144</v>
      </c>
      <c r="E32" s="26" t="s">
        <v>118</v>
      </c>
      <c r="F32" s="26" t="s">
        <v>119</v>
      </c>
      <c r="G32" s="26" t="s">
        <v>120</v>
      </c>
      <c r="H32" s="26">
        <v>80810</v>
      </c>
      <c r="I32" s="27" t="s">
        <v>190</v>
      </c>
      <c r="J32" s="27">
        <v>473027</v>
      </c>
      <c r="K32" s="27"/>
      <c r="L32" s="26" t="s">
        <v>121</v>
      </c>
      <c r="M32" s="27">
        <v>473027</v>
      </c>
      <c r="N32" s="26" t="s">
        <v>121</v>
      </c>
      <c r="O32" s="27">
        <v>473027</v>
      </c>
      <c r="P32" s="26">
        <v>433086.9</v>
      </c>
      <c r="Q32" s="26">
        <v>0</v>
      </c>
    </row>
    <row r="33" spans="1:17" ht="43.5" thickBot="1" x14ac:dyDescent="0.3">
      <c r="A33" s="38">
        <v>202003</v>
      </c>
      <c r="B33" s="38" t="s">
        <v>55</v>
      </c>
      <c r="C33" s="38" t="s">
        <v>117</v>
      </c>
      <c r="D33" s="38" t="s">
        <v>136</v>
      </c>
      <c r="E33" s="38" t="s">
        <v>118</v>
      </c>
      <c r="F33" s="38" t="s">
        <v>119</v>
      </c>
      <c r="G33" s="38" t="s">
        <v>120</v>
      </c>
      <c r="H33" s="38">
        <v>80810</v>
      </c>
      <c r="I33" s="39" t="s">
        <v>191</v>
      </c>
      <c r="J33" s="39">
        <v>40782</v>
      </c>
      <c r="K33" s="39"/>
      <c r="L33" s="38" t="s">
        <v>121</v>
      </c>
      <c r="M33" s="39">
        <v>40782</v>
      </c>
      <c r="N33" s="38" t="s">
        <v>121</v>
      </c>
      <c r="O33" s="39">
        <v>40782</v>
      </c>
      <c r="P33" s="38">
        <v>32633</v>
      </c>
      <c r="Q33" s="38">
        <v>0</v>
      </c>
    </row>
    <row r="34" spans="1:17" ht="43.5" thickBot="1" x14ac:dyDescent="0.3">
      <c r="A34" s="26">
        <v>202003</v>
      </c>
      <c r="B34" s="26" t="s">
        <v>55</v>
      </c>
      <c r="C34" s="26" t="s">
        <v>117</v>
      </c>
      <c r="D34" s="26" t="s">
        <v>137</v>
      </c>
      <c r="E34" s="26" t="s">
        <v>118</v>
      </c>
      <c r="F34" s="26" t="s">
        <v>119</v>
      </c>
      <c r="G34" s="26" t="s">
        <v>120</v>
      </c>
      <c r="H34" s="26">
        <v>80810</v>
      </c>
      <c r="I34" s="27" t="s">
        <v>192</v>
      </c>
      <c r="J34" s="27">
        <v>670789</v>
      </c>
      <c r="K34" s="27"/>
      <c r="L34" s="26" t="s">
        <v>121</v>
      </c>
      <c r="M34" s="27">
        <v>670789</v>
      </c>
      <c r="N34" s="26" t="s">
        <v>121</v>
      </c>
      <c r="O34" s="27">
        <v>670789</v>
      </c>
      <c r="P34" s="26">
        <v>653888.30000000005</v>
      </c>
      <c r="Q34" s="26">
        <v>0</v>
      </c>
    </row>
    <row r="35" spans="1:17" ht="43.5" thickBot="1" x14ac:dyDescent="0.3">
      <c r="A35" s="38">
        <v>202003</v>
      </c>
      <c r="B35" s="38" t="s">
        <v>55</v>
      </c>
      <c r="C35" s="38" t="s">
        <v>117</v>
      </c>
      <c r="D35" s="38" t="s">
        <v>138</v>
      </c>
      <c r="E35" s="38" t="s">
        <v>118</v>
      </c>
      <c r="F35" s="38" t="s">
        <v>119</v>
      </c>
      <c r="G35" s="38" t="s">
        <v>120</v>
      </c>
      <c r="H35" s="38">
        <v>80810</v>
      </c>
      <c r="I35" s="39" t="s">
        <v>193</v>
      </c>
      <c r="J35" s="39">
        <v>594000</v>
      </c>
      <c r="K35" s="39"/>
      <c r="L35" s="38" t="s">
        <v>121</v>
      </c>
      <c r="M35" s="39">
        <v>594000</v>
      </c>
      <c r="N35" s="38" t="s">
        <v>121</v>
      </c>
      <c r="O35" s="39">
        <v>594000</v>
      </c>
      <c r="P35" s="38">
        <v>301633.09999999998</v>
      </c>
      <c r="Q35" s="38">
        <v>0</v>
      </c>
    </row>
    <row r="36" spans="1:17" ht="43.5" thickBot="1" x14ac:dyDescent="0.3">
      <c r="A36" s="26">
        <v>202003</v>
      </c>
      <c r="B36" s="26" t="s">
        <v>55</v>
      </c>
      <c r="C36" s="26" t="s">
        <v>117</v>
      </c>
      <c r="D36" s="26" t="s">
        <v>149</v>
      </c>
      <c r="E36" s="26" t="s">
        <v>118</v>
      </c>
      <c r="F36" s="26" t="s">
        <v>119</v>
      </c>
      <c r="G36" s="26" t="s">
        <v>120</v>
      </c>
      <c r="H36" s="26">
        <v>80810</v>
      </c>
      <c r="I36" s="27" t="s">
        <v>194</v>
      </c>
      <c r="J36" s="27">
        <v>296970</v>
      </c>
      <c r="K36" s="27"/>
      <c r="L36" s="26" t="s">
        <v>121</v>
      </c>
      <c r="M36" s="27">
        <v>296970</v>
      </c>
      <c r="N36" s="26" t="s">
        <v>121</v>
      </c>
      <c r="O36" s="27">
        <v>296970</v>
      </c>
      <c r="P36" s="26">
        <v>267967.59999999998</v>
      </c>
      <c r="Q36" s="26">
        <v>0</v>
      </c>
    </row>
    <row r="37" spans="1:17" ht="43.5" thickBot="1" x14ac:dyDescent="0.3">
      <c r="A37" s="38">
        <v>202003</v>
      </c>
      <c r="B37" s="38" t="s">
        <v>55</v>
      </c>
      <c r="C37" s="38" t="s">
        <v>117</v>
      </c>
      <c r="D37" s="38" t="s">
        <v>139</v>
      </c>
      <c r="E37" s="38" t="s">
        <v>118</v>
      </c>
      <c r="F37" s="38" t="s">
        <v>119</v>
      </c>
      <c r="G37" s="38" t="s">
        <v>120</v>
      </c>
      <c r="H37" s="38">
        <v>80810</v>
      </c>
      <c r="I37" s="39" t="s">
        <v>195</v>
      </c>
      <c r="J37" s="39">
        <v>555681</v>
      </c>
      <c r="K37" s="39"/>
      <c r="L37" s="38" t="s">
        <v>121</v>
      </c>
      <c r="M37" s="39">
        <v>555681</v>
      </c>
      <c r="N37" s="38" t="s">
        <v>121</v>
      </c>
      <c r="O37" s="39">
        <v>555681</v>
      </c>
      <c r="P37" s="38">
        <v>257605.5</v>
      </c>
      <c r="Q37" s="38">
        <v>0</v>
      </c>
    </row>
    <row r="38" spans="1:17" ht="43.5" thickBot="1" x14ac:dyDescent="0.3">
      <c r="A38" s="26">
        <v>202003</v>
      </c>
      <c r="B38" s="26" t="s">
        <v>55</v>
      </c>
      <c r="C38" s="26" t="s">
        <v>117</v>
      </c>
      <c r="D38" s="26" t="s">
        <v>140</v>
      </c>
      <c r="E38" s="26" t="s">
        <v>118</v>
      </c>
      <c r="F38" s="26" t="s">
        <v>119</v>
      </c>
      <c r="G38" s="26" t="s">
        <v>120</v>
      </c>
      <c r="H38" s="26">
        <v>80810</v>
      </c>
      <c r="I38" s="27" t="s">
        <v>196</v>
      </c>
      <c r="J38" s="27">
        <v>80028</v>
      </c>
      <c r="K38" s="27"/>
      <c r="L38" s="26" t="s">
        <v>121</v>
      </c>
      <c r="M38" s="27">
        <v>80028</v>
      </c>
      <c r="N38" s="26" t="s">
        <v>121</v>
      </c>
      <c r="O38" s="27">
        <v>80028</v>
      </c>
      <c r="P38" s="26">
        <v>76362.7</v>
      </c>
      <c r="Q38" s="26">
        <v>0</v>
      </c>
    </row>
    <row r="39" spans="1:17" ht="43.5" thickBot="1" x14ac:dyDescent="0.3">
      <c r="A39" s="38">
        <v>202003</v>
      </c>
      <c r="B39" s="38" t="s">
        <v>55</v>
      </c>
      <c r="C39" s="38" t="s">
        <v>117</v>
      </c>
      <c r="D39" s="38" t="s">
        <v>359</v>
      </c>
      <c r="E39" s="38" t="s">
        <v>118</v>
      </c>
      <c r="F39" s="38" t="s">
        <v>119</v>
      </c>
      <c r="G39" s="38" t="s">
        <v>120</v>
      </c>
      <c r="H39" s="38">
        <v>80810</v>
      </c>
      <c r="I39" s="39" t="s">
        <v>197</v>
      </c>
      <c r="J39" s="39">
        <v>16390</v>
      </c>
      <c r="K39" s="39"/>
      <c r="L39" s="38" t="s">
        <v>121</v>
      </c>
      <c r="M39" s="39">
        <v>16390</v>
      </c>
      <c r="N39" s="38" t="s">
        <v>121</v>
      </c>
      <c r="O39" s="39">
        <v>16390</v>
      </c>
      <c r="P39" s="38">
        <v>14010.9</v>
      </c>
      <c r="Q39" s="38">
        <v>0</v>
      </c>
    </row>
    <row r="40" spans="1:17" ht="43.5" thickBot="1" x14ac:dyDescent="0.3">
      <c r="A40" s="26">
        <v>202003</v>
      </c>
      <c r="B40" s="26" t="s">
        <v>55</v>
      </c>
      <c r="C40" s="26" t="s">
        <v>117</v>
      </c>
      <c r="D40" s="26" t="s">
        <v>360</v>
      </c>
      <c r="E40" s="26" t="s">
        <v>118</v>
      </c>
      <c r="F40" s="26" t="s">
        <v>119</v>
      </c>
      <c r="G40" s="26" t="s">
        <v>120</v>
      </c>
      <c r="H40" s="26">
        <v>80810</v>
      </c>
      <c r="I40" s="27" t="s">
        <v>198</v>
      </c>
      <c r="J40" s="27">
        <v>30685148</v>
      </c>
      <c r="K40" s="27"/>
      <c r="L40" s="26" t="s">
        <v>121</v>
      </c>
      <c r="M40" s="27">
        <v>30685148</v>
      </c>
      <c r="N40" s="26" t="s">
        <v>121</v>
      </c>
      <c r="O40" s="27">
        <v>30685148</v>
      </c>
      <c r="P40" s="26">
        <v>17520440.699999999</v>
      </c>
      <c r="Q40" s="26">
        <v>0</v>
      </c>
    </row>
    <row r="41" spans="1:17" ht="43.5" thickBot="1" x14ac:dyDescent="0.3">
      <c r="A41" s="38">
        <v>202003</v>
      </c>
      <c r="B41" s="38" t="s">
        <v>55</v>
      </c>
      <c r="C41" s="38" t="s">
        <v>117</v>
      </c>
      <c r="D41" s="38" t="s">
        <v>150</v>
      </c>
      <c r="E41" s="38" t="s">
        <v>118</v>
      </c>
      <c r="F41" s="38" t="s">
        <v>119</v>
      </c>
      <c r="G41" s="38" t="s">
        <v>120</v>
      </c>
      <c r="H41" s="38">
        <v>80810</v>
      </c>
      <c r="I41" s="39" t="s">
        <v>199</v>
      </c>
      <c r="J41" s="39">
        <v>499347</v>
      </c>
      <c r="K41" s="39"/>
      <c r="L41" s="38" t="s">
        <v>121</v>
      </c>
      <c r="M41" s="39">
        <v>499347</v>
      </c>
      <c r="N41" s="38" t="s">
        <v>121</v>
      </c>
      <c r="O41" s="39">
        <v>499347</v>
      </c>
      <c r="P41" s="38">
        <v>523229.6</v>
      </c>
      <c r="Q41" s="38">
        <v>0</v>
      </c>
    </row>
    <row r="42" spans="1:17" ht="43.5" thickBot="1" x14ac:dyDescent="0.3">
      <c r="A42" s="26">
        <v>202003</v>
      </c>
      <c r="B42" s="26" t="s">
        <v>55</v>
      </c>
      <c r="C42" s="26" t="s">
        <v>117</v>
      </c>
      <c r="D42" s="26" t="s">
        <v>141</v>
      </c>
      <c r="E42" s="26" t="s">
        <v>118</v>
      </c>
      <c r="F42" s="26" t="s">
        <v>119</v>
      </c>
      <c r="G42" s="26" t="s">
        <v>120</v>
      </c>
      <c r="H42" s="26">
        <v>80810</v>
      </c>
      <c r="I42" s="27" t="s">
        <v>200</v>
      </c>
      <c r="J42" s="27">
        <v>18450791</v>
      </c>
      <c r="K42" s="27"/>
      <c r="L42" s="26" t="s">
        <v>121</v>
      </c>
      <c r="M42" s="27">
        <v>18450791</v>
      </c>
      <c r="N42" s="26" t="s">
        <v>121</v>
      </c>
      <c r="O42" s="27">
        <v>18450791</v>
      </c>
      <c r="P42" s="26">
        <v>16830890.899999999</v>
      </c>
      <c r="Q42" s="26">
        <v>0</v>
      </c>
    </row>
    <row r="43" spans="1:17" ht="43.5" thickBot="1" x14ac:dyDescent="0.3">
      <c r="A43" s="38">
        <v>202003</v>
      </c>
      <c r="B43" s="38" t="s">
        <v>55</v>
      </c>
      <c r="C43" s="38" t="s">
        <v>117</v>
      </c>
      <c r="D43" s="38" t="s">
        <v>151</v>
      </c>
      <c r="E43" s="38" t="s">
        <v>118</v>
      </c>
      <c r="F43" s="38" t="s">
        <v>119</v>
      </c>
      <c r="G43" s="38" t="s">
        <v>120</v>
      </c>
      <c r="H43" s="38">
        <v>80810</v>
      </c>
      <c r="I43" s="39" t="s">
        <v>201</v>
      </c>
      <c r="J43" s="39">
        <v>627102</v>
      </c>
      <c r="K43" s="39"/>
      <c r="L43" s="38" t="s">
        <v>121</v>
      </c>
      <c r="M43" s="39">
        <v>627102</v>
      </c>
      <c r="N43" s="38" t="s">
        <v>121</v>
      </c>
      <c r="O43" s="39">
        <v>627102</v>
      </c>
      <c r="P43" s="38">
        <v>586318.30000000005</v>
      </c>
      <c r="Q43" s="38">
        <v>0</v>
      </c>
    </row>
    <row r="44" spans="1:17" ht="43.5" thickBot="1" x14ac:dyDescent="0.3">
      <c r="A44" s="26">
        <v>202003</v>
      </c>
      <c r="B44" s="26" t="s">
        <v>55</v>
      </c>
      <c r="C44" s="26" t="s">
        <v>117</v>
      </c>
      <c r="D44" s="26" t="s">
        <v>142</v>
      </c>
      <c r="E44" s="26" t="s">
        <v>118</v>
      </c>
      <c r="F44" s="26" t="s">
        <v>119</v>
      </c>
      <c r="G44" s="26" t="s">
        <v>120</v>
      </c>
      <c r="H44" s="26">
        <v>80810</v>
      </c>
      <c r="I44" s="27" t="s">
        <v>202</v>
      </c>
      <c r="J44" s="27">
        <v>4430139</v>
      </c>
      <c r="K44" s="27"/>
      <c r="L44" s="26" t="s">
        <v>121</v>
      </c>
      <c r="M44" s="27">
        <v>4430139</v>
      </c>
      <c r="N44" s="26" t="s">
        <v>121</v>
      </c>
      <c r="O44" s="27">
        <v>4430139</v>
      </c>
      <c r="P44" s="26">
        <v>3872876.5</v>
      </c>
      <c r="Q44" s="26">
        <v>0</v>
      </c>
    </row>
    <row r="45" spans="1:17" ht="43.5" thickBot="1" x14ac:dyDescent="0.3">
      <c r="A45" s="38">
        <v>202003</v>
      </c>
      <c r="B45" s="38" t="s">
        <v>55</v>
      </c>
      <c r="C45" s="38" t="s">
        <v>117</v>
      </c>
      <c r="D45" s="38" t="s">
        <v>143</v>
      </c>
      <c r="E45" s="38" t="s">
        <v>118</v>
      </c>
      <c r="F45" s="38" t="s">
        <v>119</v>
      </c>
      <c r="G45" s="38" t="s">
        <v>120</v>
      </c>
      <c r="H45" s="38">
        <v>80810</v>
      </c>
      <c r="I45" s="39" t="s">
        <v>203</v>
      </c>
      <c r="J45" s="39">
        <v>3139362</v>
      </c>
      <c r="K45" s="39"/>
      <c r="L45" s="38" t="s">
        <v>121</v>
      </c>
      <c r="M45" s="39">
        <v>3139362</v>
      </c>
      <c r="N45" s="38" t="s">
        <v>121</v>
      </c>
      <c r="O45" s="39">
        <v>3139362</v>
      </c>
      <c r="P45" s="38">
        <v>2862440.1</v>
      </c>
      <c r="Q45" s="38">
        <v>0</v>
      </c>
    </row>
    <row r="46" spans="1:17" ht="43.5" thickBot="1" x14ac:dyDescent="0.3">
      <c r="A46" s="26">
        <v>202004</v>
      </c>
      <c r="B46" s="26" t="s">
        <v>55</v>
      </c>
      <c r="C46" s="26" t="s">
        <v>117</v>
      </c>
      <c r="D46" s="26" t="s">
        <v>118</v>
      </c>
      <c r="E46" s="26" t="s">
        <v>118</v>
      </c>
      <c r="F46" s="26" t="s">
        <v>119</v>
      </c>
      <c r="G46" s="26" t="s">
        <v>120</v>
      </c>
      <c r="H46" s="26">
        <v>80810</v>
      </c>
      <c r="I46" s="27" t="s">
        <v>204</v>
      </c>
      <c r="J46" s="27"/>
      <c r="K46" s="27"/>
      <c r="L46" s="26" t="s">
        <v>152</v>
      </c>
      <c r="M46" s="27"/>
      <c r="N46" s="26" t="s">
        <v>121</v>
      </c>
      <c r="O46" s="27">
        <v>85177357</v>
      </c>
      <c r="P46" s="26">
        <v>55993202.200000003</v>
      </c>
      <c r="Q46" s="26">
        <v>0</v>
      </c>
    </row>
    <row r="47" spans="1:17" ht="43.5" thickBot="1" x14ac:dyDescent="0.3">
      <c r="A47" s="38">
        <v>202004</v>
      </c>
      <c r="B47" s="38" t="s">
        <v>55</v>
      </c>
      <c r="C47" s="38" t="s">
        <v>117</v>
      </c>
      <c r="D47" s="38" t="s">
        <v>135</v>
      </c>
      <c r="E47" s="38" t="s">
        <v>118</v>
      </c>
      <c r="F47" s="38" t="s">
        <v>119</v>
      </c>
      <c r="G47" s="38" t="s">
        <v>120</v>
      </c>
      <c r="H47" s="38">
        <v>80810</v>
      </c>
      <c r="I47" s="39" t="s">
        <v>205</v>
      </c>
      <c r="J47" s="39">
        <v>1326192</v>
      </c>
      <c r="K47" s="39"/>
      <c r="L47" s="38" t="s">
        <v>121</v>
      </c>
      <c r="M47" s="39">
        <v>1326192</v>
      </c>
      <c r="N47" s="38" t="s">
        <v>121</v>
      </c>
      <c r="O47" s="39">
        <v>1326192</v>
      </c>
      <c r="P47" s="38">
        <v>531133.9</v>
      </c>
      <c r="Q47" s="38">
        <v>0</v>
      </c>
    </row>
    <row r="48" spans="1:17" ht="43.5" thickBot="1" x14ac:dyDescent="0.3">
      <c r="A48" s="26">
        <v>202004</v>
      </c>
      <c r="B48" s="26" t="s">
        <v>55</v>
      </c>
      <c r="C48" s="26" t="s">
        <v>117</v>
      </c>
      <c r="D48" s="26" t="s">
        <v>144</v>
      </c>
      <c r="E48" s="26" t="s">
        <v>118</v>
      </c>
      <c r="F48" s="26" t="s">
        <v>119</v>
      </c>
      <c r="G48" s="26" t="s">
        <v>120</v>
      </c>
      <c r="H48" s="26">
        <v>80810</v>
      </c>
      <c r="I48" s="27" t="s">
        <v>206</v>
      </c>
      <c r="J48" s="27">
        <v>1916236</v>
      </c>
      <c r="K48" s="27"/>
      <c r="L48" s="26" t="s">
        <v>121</v>
      </c>
      <c r="M48" s="27">
        <v>1916236</v>
      </c>
      <c r="N48" s="26" t="s">
        <v>121</v>
      </c>
      <c r="O48" s="27">
        <v>1916236</v>
      </c>
      <c r="P48" s="26">
        <v>1743789.7</v>
      </c>
      <c r="Q48" s="26">
        <v>0</v>
      </c>
    </row>
    <row r="49" spans="1:17" ht="43.5" thickBot="1" x14ac:dyDescent="0.3">
      <c r="A49" s="38">
        <v>202004</v>
      </c>
      <c r="B49" s="38" t="s">
        <v>55</v>
      </c>
      <c r="C49" s="38" t="s">
        <v>117</v>
      </c>
      <c r="D49" s="38" t="s">
        <v>136</v>
      </c>
      <c r="E49" s="38" t="s">
        <v>118</v>
      </c>
      <c r="F49" s="38" t="s">
        <v>119</v>
      </c>
      <c r="G49" s="38" t="s">
        <v>120</v>
      </c>
      <c r="H49" s="38">
        <v>80810</v>
      </c>
      <c r="I49" s="39" t="s">
        <v>207</v>
      </c>
      <c r="J49" s="39"/>
      <c r="K49" s="39"/>
      <c r="L49" s="38" t="s">
        <v>152</v>
      </c>
      <c r="M49" s="39"/>
      <c r="N49" s="38" t="s">
        <v>121</v>
      </c>
      <c r="O49" s="39">
        <v>10264600</v>
      </c>
      <c r="P49" s="38">
        <v>7262.8</v>
      </c>
      <c r="Q49" s="38">
        <v>0</v>
      </c>
    </row>
    <row r="50" spans="1:17" ht="43.5" thickBot="1" x14ac:dyDescent="0.3">
      <c r="A50" s="26">
        <v>202004</v>
      </c>
      <c r="B50" s="26" t="s">
        <v>55</v>
      </c>
      <c r="C50" s="26" t="s">
        <v>117</v>
      </c>
      <c r="D50" s="26" t="s">
        <v>137</v>
      </c>
      <c r="E50" s="26" t="s">
        <v>118</v>
      </c>
      <c r="F50" s="26" t="s">
        <v>119</v>
      </c>
      <c r="G50" s="26" t="s">
        <v>120</v>
      </c>
      <c r="H50" s="26">
        <v>80810</v>
      </c>
      <c r="I50" s="27" t="s">
        <v>208</v>
      </c>
      <c r="J50" s="27">
        <v>521052</v>
      </c>
      <c r="K50" s="27"/>
      <c r="L50" s="26" t="s">
        <v>121</v>
      </c>
      <c r="M50" s="27">
        <v>521052</v>
      </c>
      <c r="N50" s="26" t="s">
        <v>121</v>
      </c>
      <c r="O50" s="27">
        <v>521052</v>
      </c>
      <c r="P50" s="26">
        <v>477925.2</v>
      </c>
      <c r="Q50" s="26">
        <v>0</v>
      </c>
    </row>
    <row r="51" spans="1:17" ht="43.5" thickBot="1" x14ac:dyDescent="0.3">
      <c r="A51" s="38">
        <v>202004</v>
      </c>
      <c r="B51" s="38" t="s">
        <v>55</v>
      </c>
      <c r="C51" s="38" t="s">
        <v>117</v>
      </c>
      <c r="D51" s="38" t="s">
        <v>153</v>
      </c>
      <c r="E51" s="38" t="s">
        <v>118</v>
      </c>
      <c r="F51" s="38" t="s">
        <v>119</v>
      </c>
      <c r="G51" s="38" t="s">
        <v>120</v>
      </c>
      <c r="H51" s="38">
        <v>80810</v>
      </c>
      <c r="I51" s="39" t="s">
        <v>209</v>
      </c>
      <c r="J51" s="39">
        <v>2372203</v>
      </c>
      <c r="K51" s="39"/>
      <c r="L51" s="38" t="s">
        <v>121</v>
      </c>
      <c r="M51" s="39">
        <v>2372203</v>
      </c>
      <c r="N51" s="38" t="s">
        <v>121</v>
      </c>
      <c r="O51" s="39">
        <v>2372203</v>
      </c>
      <c r="P51" s="38">
        <v>2302113.2000000002</v>
      </c>
      <c r="Q51" s="38">
        <v>0</v>
      </c>
    </row>
    <row r="52" spans="1:17" ht="43.5" thickBot="1" x14ac:dyDescent="0.3">
      <c r="A52" s="26">
        <v>202004</v>
      </c>
      <c r="B52" s="26" t="s">
        <v>55</v>
      </c>
      <c r="C52" s="26" t="s">
        <v>117</v>
      </c>
      <c r="D52" s="26" t="s">
        <v>138</v>
      </c>
      <c r="E52" s="26" t="s">
        <v>118</v>
      </c>
      <c r="F52" s="26" t="s">
        <v>119</v>
      </c>
      <c r="G52" s="26" t="s">
        <v>120</v>
      </c>
      <c r="H52" s="26">
        <v>80810</v>
      </c>
      <c r="I52" s="27" t="s">
        <v>210</v>
      </c>
      <c r="J52" s="27">
        <v>222040</v>
      </c>
      <c r="K52" s="27"/>
      <c r="L52" s="26" t="s">
        <v>121</v>
      </c>
      <c r="M52" s="27">
        <v>222040</v>
      </c>
      <c r="N52" s="26" t="s">
        <v>121</v>
      </c>
      <c r="O52" s="27">
        <v>222040</v>
      </c>
      <c r="P52" s="26">
        <v>74533.2</v>
      </c>
      <c r="Q52" s="26">
        <v>0</v>
      </c>
    </row>
    <row r="53" spans="1:17" ht="43.5" thickBot="1" x14ac:dyDescent="0.3">
      <c r="A53" s="38">
        <v>202004</v>
      </c>
      <c r="B53" s="38" t="s">
        <v>55</v>
      </c>
      <c r="C53" s="38" t="s">
        <v>117</v>
      </c>
      <c r="D53" s="38" t="s">
        <v>149</v>
      </c>
      <c r="E53" s="38" t="s">
        <v>118</v>
      </c>
      <c r="F53" s="38" t="s">
        <v>119</v>
      </c>
      <c r="G53" s="38" t="s">
        <v>120</v>
      </c>
      <c r="H53" s="38">
        <v>80810</v>
      </c>
      <c r="I53" s="39" t="s">
        <v>211</v>
      </c>
      <c r="J53" s="39">
        <v>2530017</v>
      </c>
      <c r="K53" s="39"/>
      <c r="L53" s="38" t="s">
        <v>121</v>
      </c>
      <c r="M53" s="39">
        <v>2530017</v>
      </c>
      <c r="N53" s="38" t="s">
        <v>121</v>
      </c>
      <c r="O53" s="39">
        <v>2530017</v>
      </c>
      <c r="P53" s="38">
        <v>2382155.9</v>
      </c>
      <c r="Q53" s="38">
        <v>0</v>
      </c>
    </row>
    <row r="54" spans="1:17" ht="43.5" thickBot="1" x14ac:dyDescent="0.3">
      <c r="A54" s="26">
        <v>202004</v>
      </c>
      <c r="B54" s="26" t="s">
        <v>55</v>
      </c>
      <c r="C54" s="26" t="s">
        <v>117</v>
      </c>
      <c r="D54" s="26" t="s">
        <v>139</v>
      </c>
      <c r="E54" s="26" t="s">
        <v>118</v>
      </c>
      <c r="F54" s="26" t="s">
        <v>119</v>
      </c>
      <c r="G54" s="26" t="s">
        <v>120</v>
      </c>
      <c r="H54" s="26">
        <v>80810</v>
      </c>
      <c r="I54" s="27" t="s">
        <v>212</v>
      </c>
      <c r="J54" s="27">
        <v>268731</v>
      </c>
      <c r="K54" s="27"/>
      <c r="L54" s="26" t="s">
        <v>121</v>
      </c>
      <c r="M54" s="27">
        <v>268731</v>
      </c>
      <c r="N54" s="26" t="s">
        <v>121</v>
      </c>
      <c r="O54" s="27">
        <v>268731</v>
      </c>
      <c r="P54" s="26">
        <v>116435.1</v>
      </c>
      <c r="Q54" s="26">
        <v>0</v>
      </c>
    </row>
    <row r="55" spans="1:17" ht="43.5" thickBot="1" x14ac:dyDescent="0.3">
      <c r="A55" s="38">
        <v>202004</v>
      </c>
      <c r="B55" s="38" t="s">
        <v>55</v>
      </c>
      <c r="C55" s="38" t="s">
        <v>117</v>
      </c>
      <c r="D55" s="38" t="s">
        <v>140</v>
      </c>
      <c r="E55" s="38" t="s">
        <v>118</v>
      </c>
      <c r="F55" s="38" t="s">
        <v>119</v>
      </c>
      <c r="G55" s="38" t="s">
        <v>120</v>
      </c>
      <c r="H55" s="38">
        <v>80810</v>
      </c>
      <c r="I55" s="39" t="s">
        <v>154</v>
      </c>
      <c r="J55" s="39">
        <v>93857</v>
      </c>
      <c r="K55" s="39"/>
      <c r="L55" s="38" t="s">
        <v>121</v>
      </c>
      <c r="M55" s="39">
        <v>93857</v>
      </c>
      <c r="N55" s="38" t="s">
        <v>121</v>
      </c>
      <c r="O55" s="39">
        <v>93857</v>
      </c>
      <c r="P55" s="38">
        <v>755.5</v>
      </c>
      <c r="Q55" s="38">
        <v>0</v>
      </c>
    </row>
    <row r="56" spans="1:17" ht="43.5" thickBot="1" x14ac:dyDescent="0.3">
      <c r="A56" s="26">
        <v>202004</v>
      </c>
      <c r="B56" s="26" t="s">
        <v>55</v>
      </c>
      <c r="C56" s="26" t="s">
        <v>117</v>
      </c>
      <c r="D56" s="26" t="s">
        <v>359</v>
      </c>
      <c r="E56" s="26" t="s">
        <v>118</v>
      </c>
      <c r="F56" s="26" t="s">
        <v>119</v>
      </c>
      <c r="G56" s="26" t="s">
        <v>120</v>
      </c>
      <c r="H56" s="26">
        <v>80810</v>
      </c>
      <c r="I56" s="27" t="s">
        <v>213</v>
      </c>
      <c r="J56" s="27">
        <v>5400</v>
      </c>
      <c r="K56" s="27"/>
      <c r="L56" s="26" t="s">
        <v>121</v>
      </c>
      <c r="M56" s="27">
        <v>5400</v>
      </c>
      <c r="N56" s="26" t="s">
        <v>121</v>
      </c>
      <c r="O56" s="27">
        <v>5400</v>
      </c>
      <c r="P56" s="26">
        <v>81</v>
      </c>
      <c r="Q56" s="26">
        <v>0</v>
      </c>
    </row>
    <row r="57" spans="1:17" ht="43.5" thickBot="1" x14ac:dyDescent="0.3">
      <c r="A57" s="38">
        <v>202004</v>
      </c>
      <c r="B57" s="38" t="s">
        <v>55</v>
      </c>
      <c r="C57" s="38" t="s">
        <v>117</v>
      </c>
      <c r="D57" s="38" t="s">
        <v>360</v>
      </c>
      <c r="E57" s="38" t="s">
        <v>118</v>
      </c>
      <c r="F57" s="38" t="s">
        <v>119</v>
      </c>
      <c r="G57" s="38" t="s">
        <v>120</v>
      </c>
      <c r="H57" s="38">
        <v>80810</v>
      </c>
      <c r="I57" s="39" t="s">
        <v>214</v>
      </c>
      <c r="J57" s="39">
        <v>37711723</v>
      </c>
      <c r="K57" s="39"/>
      <c r="L57" s="38" t="s">
        <v>121</v>
      </c>
      <c r="M57" s="39">
        <v>37711723</v>
      </c>
      <c r="N57" s="38" t="s">
        <v>121</v>
      </c>
      <c r="O57" s="39">
        <v>37711723</v>
      </c>
      <c r="P57" s="38">
        <v>22190931.5</v>
      </c>
      <c r="Q57" s="38">
        <v>0</v>
      </c>
    </row>
    <row r="58" spans="1:17" ht="43.5" thickBot="1" x14ac:dyDescent="0.3">
      <c r="A58" s="26">
        <v>202004</v>
      </c>
      <c r="B58" s="26" t="s">
        <v>55</v>
      </c>
      <c r="C58" s="26" t="s">
        <v>117</v>
      </c>
      <c r="D58" s="26" t="s">
        <v>150</v>
      </c>
      <c r="E58" s="26" t="s">
        <v>118</v>
      </c>
      <c r="F58" s="26" t="s">
        <v>119</v>
      </c>
      <c r="G58" s="26" t="s">
        <v>120</v>
      </c>
      <c r="H58" s="26">
        <v>80810</v>
      </c>
      <c r="I58" s="27" t="s">
        <v>215</v>
      </c>
      <c r="J58" s="27">
        <v>3236939</v>
      </c>
      <c r="K58" s="27"/>
      <c r="L58" s="26" t="s">
        <v>121</v>
      </c>
      <c r="M58" s="27">
        <v>3236939</v>
      </c>
      <c r="N58" s="26" t="s">
        <v>121</v>
      </c>
      <c r="O58" s="27">
        <v>3236939</v>
      </c>
      <c r="P58" s="26">
        <v>3281797.2</v>
      </c>
      <c r="Q58" s="26">
        <v>0</v>
      </c>
    </row>
    <row r="59" spans="1:17" ht="43.5" thickBot="1" x14ac:dyDescent="0.3">
      <c r="A59" s="38">
        <v>202004</v>
      </c>
      <c r="B59" s="38" t="s">
        <v>55</v>
      </c>
      <c r="C59" s="38" t="s">
        <v>117</v>
      </c>
      <c r="D59" s="38" t="s">
        <v>141</v>
      </c>
      <c r="E59" s="38" t="s">
        <v>118</v>
      </c>
      <c r="F59" s="38" t="s">
        <v>119</v>
      </c>
      <c r="G59" s="38" t="s">
        <v>120</v>
      </c>
      <c r="H59" s="38">
        <v>80810</v>
      </c>
      <c r="I59" s="39" t="s">
        <v>216</v>
      </c>
      <c r="J59" s="39">
        <v>14431473</v>
      </c>
      <c r="K59" s="39"/>
      <c r="L59" s="38" t="s">
        <v>121</v>
      </c>
      <c r="M59" s="39">
        <v>14431473</v>
      </c>
      <c r="N59" s="38" t="s">
        <v>121</v>
      </c>
      <c r="O59" s="39">
        <v>14431473</v>
      </c>
      <c r="P59" s="38">
        <v>13283179.5</v>
      </c>
      <c r="Q59" s="38">
        <v>0</v>
      </c>
    </row>
    <row r="60" spans="1:17" ht="43.5" thickBot="1" x14ac:dyDescent="0.3">
      <c r="A60" s="26">
        <v>202004</v>
      </c>
      <c r="B60" s="26" t="s">
        <v>55</v>
      </c>
      <c r="C60" s="26" t="s">
        <v>117</v>
      </c>
      <c r="D60" s="26" t="s">
        <v>151</v>
      </c>
      <c r="E60" s="26" t="s">
        <v>118</v>
      </c>
      <c r="F60" s="26" t="s">
        <v>119</v>
      </c>
      <c r="G60" s="26" t="s">
        <v>120</v>
      </c>
      <c r="H60" s="26">
        <v>80810</v>
      </c>
      <c r="I60" s="27" t="s">
        <v>217</v>
      </c>
      <c r="J60" s="27">
        <v>2495982</v>
      </c>
      <c r="K60" s="27"/>
      <c r="L60" s="26" t="s">
        <v>121</v>
      </c>
      <c r="M60" s="27">
        <v>2495982</v>
      </c>
      <c r="N60" s="26" t="s">
        <v>121</v>
      </c>
      <c r="O60" s="27">
        <v>2495982</v>
      </c>
      <c r="P60" s="26">
        <v>2458447.2000000002</v>
      </c>
      <c r="Q60" s="26">
        <v>0</v>
      </c>
    </row>
    <row r="61" spans="1:17" ht="43.5" thickBot="1" x14ac:dyDescent="0.3">
      <c r="A61" s="38">
        <v>202004</v>
      </c>
      <c r="B61" s="38" t="s">
        <v>55</v>
      </c>
      <c r="C61" s="38" t="s">
        <v>117</v>
      </c>
      <c r="D61" s="38" t="s">
        <v>142</v>
      </c>
      <c r="E61" s="38" t="s">
        <v>118</v>
      </c>
      <c r="F61" s="38" t="s">
        <v>119</v>
      </c>
      <c r="G61" s="38" t="s">
        <v>120</v>
      </c>
      <c r="H61" s="38">
        <v>80810</v>
      </c>
      <c r="I61" s="39" t="s">
        <v>218</v>
      </c>
      <c r="J61" s="39">
        <v>6139022</v>
      </c>
      <c r="K61" s="39"/>
      <c r="L61" s="38" t="s">
        <v>121</v>
      </c>
      <c r="M61" s="39">
        <v>6139022</v>
      </c>
      <c r="N61" s="38" t="s">
        <v>121</v>
      </c>
      <c r="O61" s="39">
        <v>6139022</v>
      </c>
      <c r="P61" s="38">
        <v>5518297.7999999998</v>
      </c>
      <c r="Q61" s="38">
        <v>0</v>
      </c>
    </row>
    <row r="62" spans="1:17" ht="43.5" thickBot="1" x14ac:dyDescent="0.3">
      <c r="A62" s="26">
        <v>202004</v>
      </c>
      <c r="B62" s="26" t="s">
        <v>55</v>
      </c>
      <c r="C62" s="26" t="s">
        <v>117</v>
      </c>
      <c r="D62" s="26" t="s">
        <v>143</v>
      </c>
      <c r="E62" s="26" t="s">
        <v>118</v>
      </c>
      <c r="F62" s="26" t="s">
        <v>119</v>
      </c>
      <c r="G62" s="26" t="s">
        <v>120</v>
      </c>
      <c r="H62" s="26">
        <v>80810</v>
      </c>
      <c r="I62" s="27" t="s">
        <v>219</v>
      </c>
      <c r="J62" s="27">
        <v>1306288</v>
      </c>
      <c r="K62" s="27"/>
      <c r="L62" s="26" t="s">
        <v>121</v>
      </c>
      <c r="M62" s="27">
        <v>1306288</v>
      </c>
      <c r="N62" s="26" t="s">
        <v>121</v>
      </c>
      <c r="O62" s="27">
        <v>1306288</v>
      </c>
      <c r="P62" s="26">
        <v>1314304.7</v>
      </c>
      <c r="Q62" s="26">
        <v>0</v>
      </c>
    </row>
    <row r="63" spans="1:17" ht="43.5" thickBot="1" x14ac:dyDescent="0.3">
      <c r="A63" s="38">
        <v>202004</v>
      </c>
      <c r="B63" s="38" t="s">
        <v>55</v>
      </c>
      <c r="C63" s="38" t="s">
        <v>117</v>
      </c>
      <c r="D63" s="38" t="s">
        <v>155</v>
      </c>
      <c r="E63" s="38" t="s">
        <v>118</v>
      </c>
      <c r="F63" s="38" t="s">
        <v>119</v>
      </c>
      <c r="G63" s="38" t="s">
        <v>120</v>
      </c>
      <c r="H63" s="38">
        <v>80810</v>
      </c>
      <c r="I63" s="39" t="s">
        <v>220</v>
      </c>
      <c r="J63" s="39">
        <v>335600</v>
      </c>
      <c r="K63" s="39"/>
      <c r="L63" s="38" t="s">
        <v>121</v>
      </c>
      <c r="M63" s="39">
        <v>335600</v>
      </c>
      <c r="N63" s="38" t="s">
        <v>121</v>
      </c>
      <c r="O63" s="39">
        <v>335600</v>
      </c>
      <c r="P63" s="38">
        <v>30204</v>
      </c>
      <c r="Q63" s="38">
        <v>0</v>
      </c>
    </row>
    <row r="64" spans="1:17" ht="43.5" thickBot="1" x14ac:dyDescent="0.3">
      <c r="A64" s="26">
        <v>202005</v>
      </c>
      <c r="B64" s="26" t="s">
        <v>55</v>
      </c>
      <c r="C64" s="26" t="s">
        <v>117</v>
      </c>
      <c r="D64" s="26" t="s">
        <v>118</v>
      </c>
      <c r="E64" s="26" t="s">
        <v>118</v>
      </c>
      <c r="F64" s="26" t="s">
        <v>119</v>
      </c>
      <c r="G64" s="26" t="s">
        <v>120</v>
      </c>
      <c r="H64" s="26">
        <v>80810</v>
      </c>
      <c r="I64" s="27" t="s">
        <v>221</v>
      </c>
      <c r="J64" s="27">
        <v>67935913</v>
      </c>
      <c r="K64" s="27"/>
      <c r="L64" s="26" t="s">
        <v>121</v>
      </c>
      <c r="M64" s="27">
        <v>67935913</v>
      </c>
      <c r="N64" s="26" t="s">
        <v>121</v>
      </c>
      <c r="O64" s="27">
        <v>67935913</v>
      </c>
      <c r="P64" s="26">
        <v>58973359.399999999</v>
      </c>
      <c r="Q64" s="26">
        <v>0</v>
      </c>
    </row>
    <row r="65" spans="1:17" ht="43.5" thickBot="1" x14ac:dyDescent="0.3">
      <c r="A65" s="38">
        <v>202005</v>
      </c>
      <c r="B65" s="38" t="s">
        <v>55</v>
      </c>
      <c r="C65" s="38" t="s">
        <v>117</v>
      </c>
      <c r="D65" s="38" t="s">
        <v>135</v>
      </c>
      <c r="E65" s="38" t="s">
        <v>118</v>
      </c>
      <c r="F65" s="38" t="s">
        <v>119</v>
      </c>
      <c r="G65" s="38" t="s">
        <v>120</v>
      </c>
      <c r="H65" s="38">
        <v>80810</v>
      </c>
      <c r="I65" s="39" t="s">
        <v>222</v>
      </c>
      <c r="J65" s="39">
        <v>1040939</v>
      </c>
      <c r="K65" s="39"/>
      <c r="L65" s="38" t="s">
        <v>121</v>
      </c>
      <c r="M65" s="39">
        <v>1040939</v>
      </c>
      <c r="N65" s="38" t="s">
        <v>121</v>
      </c>
      <c r="O65" s="39">
        <v>1040939</v>
      </c>
      <c r="P65" s="38">
        <v>416375.4</v>
      </c>
      <c r="Q65" s="38">
        <v>0</v>
      </c>
    </row>
    <row r="66" spans="1:17" ht="43.5" thickBot="1" x14ac:dyDescent="0.3">
      <c r="A66" s="26">
        <v>202005</v>
      </c>
      <c r="B66" s="26" t="s">
        <v>55</v>
      </c>
      <c r="C66" s="26" t="s">
        <v>117</v>
      </c>
      <c r="D66" s="26" t="s">
        <v>144</v>
      </c>
      <c r="E66" s="26" t="s">
        <v>118</v>
      </c>
      <c r="F66" s="26" t="s">
        <v>119</v>
      </c>
      <c r="G66" s="26" t="s">
        <v>120</v>
      </c>
      <c r="H66" s="26">
        <v>80810</v>
      </c>
      <c r="I66" s="27" t="s">
        <v>223</v>
      </c>
      <c r="J66" s="27">
        <v>1890408</v>
      </c>
      <c r="K66" s="27"/>
      <c r="L66" s="26" t="s">
        <v>121</v>
      </c>
      <c r="M66" s="27">
        <v>1890408</v>
      </c>
      <c r="N66" s="26" t="s">
        <v>121</v>
      </c>
      <c r="O66" s="27">
        <v>1890408</v>
      </c>
      <c r="P66" s="26">
        <v>1741370.9</v>
      </c>
      <c r="Q66" s="26">
        <v>0</v>
      </c>
    </row>
    <row r="67" spans="1:17" ht="43.5" thickBot="1" x14ac:dyDescent="0.3">
      <c r="A67" s="38">
        <v>202005</v>
      </c>
      <c r="B67" s="38" t="s">
        <v>55</v>
      </c>
      <c r="C67" s="38" t="s">
        <v>117</v>
      </c>
      <c r="D67" s="38" t="s">
        <v>137</v>
      </c>
      <c r="E67" s="38" t="s">
        <v>118</v>
      </c>
      <c r="F67" s="38" t="s">
        <v>119</v>
      </c>
      <c r="G67" s="38" t="s">
        <v>120</v>
      </c>
      <c r="H67" s="38">
        <v>80810</v>
      </c>
      <c r="I67" s="39" t="s">
        <v>224</v>
      </c>
      <c r="J67" s="39">
        <v>1233165</v>
      </c>
      <c r="K67" s="39"/>
      <c r="L67" s="38" t="s">
        <v>121</v>
      </c>
      <c r="M67" s="39">
        <v>1233165</v>
      </c>
      <c r="N67" s="38" t="s">
        <v>121</v>
      </c>
      <c r="O67" s="39">
        <v>1233165</v>
      </c>
      <c r="P67" s="38">
        <v>1229554.5</v>
      </c>
      <c r="Q67" s="38">
        <v>0</v>
      </c>
    </row>
    <row r="68" spans="1:17" ht="43.5" thickBot="1" x14ac:dyDescent="0.3">
      <c r="A68" s="26">
        <v>202005</v>
      </c>
      <c r="B68" s="26" t="s">
        <v>55</v>
      </c>
      <c r="C68" s="26" t="s">
        <v>117</v>
      </c>
      <c r="D68" s="26" t="s">
        <v>153</v>
      </c>
      <c r="E68" s="26" t="s">
        <v>118</v>
      </c>
      <c r="F68" s="26" t="s">
        <v>119</v>
      </c>
      <c r="G68" s="26" t="s">
        <v>120</v>
      </c>
      <c r="H68" s="26">
        <v>80810</v>
      </c>
      <c r="I68" s="27" t="s">
        <v>225</v>
      </c>
      <c r="J68" s="27">
        <v>2248874</v>
      </c>
      <c r="K68" s="27"/>
      <c r="L68" s="26" t="s">
        <v>121</v>
      </c>
      <c r="M68" s="27">
        <v>2248874</v>
      </c>
      <c r="N68" s="26" t="s">
        <v>121</v>
      </c>
      <c r="O68" s="27">
        <v>2248874</v>
      </c>
      <c r="P68" s="26">
        <v>2154670</v>
      </c>
      <c r="Q68" s="26">
        <v>0</v>
      </c>
    </row>
    <row r="69" spans="1:17" ht="43.5" thickBot="1" x14ac:dyDescent="0.3">
      <c r="A69" s="38">
        <v>202005</v>
      </c>
      <c r="B69" s="38" t="s">
        <v>55</v>
      </c>
      <c r="C69" s="38" t="s">
        <v>117</v>
      </c>
      <c r="D69" s="38" t="s">
        <v>138</v>
      </c>
      <c r="E69" s="38" t="s">
        <v>118</v>
      </c>
      <c r="F69" s="38" t="s">
        <v>119</v>
      </c>
      <c r="G69" s="38" t="s">
        <v>120</v>
      </c>
      <c r="H69" s="38">
        <v>80810</v>
      </c>
      <c r="I69" s="39" t="s">
        <v>226</v>
      </c>
      <c r="J69" s="39">
        <v>177900</v>
      </c>
      <c r="K69" s="39"/>
      <c r="L69" s="38" t="s">
        <v>121</v>
      </c>
      <c r="M69" s="39">
        <v>177900</v>
      </c>
      <c r="N69" s="38" t="s">
        <v>121</v>
      </c>
      <c r="O69" s="39">
        <v>177900</v>
      </c>
      <c r="P69" s="38">
        <v>38612</v>
      </c>
      <c r="Q69" s="38">
        <v>0</v>
      </c>
    </row>
    <row r="70" spans="1:17" ht="43.5" thickBot="1" x14ac:dyDescent="0.3">
      <c r="A70" s="26">
        <v>202005</v>
      </c>
      <c r="B70" s="26" t="s">
        <v>55</v>
      </c>
      <c r="C70" s="26" t="s">
        <v>117</v>
      </c>
      <c r="D70" s="26" t="s">
        <v>149</v>
      </c>
      <c r="E70" s="26" t="s">
        <v>118</v>
      </c>
      <c r="F70" s="26" t="s">
        <v>119</v>
      </c>
      <c r="G70" s="26" t="s">
        <v>120</v>
      </c>
      <c r="H70" s="26">
        <v>80810</v>
      </c>
      <c r="I70" s="27" t="s">
        <v>227</v>
      </c>
      <c r="J70" s="27">
        <v>5631223</v>
      </c>
      <c r="K70" s="27"/>
      <c r="L70" s="26" t="s">
        <v>121</v>
      </c>
      <c r="M70" s="27">
        <v>5631223</v>
      </c>
      <c r="N70" s="26" t="s">
        <v>121</v>
      </c>
      <c r="O70" s="27">
        <v>5631223</v>
      </c>
      <c r="P70" s="26">
        <v>5791914.4000000004</v>
      </c>
      <c r="Q70" s="26">
        <v>0</v>
      </c>
    </row>
    <row r="71" spans="1:17" ht="43.5" thickBot="1" x14ac:dyDescent="0.3">
      <c r="A71" s="38">
        <v>202005</v>
      </c>
      <c r="B71" s="38" t="s">
        <v>55</v>
      </c>
      <c r="C71" s="38" t="s">
        <v>117</v>
      </c>
      <c r="D71" s="38" t="s">
        <v>139</v>
      </c>
      <c r="E71" s="38" t="s">
        <v>118</v>
      </c>
      <c r="F71" s="38" t="s">
        <v>119</v>
      </c>
      <c r="G71" s="38" t="s">
        <v>120</v>
      </c>
      <c r="H71" s="38">
        <v>80810</v>
      </c>
      <c r="I71" s="39" t="s">
        <v>228</v>
      </c>
      <c r="J71" s="39">
        <v>129300</v>
      </c>
      <c r="K71" s="39"/>
      <c r="L71" s="38" t="s">
        <v>121</v>
      </c>
      <c r="M71" s="39">
        <v>129300</v>
      </c>
      <c r="N71" s="38" t="s">
        <v>121</v>
      </c>
      <c r="O71" s="39">
        <v>129300</v>
      </c>
      <c r="P71" s="38">
        <v>5172</v>
      </c>
      <c r="Q71" s="38">
        <v>0</v>
      </c>
    </row>
    <row r="72" spans="1:17" ht="43.5" thickBot="1" x14ac:dyDescent="0.3">
      <c r="A72" s="26">
        <v>202005</v>
      </c>
      <c r="B72" s="26" t="s">
        <v>55</v>
      </c>
      <c r="C72" s="26" t="s">
        <v>117</v>
      </c>
      <c r="D72" s="26" t="s">
        <v>140</v>
      </c>
      <c r="E72" s="26" t="s">
        <v>118</v>
      </c>
      <c r="F72" s="26" t="s">
        <v>119</v>
      </c>
      <c r="G72" s="26" t="s">
        <v>120</v>
      </c>
      <c r="H72" s="26">
        <v>80810</v>
      </c>
      <c r="I72" s="27" t="s">
        <v>156</v>
      </c>
      <c r="J72" s="27">
        <v>96445</v>
      </c>
      <c r="K72" s="27"/>
      <c r="L72" s="26" t="s">
        <v>121</v>
      </c>
      <c r="M72" s="27">
        <v>96445</v>
      </c>
      <c r="N72" s="26" t="s">
        <v>121</v>
      </c>
      <c r="O72" s="27">
        <v>96445</v>
      </c>
      <c r="P72" s="26">
        <v>807.3</v>
      </c>
      <c r="Q72" s="26">
        <v>0</v>
      </c>
    </row>
    <row r="73" spans="1:17" ht="43.5" thickBot="1" x14ac:dyDescent="0.3">
      <c r="A73" s="38">
        <v>202005</v>
      </c>
      <c r="B73" s="38" t="s">
        <v>55</v>
      </c>
      <c r="C73" s="38" t="s">
        <v>117</v>
      </c>
      <c r="D73" s="38" t="s">
        <v>360</v>
      </c>
      <c r="E73" s="38" t="s">
        <v>118</v>
      </c>
      <c r="F73" s="38" t="s">
        <v>119</v>
      </c>
      <c r="G73" s="38" t="s">
        <v>120</v>
      </c>
      <c r="H73" s="38">
        <v>80810</v>
      </c>
      <c r="I73" s="39" t="s">
        <v>229</v>
      </c>
      <c r="J73" s="39">
        <v>28049780</v>
      </c>
      <c r="K73" s="39"/>
      <c r="L73" s="38" t="s">
        <v>121</v>
      </c>
      <c r="M73" s="39">
        <v>28049780</v>
      </c>
      <c r="N73" s="38" t="s">
        <v>121</v>
      </c>
      <c r="O73" s="39">
        <v>28049780</v>
      </c>
      <c r="P73" s="38">
        <v>20442680.199999999</v>
      </c>
      <c r="Q73" s="38">
        <v>0</v>
      </c>
    </row>
    <row r="74" spans="1:17" ht="43.5" thickBot="1" x14ac:dyDescent="0.3">
      <c r="A74" s="26">
        <v>202005</v>
      </c>
      <c r="B74" s="26" t="s">
        <v>55</v>
      </c>
      <c r="C74" s="26" t="s">
        <v>117</v>
      </c>
      <c r="D74" s="26" t="s">
        <v>150</v>
      </c>
      <c r="E74" s="26" t="s">
        <v>118</v>
      </c>
      <c r="F74" s="26" t="s">
        <v>119</v>
      </c>
      <c r="G74" s="26" t="s">
        <v>120</v>
      </c>
      <c r="H74" s="26">
        <v>80810</v>
      </c>
      <c r="I74" s="27" t="s">
        <v>230</v>
      </c>
      <c r="J74" s="27">
        <v>2835932</v>
      </c>
      <c r="K74" s="27"/>
      <c r="L74" s="26" t="s">
        <v>121</v>
      </c>
      <c r="M74" s="27">
        <v>2835932</v>
      </c>
      <c r="N74" s="26" t="s">
        <v>121</v>
      </c>
      <c r="O74" s="27">
        <v>2835932</v>
      </c>
      <c r="P74" s="26">
        <v>2873405</v>
      </c>
      <c r="Q74" s="26">
        <v>0</v>
      </c>
    </row>
    <row r="75" spans="1:17" ht="43.5" thickBot="1" x14ac:dyDescent="0.3">
      <c r="A75" s="38">
        <v>202005</v>
      </c>
      <c r="B75" s="38" t="s">
        <v>55</v>
      </c>
      <c r="C75" s="38" t="s">
        <v>117</v>
      </c>
      <c r="D75" s="38" t="s">
        <v>141</v>
      </c>
      <c r="E75" s="38" t="s">
        <v>118</v>
      </c>
      <c r="F75" s="38" t="s">
        <v>119</v>
      </c>
      <c r="G75" s="38" t="s">
        <v>120</v>
      </c>
      <c r="H75" s="38">
        <v>80810</v>
      </c>
      <c r="I75" s="39" t="s">
        <v>231</v>
      </c>
      <c r="J75" s="39">
        <v>9483078</v>
      </c>
      <c r="K75" s="39"/>
      <c r="L75" s="38" t="s">
        <v>121</v>
      </c>
      <c r="M75" s="39">
        <v>9483078</v>
      </c>
      <c r="N75" s="38" t="s">
        <v>121</v>
      </c>
      <c r="O75" s="39">
        <v>9483078</v>
      </c>
      <c r="P75" s="38">
        <v>9446883.8000000007</v>
      </c>
      <c r="Q75" s="38">
        <v>0</v>
      </c>
    </row>
    <row r="76" spans="1:17" ht="43.5" thickBot="1" x14ac:dyDescent="0.3">
      <c r="A76" s="26">
        <v>202005</v>
      </c>
      <c r="B76" s="26" t="s">
        <v>55</v>
      </c>
      <c r="C76" s="26" t="s">
        <v>117</v>
      </c>
      <c r="D76" s="26" t="s">
        <v>151</v>
      </c>
      <c r="E76" s="26" t="s">
        <v>118</v>
      </c>
      <c r="F76" s="26" t="s">
        <v>119</v>
      </c>
      <c r="G76" s="26" t="s">
        <v>120</v>
      </c>
      <c r="H76" s="26">
        <v>80810</v>
      </c>
      <c r="I76" s="27" t="s">
        <v>232</v>
      </c>
      <c r="J76" s="27">
        <v>8205516</v>
      </c>
      <c r="K76" s="27"/>
      <c r="L76" s="26" t="s">
        <v>121</v>
      </c>
      <c r="M76" s="27">
        <v>8205516</v>
      </c>
      <c r="N76" s="26" t="s">
        <v>121</v>
      </c>
      <c r="O76" s="27">
        <v>8205516</v>
      </c>
      <c r="P76" s="26">
        <v>8100738.2999999998</v>
      </c>
      <c r="Q76" s="26">
        <v>0</v>
      </c>
    </row>
    <row r="77" spans="1:17" ht="43.5" thickBot="1" x14ac:dyDescent="0.3">
      <c r="A77" s="38">
        <v>202005</v>
      </c>
      <c r="B77" s="38" t="s">
        <v>55</v>
      </c>
      <c r="C77" s="38" t="s">
        <v>117</v>
      </c>
      <c r="D77" s="38" t="s">
        <v>142</v>
      </c>
      <c r="E77" s="38" t="s">
        <v>118</v>
      </c>
      <c r="F77" s="38" t="s">
        <v>119</v>
      </c>
      <c r="G77" s="38" t="s">
        <v>120</v>
      </c>
      <c r="H77" s="38">
        <v>80810</v>
      </c>
      <c r="I77" s="39" t="s">
        <v>233</v>
      </c>
      <c r="J77" s="39">
        <v>5739764</v>
      </c>
      <c r="K77" s="39"/>
      <c r="L77" s="38" t="s">
        <v>121</v>
      </c>
      <c r="M77" s="39">
        <v>5739764</v>
      </c>
      <c r="N77" s="38" t="s">
        <v>121</v>
      </c>
      <c r="O77" s="39">
        <v>5739764</v>
      </c>
      <c r="P77" s="38">
        <v>5405078.5999999996</v>
      </c>
      <c r="Q77" s="38">
        <v>0</v>
      </c>
    </row>
    <row r="78" spans="1:17" ht="43.5" thickBot="1" x14ac:dyDescent="0.3">
      <c r="A78" s="26">
        <v>202005</v>
      </c>
      <c r="B78" s="26" t="s">
        <v>55</v>
      </c>
      <c r="C78" s="26" t="s">
        <v>117</v>
      </c>
      <c r="D78" s="26" t="s">
        <v>143</v>
      </c>
      <c r="E78" s="26" t="s">
        <v>118</v>
      </c>
      <c r="F78" s="26" t="s">
        <v>119</v>
      </c>
      <c r="G78" s="26" t="s">
        <v>120</v>
      </c>
      <c r="H78" s="26">
        <v>80810</v>
      </c>
      <c r="I78" s="27" t="s">
        <v>234</v>
      </c>
      <c r="J78" s="27">
        <v>1152188</v>
      </c>
      <c r="K78" s="27"/>
      <c r="L78" s="26" t="s">
        <v>121</v>
      </c>
      <c r="M78" s="27">
        <v>1152188</v>
      </c>
      <c r="N78" s="26" t="s">
        <v>121</v>
      </c>
      <c r="O78" s="27">
        <v>1152188</v>
      </c>
      <c r="P78" s="26">
        <v>1267818.8999999999</v>
      </c>
      <c r="Q78" s="26">
        <v>0</v>
      </c>
    </row>
    <row r="79" spans="1:17" ht="43.5" thickBot="1" x14ac:dyDescent="0.3">
      <c r="A79" s="38">
        <v>202005</v>
      </c>
      <c r="B79" s="38" t="s">
        <v>55</v>
      </c>
      <c r="C79" s="38" t="s">
        <v>117</v>
      </c>
      <c r="D79" s="38" t="s">
        <v>157</v>
      </c>
      <c r="E79" s="38" t="s">
        <v>118</v>
      </c>
      <c r="F79" s="38" t="s">
        <v>119</v>
      </c>
      <c r="G79" s="38" t="s">
        <v>120</v>
      </c>
      <c r="H79" s="38">
        <v>80810</v>
      </c>
      <c r="I79" s="39" t="s">
        <v>235</v>
      </c>
      <c r="J79" s="39">
        <v>21400</v>
      </c>
      <c r="K79" s="39"/>
      <c r="L79" s="38" t="s">
        <v>121</v>
      </c>
      <c r="M79" s="39">
        <v>21400</v>
      </c>
      <c r="N79" s="38" t="s">
        <v>121</v>
      </c>
      <c r="O79" s="39">
        <v>21400</v>
      </c>
      <c r="P79" s="38">
        <v>11730.1</v>
      </c>
      <c r="Q79" s="38">
        <v>0</v>
      </c>
    </row>
    <row r="80" spans="1:17" ht="43.5" thickBot="1" x14ac:dyDescent="0.3">
      <c r="A80" s="26">
        <v>202006</v>
      </c>
      <c r="B80" s="26" t="s">
        <v>55</v>
      </c>
      <c r="C80" s="26" t="s">
        <v>117</v>
      </c>
      <c r="D80" s="26" t="s">
        <v>118</v>
      </c>
      <c r="E80" s="26" t="s">
        <v>118</v>
      </c>
      <c r="F80" s="26" t="s">
        <v>119</v>
      </c>
      <c r="G80" s="26" t="s">
        <v>120</v>
      </c>
      <c r="H80" s="26">
        <v>80810</v>
      </c>
      <c r="I80" s="27" t="s">
        <v>236</v>
      </c>
      <c r="J80" s="27">
        <v>55157311</v>
      </c>
      <c r="K80" s="27"/>
      <c r="L80" s="26" t="s">
        <v>121</v>
      </c>
      <c r="M80" s="27">
        <v>55157311</v>
      </c>
      <c r="N80" s="26" t="s">
        <v>121</v>
      </c>
      <c r="O80" s="27">
        <v>55157311</v>
      </c>
      <c r="P80" s="26">
        <v>47423551.5</v>
      </c>
      <c r="Q80" s="26">
        <v>0</v>
      </c>
    </row>
    <row r="81" spans="1:17" ht="43.5" thickBot="1" x14ac:dyDescent="0.3">
      <c r="A81" s="38">
        <v>202006</v>
      </c>
      <c r="B81" s="38" t="s">
        <v>55</v>
      </c>
      <c r="C81" s="38" t="s">
        <v>117</v>
      </c>
      <c r="D81" s="38" t="s">
        <v>135</v>
      </c>
      <c r="E81" s="38" t="s">
        <v>118</v>
      </c>
      <c r="F81" s="38" t="s">
        <v>119</v>
      </c>
      <c r="G81" s="38" t="s">
        <v>120</v>
      </c>
      <c r="H81" s="38">
        <v>80810</v>
      </c>
      <c r="I81" s="39" t="s">
        <v>237</v>
      </c>
      <c r="J81" s="39">
        <v>699907</v>
      </c>
      <c r="K81" s="39"/>
      <c r="L81" s="38" t="s">
        <v>121</v>
      </c>
      <c r="M81" s="39">
        <v>699907</v>
      </c>
      <c r="N81" s="38" t="s">
        <v>121</v>
      </c>
      <c r="O81" s="39">
        <v>699907</v>
      </c>
      <c r="P81" s="38">
        <v>279962.7</v>
      </c>
      <c r="Q81" s="38">
        <v>0</v>
      </c>
    </row>
    <row r="82" spans="1:17" ht="43.5" thickBot="1" x14ac:dyDescent="0.3">
      <c r="A82" s="26">
        <v>202006</v>
      </c>
      <c r="B82" s="26" t="s">
        <v>55</v>
      </c>
      <c r="C82" s="26" t="s">
        <v>117</v>
      </c>
      <c r="D82" s="26" t="s">
        <v>144</v>
      </c>
      <c r="E82" s="26" t="s">
        <v>118</v>
      </c>
      <c r="F82" s="26" t="s">
        <v>119</v>
      </c>
      <c r="G82" s="26" t="s">
        <v>120</v>
      </c>
      <c r="H82" s="26">
        <v>80810</v>
      </c>
      <c r="I82" s="27" t="s">
        <v>238</v>
      </c>
      <c r="J82" s="27">
        <v>3824234</v>
      </c>
      <c r="K82" s="27"/>
      <c r="L82" s="26" t="s">
        <v>121</v>
      </c>
      <c r="M82" s="27">
        <v>3824234</v>
      </c>
      <c r="N82" s="26" t="s">
        <v>121</v>
      </c>
      <c r="O82" s="27">
        <v>3824234</v>
      </c>
      <c r="P82" s="26">
        <v>3712902</v>
      </c>
      <c r="Q82" s="26">
        <v>0</v>
      </c>
    </row>
    <row r="83" spans="1:17" ht="43.5" thickBot="1" x14ac:dyDescent="0.3">
      <c r="A83" s="38">
        <v>202006</v>
      </c>
      <c r="B83" s="38" t="s">
        <v>55</v>
      </c>
      <c r="C83" s="38" t="s">
        <v>117</v>
      </c>
      <c r="D83" s="38" t="s">
        <v>136</v>
      </c>
      <c r="E83" s="38" t="s">
        <v>118</v>
      </c>
      <c r="F83" s="38" t="s">
        <v>119</v>
      </c>
      <c r="G83" s="38" t="s">
        <v>120</v>
      </c>
      <c r="H83" s="38">
        <v>80810</v>
      </c>
      <c r="I83" s="39" t="s">
        <v>239</v>
      </c>
      <c r="J83" s="39">
        <v>20719</v>
      </c>
      <c r="K83" s="39"/>
      <c r="L83" s="38" t="s">
        <v>121</v>
      </c>
      <c r="M83" s="39">
        <v>20719</v>
      </c>
      <c r="N83" s="38" t="s">
        <v>121</v>
      </c>
      <c r="O83" s="39">
        <v>20719</v>
      </c>
      <c r="P83" s="38">
        <v>39367.9</v>
      </c>
      <c r="Q83" s="38">
        <v>0</v>
      </c>
    </row>
    <row r="84" spans="1:17" ht="43.5" thickBot="1" x14ac:dyDescent="0.3">
      <c r="A84" s="26">
        <v>202006</v>
      </c>
      <c r="B84" s="26" t="s">
        <v>55</v>
      </c>
      <c r="C84" s="26" t="s">
        <v>117</v>
      </c>
      <c r="D84" s="26" t="s">
        <v>137</v>
      </c>
      <c r="E84" s="26" t="s">
        <v>118</v>
      </c>
      <c r="F84" s="26" t="s">
        <v>119</v>
      </c>
      <c r="G84" s="26" t="s">
        <v>120</v>
      </c>
      <c r="H84" s="26">
        <v>80810</v>
      </c>
      <c r="I84" s="27" t="s">
        <v>240</v>
      </c>
      <c r="J84" s="27">
        <v>493052</v>
      </c>
      <c r="K84" s="27"/>
      <c r="L84" s="26" t="s">
        <v>121</v>
      </c>
      <c r="M84" s="27">
        <v>493052</v>
      </c>
      <c r="N84" s="26" t="s">
        <v>121</v>
      </c>
      <c r="O84" s="27">
        <v>493052</v>
      </c>
      <c r="P84" s="26">
        <v>465959.5</v>
      </c>
      <c r="Q84" s="26">
        <v>0</v>
      </c>
    </row>
    <row r="85" spans="1:17" ht="43.5" thickBot="1" x14ac:dyDescent="0.3">
      <c r="A85" s="38">
        <v>202006</v>
      </c>
      <c r="B85" s="38" t="s">
        <v>55</v>
      </c>
      <c r="C85" s="38" t="s">
        <v>117</v>
      </c>
      <c r="D85" s="38" t="s">
        <v>153</v>
      </c>
      <c r="E85" s="38" t="s">
        <v>118</v>
      </c>
      <c r="F85" s="38" t="s">
        <v>119</v>
      </c>
      <c r="G85" s="38" t="s">
        <v>120</v>
      </c>
      <c r="H85" s="38">
        <v>80810</v>
      </c>
      <c r="I85" s="39" t="s">
        <v>241</v>
      </c>
      <c r="J85" s="39">
        <v>5005010</v>
      </c>
      <c r="K85" s="39"/>
      <c r="L85" s="38" t="s">
        <v>121</v>
      </c>
      <c r="M85" s="39">
        <v>5005010</v>
      </c>
      <c r="N85" s="38" t="s">
        <v>121</v>
      </c>
      <c r="O85" s="39">
        <v>5005010</v>
      </c>
      <c r="P85" s="38">
        <v>4821893.0999999996</v>
      </c>
      <c r="Q85" s="38">
        <v>0</v>
      </c>
    </row>
    <row r="86" spans="1:17" ht="43.5" thickBot="1" x14ac:dyDescent="0.3">
      <c r="A86" s="26">
        <v>202006</v>
      </c>
      <c r="B86" s="26" t="s">
        <v>55</v>
      </c>
      <c r="C86" s="26" t="s">
        <v>117</v>
      </c>
      <c r="D86" s="26" t="s">
        <v>138</v>
      </c>
      <c r="E86" s="26" t="s">
        <v>118</v>
      </c>
      <c r="F86" s="26" t="s">
        <v>119</v>
      </c>
      <c r="G86" s="26" t="s">
        <v>120</v>
      </c>
      <c r="H86" s="26">
        <v>80810</v>
      </c>
      <c r="I86" s="27" t="s">
        <v>242</v>
      </c>
      <c r="J86" s="27">
        <v>20280</v>
      </c>
      <c r="K86" s="27"/>
      <c r="L86" s="26" t="s">
        <v>121</v>
      </c>
      <c r="M86" s="27">
        <v>20280</v>
      </c>
      <c r="N86" s="26" t="s">
        <v>121</v>
      </c>
      <c r="O86" s="27">
        <v>20280</v>
      </c>
      <c r="P86" s="26">
        <v>7075</v>
      </c>
      <c r="Q86" s="26">
        <v>0</v>
      </c>
    </row>
    <row r="87" spans="1:17" ht="43.5" thickBot="1" x14ac:dyDescent="0.3">
      <c r="A87" s="38">
        <v>202006</v>
      </c>
      <c r="B87" s="38" t="s">
        <v>55</v>
      </c>
      <c r="C87" s="38" t="s">
        <v>117</v>
      </c>
      <c r="D87" s="38" t="s">
        <v>149</v>
      </c>
      <c r="E87" s="38" t="s">
        <v>118</v>
      </c>
      <c r="F87" s="38" t="s">
        <v>119</v>
      </c>
      <c r="G87" s="38" t="s">
        <v>120</v>
      </c>
      <c r="H87" s="38">
        <v>80810</v>
      </c>
      <c r="I87" s="39" t="s">
        <v>243</v>
      </c>
      <c r="J87" s="39">
        <v>7463634</v>
      </c>
      <c r="K87" s="39"/>
      <c r="L87" s="38" t="s">
        <v>121</v>
      </c>
      <c r="M87" s="39">
        <v>7463634</v>
      </c>
      <c r="N87" s="38" t="s">
        <v>121</v>
      </c>
      <c r="O87" s="39">
        <v>7463634</v>
      </c>
      <c r="P87" s="38">
        <v>8237721.2999999998</v>
      </c>
      <c r="Q87" s="38">
        <v>0</v>
      </c>
    </row>
    <row r="88" spans="1:17" ht="43.5" thickBot="1" x14ac:dyDescent="0.3">
      <c r="A88" s="26">
        <v>202006</v>
      </c>
      <c r="B88" s="26" t="s">
        <v>55</v>
      </c>
      <c r="C88" s="26" t="s">
        <v>117</v>
      </c>
      <c r="D88" s="26" t="s">
        <v>139</v>
      </c>
      <c r="E88" s="26" t="s">
        <v>118</v>
      </c>
      <c r="F88" s="26" t="s">
        <v>119</v>
      </c>
      <c r="G88" s="26" t="s">
        <v>120</v>
      </c>
      <c r="H88" s="26">
        <v>80810</v>
      </c>
      <c r="I88" s="27" t="s">
        <v>244</v>
      </c>
      <c r="J88" s="27">
        <v>30000</v>
      </c>
      <c r="K88" s="27"/>
      <c r="L88" s="26" t="s">
        <v>121</v>
      </c>
      <c r="M88" s="27">
        <v>30000</v>
      </c>
      <c r="N88" s="26" t="s">
        <v>121</v>
      </c>
      <c r="O88" s="27">
        <v>30000</v>
      </c>
      <c r="P88" s="26">
        <v>12</v>
      </c>
      <c r="Q88" s="26">
        <v>0</v>
      </c>
    </row>
    <row r="89" spans="1:17" ht="43.5" thickBot="1" x14ac:dyDescent="0.3">
      <c r="A89" s="38">
        <v>202006</v>
      </c>
      <c r="B89" s="38" t="s">
        <v>55</v>
      </c>
      <c r="C89" s="38" t="s">
        <v>117</v>
      </c>
      <c r="D89" s="38" t="s">
        <v>140</v>
      </c>
      <c r="E89" s="38" t="s">
        <v>118</v>
      </c>
      <c r="F89" s="38" t="s">
        <v>119</v>
      </c>
      <c r="G89" s="38" t="s">
        <v>120</v>
      </c>
      <c r="H89" s="38">
        <v>80810</v>
      </c>
      <c r="I89" s="39" t="s">
        <v>245</v>
      </c>
      <c r="J89" s="39">
        <v>1656989</v>
      </c>
      <c r="K89" s="39"/>
      <c r="L89" s="38" t="s">
        <v>121</v>
      </c>
      <c r="M89" s="39">
        <v>1656989</v>
      </c>
      <c r="N89" s="38" t="s">
        <v>121</v>
      </c>
      <c r="O89" s="39">
        <v>1656989</v>
      </c>
      <c r="P89" s="38">
        <v>13776.4</v>
      </c>
      <c r="Q89" s="38">
        <v>0</v>
      </c>
    </row>
    <row r="90" spans="1:17" ht="43.5" thickBot="1" x14ac:dyDescent="0.3">
      <c r="A90" s="26">
        <v>202006</v>
      </c>
      <c r="B90" s="26" t="s">
        <v>55</v>
      </c>
      <c r="C90" s="26" t="s">
        <v>117</v>
      </c>
      <c r="D90" s="26" t="s">
        <v>360</v>
      </c>
      <c r="E90" s="26" t="s">
        <v>118</v>
      </c>
      <c r="F90" s="26" t="s">
        <v>119</v>
      </c>
      <c r="G90" s="26" t="s">
        <v>120</v>
      </c>
      <c r="H90" s="26">
        <v>80810</v>
      </c>
      <c r="I90" s="27" t="s">
        <v>246</v>
      </c>
      <c r="J90" s="27">
        <v>4461244</v>
      </c>
      <c r="K90" s="27"/>
      <c r="L90" s="26" t="s">
        <v>121</v>
      </c>
      <c r="M90" s="27">
        <v>4461244</v>
      </c>
      <c r="N90" s="26" t="s">
        <v>121</v>
      </c>
      <c r="O90" s="27">
        <v>4461244</v>
      </c>
      <c r="P90" s="26">
        <v>3032815.7</v>
      </c>
      <c r="Q90" s="26">
        <v>0</v>
      </c>
    </row>
    <row r="91" spans="1:17" ht="43.5" thickBot="1" x14ac:dyDescent="0.3">
      <c r="A91" s="38">
        <v>202006</v>
      </c>
      <c r="B91" s="38" t="s">
        <v>55</v>
      </c>
      <c r="C91" s="38" t="s">
        <v>117</v>
      </c>
      <c r="D91" s="38" t="s">
        <v>150</v>
      </c>
      <c r="E91" s="38" t="s">
        <v>118</v>
      </c>
      <c r="F91" s="38" t="s">
        <v>119</v>
      </c>
      <c r="G91" s="38" t="s">
        <v>120</v>
      </c>
      <c r="H91" s="38">
        <v>80810</v>
      </c>
      <c r="I91" s="39" t="s">
        <v>247</v>
      </c>
      <c r="J91" s="39">
        <v>3888015</v>
      </c>
      <c r="K91" s="39"/>
      <c r="L91" s="38" t="s">
        <v>121</v>
      </c>
      <c r="M91" s="39">
        <v>3888015</v>
      </c>
      <c r="N91" s="38" t="s">
        <v>121</v>
      </c>
      <c r="O91" s="39">
        <v>3888015</v>
      </c>
      <c r="P91" s="38">
        <v>3964625.3</v>
      </c>
      <c r="Q91" s="38">
        <v>0</v>
      </c>
    </row>
    <row r="92" spans="1:17" ht="43.5" thickBot="1" x14ac:dyDescent="0.3">
      <c r="A92" s="26">
        <v>202006</v>
      </c>
      <c r="B92" s="26" t="s">
        <v>55</v>
      </c>
      <c r="C92" s="26" t="s">
        <v>117</v>
      </c>
      <c r="D92" s="26" t="s">
        <v>141</v>
      </c>
      <c r="E92" s="26" t="s">
        <v>118</v>
      </c>
      <c r="F92" s="26" t="s">
        <v>119</v>
      </c>
      <c r="G92" s="26" t="s">
        <v>120</v>
      </c>
      <c r="H92" s="26">
        <v>80810</v>
      </c>
      <c r="I92" s="27" t="s">
        <v>248</v>
      </c>
      <c r="J92" s="27">
        <v>4291419</v>
      </c>
      <c r="K92" s="27"/>
      <c r="L92" s="26" t="s">
        <v>121</v>
      </c>
      <c r="M92" s="27">
        <v>4291419</v>
      </c>
      <c r="N92" s="26" t="s">
        <v>121</v>
      </c>
      <c r="O92" s="27">
        <v>4291419</v>
      </c>
      <c r="P92" s="26">
        <v>4390316.7</v>
      </c>
      <c r="Q92" s="26">
        <v>0</v>
      </c>
    </row>
    <row r="93" spans="1:17" ht="43.5" thickBot="1" x14ac:dyDescent="0.3">
      <c r="A93" s="38">
        <v>202006</v>
      </c>
      <c r="B93" s="38" t="s">
        <v>55</v>
      </c>
      <c r="C93" s="38" t="s">
        <v>117</v>
      </c>
      <c r="D93" s="38" t="s">
        <v>151</v>
      </c>
      <c r="E93" s="38" t="s">
        <v>118</v>
      </c>
      <c r="F93" s="38" t="s">
        <v>119</v>
      </c>
      <c r="G93" s="38" t="s">
        <v>120</v>
      </c>
      <c r="H93" s="38">
        <v>80810</v>
      </c>
      <c r="I93" s="39" t="s">
        <v>249</v>
      </c>
      <c r="J93" s="39">
        <v>7028970</v>
      </c>
      <c r="K93" s="39"/>
      <c r="L93" s="38" t="s">
        <v>121</v>
      </c>
      <c r="M93" s="39">
        <v>7028970</v>
      </c>
      <c r="N93" s="38" t="s">
        <v>121</v>
      </c>
      <c r="O93" s="39">
        <v>7028970</v>
      </c>
      <c r="P93" s="38">
        <v>7103979.2999999998</v>
      </c>
      <c r="Q93" s="38">
        <v>0</v>
      </c>
    </row>
    <row r="94" spans="1:17" ht="43.5" thickBot="1" x14ac:dyDescent="0.3">
      <c r="A94" s="26">
        <v>202006</v>
      </c>
      <c r="B94" s="26" t="s">
        <v>55</v>
      </c>
      <c r="C94" s="26" t="s">
        <v>117</v>
      </c>
      <c r="D94" s="26" t="s">
        <v>158</v>
      </c>
      <c r="E94" s="26" t="s">
        <v>118</v>
      </c>
      <c r="F94" s="26" t="s">
        <v>119</v>
      </c>
      <c r="G94" s="26" t="s">
        <v>120</v>
      </c>
      <c r="H94" s="26">
        <v>80810</v>
      </c>
      <c r="I94" s="27" t="s">
        <v>250</v>
      </c>
      <c r="J94" s="27">
        <v>36250</v>
      </c>
      <c r="K94" s="27"/>
      <c r="L94" s="26" t="s">
        <v>121</v>
      </c>
      <c r="M94" s="27">
        <v>36250</v>
      </c>
      <c r="N94" s="26" t="s">
        <v>121</v>
      </c>
      <c r="O94" s="27">
        <v>36250</v>
      </c>
      <c r="P94" s="26">
        <v>15643.7</v>
      </c>
      <c r="Q94" s="26">
        <v>0</v>
      </c>
    </row>
    <row r="95" spans="1:17" ht="43.5" thickBot="1" x14ac:dyDescent="0.3">
      <c r="A95" s="38">
        <v>202006</v>
      </c>
      <c r="B95" s="38" t="s">
        <v>55</v>
      </c>
      <c r="C95" s="38" t="s">
        <v>117</v>
      </c>
      <c r="D95" s="38" t="s">
        <v>142</v>
      </c>
      <c r="E95" s="38" t="s">
        <v>118</v>
      </c>
      <c r="F95" s="38" t="s">
        <v>119</v>
      </c>
      <c r="G95" s="38" t="s">
        <v>120</v>
      </c>
      <c r="H95" s="38">
        <v>80810</v>
      </c>
      <c r="I95" s="39" t="s">
        <v>251</v>
      </c>
      <c r="J95" s="39">
        <v>13667475</v>
      </c>
      <c r="K95" s="39"/>
      <c r="L95" s="38" t="s">
        <v>121</v>
      </c>
      <c r="M95" s="39">
        <v>13667475</v>
      </c>
      <c r="N95" s="38" t="s">
        <v>121</v>
      </c>
      <c r="O95" s="39">
        <v>13667475</v>
      </c>
      <c r="P95" s="38">
        <v>9337140.5999999996</v>
      </c>
      <c r="Q95" s="38">
        <v>0</v>
      </c>
    </row>
    <row r="96" spans="1:17" ht="43.5" thickBot="1" x14ac:dyDescent="0.3">
      <c r="A96" s="26">
        <v>202006</v>
      </c>
      <c r="B96" s="26" t="s">
        <v>55</v>
      </c>
      <c r="C96" s="26" t="s">
        <v>117</v>
      </c>
      <c r="D96" s="26" t="s">
        <v>143</v>
      </c>
      <c r="E96" s="26" t="s">
        <v>118</v>
      </c>
      <c r="F96" s="26" t="s">
        <v>119</v>
      </c>
      <c r="G96" s="26" t="s">
        <v>120</v>
      </c>
      <c r="H96" s="26">
        <v>80810</v>
      </c>
      <c r="I96" s="27" t="s">
        <v>252</v>
      </c>
      <c r="J96" s="27">
        <v>844476</v>
      </c>
      <c r="K96" s="27"/>
      <c r="L96" s="26" t="s">
        <v>121</v>
      </c>
      <c r="M96" s="27">
        <v>844476</v>
      </c>
      <c r="N96" s="26" t="s">
        <v>121</v>
      </c>
      <c r="O96" s="27">
        <v>844476</v>
      </c>
      <c r="P96" s="26">
        <v>992887.8</v>
      </c>
      <c r="Q96" s="26">
        <v>0</v>
      </c>
    </row>
    <row r="97" spans="1:17" ht="43.5" thickBot="1" x14ac:dyDescent="0.3">
      <c r="A97" s="38">
        <v>202006</v>
      </c>
      <c r="B97" s="38" t="s">
        <v>55</v>
      </c>
      <c r="C97" s="38" t="s">
        <v>117</v>
      </c>
      <c r="D97" s="38" t="s">
        <v>157</v>
      </c>
      <c r="E97" s="38" t="s">
        <v>118</v>
      </c>
      <c r="F97" s="38" t="s">
        <v>119</v>
      </c>
      <c r="G97" s="38" t="s">
        <v>120</v>
      </c>
      <c r="H97" s="38">
        <v>80810</v>
      </c>
      <c r="I97" s="39" t="s">
        <v>253</v>
      </c>
      <c r="J97" s="39">
        <v>1725634</v>
      </c>
      <c r="K97" s="39"/>
      <c r="L97" s="38" t="s">
        <v>121</v>
      </c>
      <c r="M97" s="39">
        <v>1725634</v>
      </c>
      <c r="N97" s="38" t="s">
        <v>121</v>
      </c>
      <c r="O97" s="39">
        <v>1725634</v>
      </c>
      <c r="P97" s="38">
        <v>995484.7</v>
      </c>
      <c r="Q97" s="38">
        <v>0</v>
      </c>
    </row>
    <row r="98" spans="1:17" ht="43.5" thickBot="1" x14ac:dyDescent="0.3">
      <c r="A98" s="26">
        <v>202007</v>
      </c>
      <c r="B98" s="26" t="s">
        <v>55</v>
      </c>
      <c r="C98" s="26" t="s">
        <v>117</v>
      </c>
      <c r="D98" s="26" t="s">
        <v>118</v>
      </c>
      <c r="E98" s="26" t="s">
        <v>118</v>
      </c>
      <c r="F98" s="26" t="s">
        <v>119</v>
      </c>
      <c r="G98" s="26" t="s">
        <v>120</v>
      </c>
      <c r="H98" s="26">
        <v>80810</v>
      </c>
      <c r="I98" s="27" t="s">
        <v>254</v>
      </c>
      <c r="J98" s="27">
        <v>54498253</v>
      </c>
      <c r="K98" s="27"/>
      <c r="L98" s="26" t="s">
        <v>121</v>
      </c>
      <c r="M98" s="27">
        <v>54498253</v>
      </c>
      <c r="N98" s="26" t="s">
        <v>121</v>
      </c>
      <c r="O98" s="27">
        <v>54498253</v>
      </c>
      <c r="P98" s="26">
        <v>49595096.600000001</v>
      </c>
      <c r="Q98" s="26">
        <v>0</v>
      </c>
    </row>
    <row r="99" spans="1:17" ht="43.5" thickBot="1" x14ac:dyDescent="0.3">
      <c r="A99" s="38">
        <v>202007</v>
      </c>
      <c r="B99" s="38" t="s">
        <v>55</v>
      </c>
      <c r="C99" s="38" t="s">
        <v>117</v>
      </c>
      <c r="D99" s="38" t="s">
        <v>135</v>
      </c>
      <c r="E99" s="38" t="s">
        <v>118</v>
      </c>
      <c r="F99" s="38" t="s">
        <v>119</v>
      </c>
      <c r="G99" s="38" t="s">
        <v>120</v>
      </c>
      <c r="H99" s="38">
        <v>80810</v>
      </c>
      <c r="I99" s="39" t="s">
        <v>255</v>
      </c>
      <c r="J99" s="39">
        <v>624218</v>
      </c>
      <c r="K99" s="39"/>
      <c r="L99" s="38" t="s">
        <v>121</v>
      </c>
      <c r="M99" s="39">
        <v>624218</v>
      </c>
      <c r="N99" s="38" t="s">
        <v>121</v>
      </c>
      <c r="O99" s="39">
        <v>624218</v>
      </c>
      <c r="P99" s="38">
        <v>250507.9</v>
      </c>
      <c r="Q99" s="38">
        <v>0</v>
      </c>
    </row>
    <row r="100" spans="1:17" ht="43.5" thickBot="1" x14ac:dyDescent="0.3">
      <c r="A100" s="26">
        <v>202007</v>
      </c>
      <c r="B100" s="26" t="s">
        <v>55</v>
      </c>
      <c r="C100" s="26" t="s">
        <v>117</v>
      </c>
      <c r="D100" s="26" t="s">
        <v>144</v>
      </c>
      <c r="E100" s="26" t="s">
        <v>118</v>
      </c>
      <c r="F100" s="26" t="s">
        <v>119</v>
      </c>
      <c r="G100" s="26" t="s">
        <v>120</v>
      </c>
      <c r="H100" s="26">
        <v>80810</v>
      </c>
      <c r="I100" s="27" t="s">
        <v>256</v>
      </c>
      <c r="J100" s="27">
        <v>2045706</v>
      </c>
      <c r="K100" s="27"/>
      <c r="L100" s="26" t="s">
        <v>121</v>
      </c>
      <c r="M100" s="27">
        <v>2045706</v>
      </c>
      <c r="N100" s="26" t="s">
        <v>121</v>
      </c>
      <c r="O100" s="27">
        <v>2045706</v>
      </c>
      <c r="P100" s="26">
        <v>1984713.8</v>
      </c>
      <c r="Q100" s="26">
        <v>0</v>
      </c>
    </row>
    <row r="101" spans="1:17" ht="43.5" thickBot="1" x14ac:dyDescent="0.3">
      <c r="A101" s="38">
        <v>202007</v>
      </c>
      <c r="B101" s="38" t="s">
        <v>55</v>
      </c>
      <c r="C101" s="38" t="s">
        <v>117</v>
      </c>
      <c r="D101" s="38" t="s">
        <v>137</v>
      </c>
      <c r="E101" s="38" t="s">
        <v>118</v>
      </c>
      <c r="F101" s="38" t="s">
        <v>119</v>
      </c>
      <c r="G101" s="38" t="s">
        <v>120</v>
      </c>
      <c r="H101" s="38">
        <v>80810</v>
      </c>
      <c r="I101" s="39" t="s">
        <v>257</v>
      </c>
      <c r="J101" s="39">
        <v>363976</v>
      </c>
      <c r="K101" s="39"/>
      <c r="L101" s="38" t="s">
        <v>121</v>
      </c>
      <c r="M101" s="39">
        <v>363976</v>
      </c>
      <c r="N101" s="38" t="s">
        <v>121</v>
      </c>
      <c r="O101" s="39">
        <v>363976</v>
      </c>
      <c r="P101" s="38">
        <v>429272.7</v>
      </c>
      <c r="Q101" s="38">
        <v>0</v>
      </c>
    </row>
    <row r="102" spans="1:17" ht="43.5" thickBot="1" x14ac:dyDescent="0.3">
      <c r="A102" s="26">
        <v>202007</v>
      </c>
      <c r="B102" s="26" t="s">
        <v>55</v>
      </c>
      <c r="C102" s="26" t="s">
        <v>117</v>
      </c>
      <c r="D102" s="26" t="s">
        <v>153</v>
      </c>
      <c r="E102" s="26" t="s">
        <v>118</v>
      </c>
      <c r="F102" s="26" t="s">
        <v>119</v>
      </c>
      <c r="G102" s="26" t="s">
        <v>120</v>
      </c>
      <c r="H102" s="26">
        <v>80810</v>
      </c>
      <c r="I102" s="27" t="s">
        <v>258</v>
      </c>
      <c r="J102" s="27">
        <v>6876980</v>
      </c>
      <c r="K102" s="27"/>
      <c r="L102" s="26" t="s">
        <v>121</v>
      </c>
      <c r="M102" s="27">
        <v>6876980</v>
      </c>
      <c r="N102" s="26" t="s">
        <v>121</v>
      </c>
      <c r="O102" s="27">
        <v>6876980</v>
      </c>
      <c r="P102" s="26">
        <v>6454422.4000000004</v>
      </c>
      <c r="Q102" s="26">
        <v>0</v>
      </c>
    </row>
    <row r="103" spans="1:17" ht="43.5" thickBot="1" x14ac:dyDescent="0.3">
      <c r="A103" s="38">
        <v>202007</v>
      </c>
      <c r="B103" s="38" t="s">
        <v>55</v>
      </c>
      <c r="C103" s="38" t="s">
        <v>117</v>
      </c>
      <c r="D103" s="38" t="s">
        <v>138</v>
      </c>
      <c r="E103" s="38" t="s">
        <v>118</v>
      </c>
      <c r="F103" s="38" t="s">
        <v>119</v>
      </c>
      <c r="G103" s="38" t="s">
        <v>120</v>
      </c>
      <c r="H103" s="38">
        <v>80810</v>
      </c>
      <c r="I103" s="39" t="s">
        <v>259</v>
      </c>
      <c r="J103" s="39">
        <v>8200</v>
      </c>
      <c r="K103" s="39"/>
      <c r="L103" s="38" t="s">
        <v>121</v>
      </c>
      <c r="M103" s="39">
        <v>8200</v>
      </c>
      <c r="N103" s="38" t="s">
        <v>121</v>
      </c>
      <c r="O103" s="39">
        <v>8200</v>
      </c>
      <c r="P103" s="38">
        <v>7048.4</v>
      </c>
      <c r="Q103" s="38">
        <v>0</v>
      </c>
    </row>
    <row r="104" spans="1:17" ht="43.5" thickBot="1" x14ac:dyDescent="0.3">
      <c r="A104" s="26">
        <v>202007</v>
      </c>
      <c r="B104" s="26" t="s">
        <v>55</v>
      </c>
      <c r="C104" s="26" t="s">
        <v>117</v>
      </c>
      <c r="D104" s="26" t="s">
        <v>149</v>
      </c>
      <c r="E104" s="26" t="s">
        <v>118</v>
      </c>
      <c r="F104" s="26" t="s">
        <v>119</v>
      </c>
      <c r="G104" s="26" t="s">
        <v>120</v>
      </c>
      <c r="H104" s="26">
        <v>80810</v>
      </c>
      <c r="I104" s="27" t="s">
        <v>260</v>
      </c>
      <c r="J104" s="27">
        <v>7924531</v>
      </c>
      <c r="K104" s="27"/>
      <c r="L104" s="26" t="s">
        <v>121</v>
      </c>
      <c r="M104" s="27">
        <v>7924531</v>
      </c>
      <c r="N104" s="26" t="s">
        <v>121</v>
      </c>
      <c r="O104" s="27">
        <v>7924531</v>
      </c>
      <c r="P104" s="26">
        <v>8769518.5999999996</v>
      </c>
      <c r="Q104" s="26">
        <v>0</v>
      </c>
    </row>
    <row r="105" spans="1:17" ht="43.5" thickBot="1" x14ac:dyDescent="0.3">
      <c r="A105" s="38">
        <v>202007</v>
      </c>
      <c r="B105" s="38" t="s">
        <v>55</v>
      </c>
      <c r="C105" s="38" t="s">
        <v>117</v>
      </c>
      <c r="D105" s="38" t="s">
        <v>140</v>
      </c>
      <c r="E105" s="38" t="s">
        <v>118</v>
      </c>
      <c r="F105" s="38" t="s">
        <v>119</v>
      </c>
      <c r="G105" s="38" t="s">
        <v>120</v>
      </c>
      <c r="H105" s="38">
        <v>80810</v>
      </c>
      <c r="I105" s="39" t="s">
        <v>261</v>
      </c>
      <c r="J105" s="39">
        <v>553807</v>
      </c>
      <c r="K105" s="39"/>
      <c r="L105" s="38" t="s">
        <v>121</v>
      </c>
      <c r="M105" s="39">
        <v>553807</v>
      </c>
      <c r="N105" s="38" t="s">
        <v>121</v>
      </c>
      <c r="O105" s="39">
        <v>553807</v>
      </c>
      <c r="P105" s="38">
        <v>4384.2</v>
      </c>
      <c r="Q105" s="38">
        <v>0</v>
      </c>
    </row>
    <row r="106" spans="1:17" ht="43.5" thickBot="1" x14ac:dyDescent="0.3">
      <c r="A106" s="26">
        <v>202007</v>
      </c>
      <c r="B106" s="26" t="s">
        <v>55</v>
      </c>
      <c r="C106" s="26" t="s">
        <v>117</v>
      </c>
      <c r="D106" s="26" t="s">
        <v>360</v>
      </c>
      <c r="E106" s="26" t="s">
        <v>118</v>
      </c>
      <c r="F106" s="26" t="s">
        <v>119</v>
      </c>
      <c r="G106" s="26" t="s">
        <v>120</v>
      </c>
      <c r="H106" s="26">
        <v>80810</v>
      </c>
      <c r="I106" s="27" t="s">
        <v>262</v>
      </c>
      <c r="J106" s="27">
        <v>6769252</v>
      </c>
      <c r="K106" s="27"/>
      <c r="L106" s="26" t="s">
        <v>121</v>
      </c>
      <c r="M106" s="27">
        <v>6769252</v>
      </c>
      <c r="N106" s="26" t="s">
        <v>121</v>
      </c>
      <c r="O106" s="27">
        <v>6769252</v>
      </c>
      <c r="P106" s="26">
        <v>4596452.8</v>
      </c>
      <c r="Q106" s="26">
        <v>0</v>
      </c>
    </row>
    <row r="107" spans="1:17" ht="43.5" thickBot="1" x14ac:dyDescent="0.3">
      <c r="A107" s="38">
        <v>202007</v>
      </c>
      <c r="B107" s="38" t="s">
        <v>55</v>
      </c>
      <c r="C107" s="38" t="s">
        <v>117</v>
      </c>
      <c r="D107" s="38" t="s">
        <v>150</v>
      </c>
      <c r="E107" s="38" t="s">
        <v>118</v>
      </c>
      <c r="F107" s="38" t="s">
        <v>119</v>
      </c>
      <c r="G107" s="38" t="s">
        <v>120</v>
      </c>
      <c r="H107" s="38">
        <v>80810</v>
      </c>
      <c r="I107" s="39" t="s">
        <v>263</v>
      </c>
      <c r="J107" s="39">
        <v>6344341</v>
      </c>
      <c r="K107" s="39"/>
      <c r="L107" s="38" t="s">
        <v>121</v>
      </c>
      <c r="M107" s="39">
        <v>6344341</v>
      </c>
      <c r="N107" s="38" t="s">
        <v>121</v>
      </c>
      <c r="O107" s="39">
        <v>6344341</v>
      </c>
      <c r="P107" s="38">
        <v>6616066.5999999996</v>
      </c>
      <c r="Q107" s="38">
        <v>0</v>
      </c>
    </row>
    <row r="108" spans="1:17" ht="43.5" thickBot="1" x14ac:dyDescent="0.3">
      <c r="A108" s="26">
        <v>202007</v>
      </c>
      <c r="B108" s="26" t="s">
        <v>55</v>
      </c>
      <c r="C108" s="26" t="s">
        <v>117</v>
      </c>
      <c r="D108" s="26" t="s">
        <v>141</v>
      </c>
      <c r="E108" s="26" t="s">
        <v>118</v>
      </c>
      <c r="F108" s="26" t="s">
        <v>119</v>
      </c>
      <c r="G108" s="26" t="s">
        <v>120</v>
      </c>
      <c r="H108" s="26">
        <v>80810</v>
      </c>
      <c r="I108" s="27" t="s">
        <v>264</v>
      </c>
      <c r="J108" s="27">
        <v>820951</v>
      </c>
      <c r="K108" s="27"/>
      <c r="L108" s="26" t="s">
        <v>121</v>
      </c>
      <c r="M108" s="27">
        <v>820951</v>
      </c>
      <c r="N108" s="26" t="s">
        <v>121</v>
      </c>
      <c r="O108" s="27">
        <v>820951</v>
      </c>
      <c r="P108" s="26">
        <v>814643.9</v>
      </c>
      <c r="Q108" s="26">
        <v>0</v>
      </c>
    </row>
    <row r="109" spans="1:17" ht="43.5" thickBot="1" x14ac:dyDescent="0.3">
      <c r="A109" s="38">
        <v>202007</v>
      </c>
      <c r="B109" s="38" t="s">
        <v>55</v>
      </c>
      <c r="C109" s="38" t="s">
        <v>117</v>
      </c>
      <c r="D109" s="38" t="s">
        <v>151</v>
      </c>
      <c r="E109" s="38" t="s">
        <v>118</v>
      </c>
      <c r="F109" s="38" t="s">
        <v>119</v>
      </c>
      <c r="G109" s="38" t="s">
        <v>120</v>
      </c>
      <c r="H109" s="38">
        <v>80810</v>
      </c>
      <c r="I109" s="39" t="s">
        <v>265</v>
      </c>
      <c r="J109" s="39">
        <v>13856382</v>
      </c>
      <c r="K109" s="39"/>
      <c r="L109" s="38" t="s">
        <v>121</v>
      </c>
      <c r="M109" s="39">
        <v>13856382</v>
      </c>
      <c r="N109" s="38" t="s">
        <v>121</v>
      </c>
      <c r="O109" s="39">
        <v>13856382</v>
      </c>
      <c r="P109" s="38">
        <v>14488576.4</v>
      </c>
      <c r="Q109" s="38">
        <v>0</v>
      </c>
    </row>
    <row r="110" spans="1:17" ht="43.5" thickBot="1" x14ac:dyDescent="0.3">
      <c r="A110" s="26">
        <v>202007</v>
      </c>
      <c r="B110" s="26" t="s">
        <v>55</v>
      </c>
      <c r="C110" s="26" t="s">
        <v>117</v>
      </c>
      <c r="D110" s="26" t="s">
        <v>158</v>
      </c>
      <c r="E110" s="26" t="s">
        <v>118</v>
      </c>
      <c r="F110" s="26" t="s">
        <v>119</v>
      </c>
      <c r="G110" s="26" t="s">
        <v>120</v>
      </c>
      <c r="H110" s="26">
        <v>80810</v>
      </c>
      <c r="I110" s="27" t="s">
        <v>266</v>
      </c>
      <c r="J110" s="27">
        <v>55000</v>
      </c>
      <c r="K110" s="27"/>
      <c r="L110" s="26" t="s">
        <v>121</v>
      </c>
      <c r="M110" s="27">
        <v>55000</v>
      </c>
      <c r="N110" s="26" t="s">
        <v>121</v>
      </c>
      <c r="O110" s="27">
        <v>55000</v>
      </c>
      <c r="P110" s="26">
        <v>22177.599999999999</v>
      </c>
      <c r="Q110" s="26">
        <v>0</v>
      </c>
    </row>
    <row r="111" spans="1:17" ht="43.5" thickBot="1" x14ac:dyDescent="0.3">
      <c r="A111" s="38">
        <v>202007</v>
      </c>
      <c r="B111" s="38" t="s">
        <v>55</v>
      </c>
      <c r="C111" s="38" t="s">
        <v>117</v>
      </c>
      <c r="D111" s="38" t="s">
        <v>142</v>
      </c>
      <c r="E111" s="38" t="s">
        <v>118</v>
      </c>
      <c r="F111" s="38" t="s">
        <v>119</v>
      </c>
      <c r="G111" s="38" t="s">
        <v>120</v>
      </c>
      <c r="H111" s="38">
        <v>80810</v>
      </c>
      <c r="I111" s="39" t="s">
        <v>267</v>
      </c>
      <c r="J111" s="39">
        <v>5071539</v>
      </c>
      <c r="K111" s="39"/>
      <c r="L111" s="38" t="s">
        <v>121</v>
      </c>
      <c r="M111" s="39">
        <v>5071539</v>
      </c>
      <c r="N111" s="38" t="s">
        <v>121</v>
      </c>
      <c r="O111" s="39">
        <v>5071539</v>
      </c>
      <c r="P111" s="38">
        <v>3144111.2</v>
      </c>
      <c r="Q111" s="38">
        <v>0</v>
      </c>
    </row>
    <row r="112" spans="1:17" ht="43.5" thickBot="1" x14ac:dyDescent="0.3">
      <c r="A112" s="26">
        <v>202007</v>
      </c>
      <c r="B112" s="26" t="s">
        <v>55</v>
      </c>
      <c r="C112" s="26" t="s">
        <v>117</v>
      </c>
      <c r="D112" s="26" t="s">
        <v>159</v>
      </c>
      <c r="E112" s="26" t="s">
        <v>118</v>
      </c>
      <c r="F112" s="26" t="s">
        <v>119</v>
      </c>
      <c r="G112" s="26" t="s">
        <v>120</v>
      </c>
      <c r="H112" s="26">
        <v>80810</v>
      </c>
      <c r="I112" s="27" t="s">
        <v>268</v>
      </c>
      <c r="J112" s="27">
        <v>389982</v>
      </c>
      <c r="K112" s="27"/>
      <c r="L112" s="26" t="s">
        <v>121</v>
      </c>
      <c r="M112" s="27">
        <v>389982</v>
      </c>
      <c r="N112" s="26" t="s">
        <v>121</v>
      </c>
      <c r="O112" s="27">
        <v>389982</v>
      </c>
      <c r="P112" s="26">
        <v>233988.9</v>
      </c>
      <c r="Q112" s="26">
        <v>0</v>
      </c>
    </row>
    <row r="113" spans="1:17" ht="43.5" thickBot="1" x14ac:dyDescent="0.3">
      <c r="A113" s="38">
        <v>202007</v>
      </c>
      <c r="B113" s="38" t="s">
        <v>55</v>
      </c>
      <c r="C113" s="38" t="s">
        <v>117</v>
      </c>
      <c r="D113" s="38" t="s">
        <v>143</v>
      </c>
      <c r="E113" s="38" t="s">
        <v>118</v>
      </c>
      <c r="F113" s="38" t="s">
        <v>119</v>
      </c>
      <c r="G113" s="38" t="s">
        <v>120</v>
      </c>
      <c r="H113" s="38">
        <v>80810</v>
      </c>
      <c r="I113" s="39" t="s">
        <v>269</v>
      </c>
      <c r="J113" s="39">
        <v>3121</v>
      </c>
      <c r="K113" s="39"/>
      <c r="L113" s="38" t="s">
        <v>121</v>
      </c>
      <c r="M113" s="39">
        <v>3121</v>
      </c>
      <c r="N113" s="38" t="s">
        <v>121</v>
      </c>
      <c r="O113" s="39">
        <v>3121</v>
      </c>
      <c r="P113" s="38">
        <v>4630.3</v>
      </c>
      <c r="Q113" s="38">
        <v>0</v>
      </c>
    </row>
    <row r="114" spans="1:17" ht="43.5" thickBot="1" x14ac:dyDescent="0.3">
      <c r="A114" s="26">
        <v>202007</v>
      </c>
      <c r="B114" s="26" t="s">
        <v>55</v>
      </c>
      <c r="C114" s="26" t="s">
        <v>117</v>
      </c>
      <c r="D114" s="26" t="s">
        <v>155</v>
      </c>
      <c r="E114" s="26" t="s">
        <v>118</v>
      </c>
      <c r="F114" s="26" t="s">
        <v>119</v>
      </c>
      <c r="G114" s="26" t="s">
        <v>120</v>
      </c>
      <c r="H114" s="26">
        <v>80810</v>
      </c>
      <c r="I114" s="27" t="s">
        <v>270</v>
      </c>
      <c r="J114" s="27">
        <v>220487</v>
      </c>
      <c r="K114" s="27"/>
      <c r="L114" s="26" t="s">
        <v>121</v>
      </c>
      <c r="M114" s="27">
        <v>220487</v>
      </c>
      <c r="N114" s="26" t="s">
        <v>121</v>
      </c>
      <c r="O114" s="27">
        <v>220487</v>
      </c>
      <c r="P114" s="26">
        <v>200726.6</v>
      </c>
      <c r="Q114" s="26">
        <v>0</v>
      </c>
    </row>
    <row r="115" spans="1:17" ht="43.5" thickBot="1" x14ac:dyDescent="0.3">
      <c r="A115" s="38">
        <v>202007</v>
      </c>
      <c r="B115" s="38" t="s">
        <v>55</v>
      </c>
      <c r="C115" s="38" t="s">
        <v>117</v>
      </c>
      <c r="D115" s="38" t="s">
        <v>157</v>
      </c>
      <c r="E115" s="38" t="s">
        <v>118</v>
      </c>
      <c r="F115" s="38" t="s">
        <v>119</v>
      </c>
      <c r="G115" s="38" t="s">
        <v>120</v>
      </c>
      <c r="H115" s="38">
        <v>80810</v>
      </c>
      <c r="I115" s="39" t="s">
        <v>271</v>
      </c>
      <c r="J115" s="39">
        <v>2569778</v>
      </c>
      <c r="K115" s="39"/>
      <c r="L115" s="38" t="s">
        <v>121</v>
      </c>
      <c r="M115" s="39">
        <v>2569778</v>
      </c>
      <c r="N115" s="38" t="s">
        <v>121</v>
      </c>
      <c r="O115" s="39">
        <v>2569778</v>
      </c>
      <c r="P115" s="38">
        <v>1573854.3</v>
      </c>
      <c r="Q115" s="38">
        <v>0</v>
      </c>
    </row>
    <row r="116" spans="1:17" ht="43.5" thickBot="1" x14ac:dyDescent="0.3">
      <c r="A116" s="26">
        <v>202008</v>
      </c>
      <c r="B116" s="26" t="s">
        <v>55</v>
      </c>
      <c r="C116" s="26" t="s">
        <v>117</v>
      </c>
      <c r="D116" s="26" t="s">
        <v>118</v>
      </c>
      <c r="E116" s="26" t="s">
        <v>118</v>
      </c>
      <c r="F116" s="26" t="s">
        <v>119</v>
      </c>
      <c r="G116" s="26" t="s">
        <v>120</v>
      </c>
      <c r="H116" s="26">
        <v>80810</v>
      </c>
      <c r="I116" s="27" t="s">
        <v>272</v>
      </c>
      <c r="J116" s="27">
        <v>42594376</v>
      </c>
      <c r="K116" s="27"/>
      <c r="L116" s="26" t="s">
        <v>121</v>
      </c>
      <c r="M116" s="27">
        <v>42594376</v>
      </c>
      <c r="N116" s="26" t="s">
        <v>121</v>
      </c>
      <c r="O116" s="27">
        <v>42594376</v>
      </c>
      <c r="P116" s="26">
        <v>35626037.799999997</v>
      </c>
      <c r="Q116" s="26">
        <v>0</v>
      </c>
    </row>
    <row r="117" spans="1:17" ht="43.5" thickBot="1" x14ac:dyDescent="0.3">
      <c r="A117" s="38">
        <v>202008</v>
      </c>
      <c r="B117" s="38" t="s">
        <v>55</v>
      </c>
      <c r="C117" s="38" t="s">
        <v>117</v>
      </c>
      <c r="D117" s="38" t="s">
        <v>135</v>
      </c>
      <c r="E117" s="38" t="s">
        <v>118</v>
      </c>
      <c r="F117" s="38" t="s">
        <v>119</v>
      </c>
      <c r="G117" s="38" t="s">
        <v>120</v>
      </c>
      <c r="H117" s="38">
        <v>80810</v>
      </c>
      <c r="I117" s="39" t="s">
        <v>273</v>
      </c>
      <c r="J117" s="39">
        <v>4912423</v>
      </c>
      <c r="K117" s="39"/>
      <c r="L117" s="38" t="s">
        <v>121</v>
      </c>
      <c r="M117" s="39">
        <v>4912423</v>
      </c>
      <c r="N117" s="38" t="s">
        <v>121</v>
      </c>
      <c r="O117" s="39">
        <v>4912423</v>
      </c>
      <c r="P117" s="38">
        <v>2154534.2999999998</v>
      </c>
      <c r="Q117" s="38">
        <v>0</v>
      </c>
    </row>
    <row r="118" spans="1:17" ht="43.5" thickBot="1" x14ac:dyDescent="0.3">
      <c r="A118" s="26">
        <v>202008</v>
      </c>
      <c r="B118" s="26" t="s">
        <v>55</v>
      </c>
      <c r="C118" s="26" t="s">
        <v>117</v>
      </c>
      <c r="D118" s="26" t="s">
        <v>144</v>
      </c>
      <c r="E118" s="26" t="s">
        <v>118</v>
      </c>
      <c r="F118" s="26" t="s">
        <v>119</v>
      </c>
      <c r="G118" s="26" t="s">
        <v>120</v>
      </c>
      <c r="H118" s="26">
        <v>80810</v>
      </c>
      <c r="I118" s="27" t="s">
        <v>274</v>
      </c>
      <c r="J118" s="27">
        <v>252043</v>
      </c>
      <c r="K118" s="27"/>
      <c r="L118" s="26" t="s">
        <v>121</v>
      </c>
      <c r="M118" s="27">
        <v>252043</v>
      </c>
      <c r="N118" s="26" t="s">
        <v>121</v>
      </c>
      <c r="O118" s="27">
        <v>252043</v>
      </c>
      <c r="P118" s="26">
        <v>227525.2</v>
      </c>
      <c r="Q118" s="26">
        <v>0</v>
      </c>
    </row>
    <row r="119" spans="1:17" ht="43.5" thickBot="1" x14ac:dyDescent="0.3">
      <c r="A119" s="38">
        <v>202008</v>
      </c>
      <c r="B119" s="38" t="s">
        <v>55</v>
      </c>
      <c r="C119" s="38" t="s">
        <v>117</v>
      </c>
      <c r="D119" s="38" t="s">
        <v>136</v>
      </c>
      <c r="E119" s="38" t="s">
        <v>118</v>
      </c>
      <c r="F119" s="38" t="s">
        <v>119</v>
      </c>
      <c r="G119" s="38" t="s">
        <v>120</v>
      </c>
      <c r="H119" s="38">
        <v>80810</v>
      </c>
      <c r="I119" s="39" t="s">
        <v>275</v>
      </c>
      <c r="J119" s="39">
        <v>219386</v>
      </c>
      <c r="K119" s="39"/>
      <c r="L119" s="38" t="s">
        <v>121</v>
      </c>
      <c r="M119" s="39">
        <v>219386</v>
      </c>
      <c r="N119" s="38" t="s">
        <v>121</v>
      </c>
      <c r="O119" s="39">
        <v>219386</v>
      </c>
      <c r="P119" s="38">
        <v>212490.5</v>
      </c>
      <c r="Q119" s="38">
        <v>0</v>
      </c>
    </row>
    <row r="120" spans="1:17" ht="43.5" thickBot="1" x14ac:dyDescent="0.3">
      <c r="A120" s="26">
        <v>202008</v>
      </c>
      <c r="B120" s="26" t="s">
        <v>55</v>
      </c>
      <c r="C120" s="26" t="s">
        <v>117</v>
      </c>
      <c r="D120" s="26" t="s">
        <v>137</v>
      </c>
      <c r="E120" s="26" t="s">
        <v>118</v>
      </c>
      <c r="F120" s="26" t="s">
        <v>119</v>
      </c>
      <c r="G120" s="26" t="s">
        <v>120</v>
      </c>
      <c r="H120" s="26">
        <v>80810</v>
      </c>
      <c r="I120" s="27" t="s">
        <v>276</v>
      </c>
      <c r="J120" s="27">
        <v>92647</v>
      </c>
      <c r="K120" s="27"/>
      <c r="L120" s="26" t="s">
        <v>121</v>
      </c>
      <c r="M120" s="27">
        <v>92647</v>
      </c>
      <c r="N120" s="26" t="s">
        <v>121</v>
      </c>
      <c r="O120" s="27">
        <v>92647</v>
      </c>
      <c r="P120" s="26">
        <v>95475.4</v>
      </c>
      <c r="Q120" s="26">
        <v>0</v>
      </c>
    </row>
    <row r="121" spans="1:17" ht="43.5" thickBot="1" x14ac:dyDescent="0.3">
      <c r="A121" s="38">
        <v>202008</v>
      </c>
      <c r="B121" s="38" t="s">
        <v>55</v>
      </c>
      <c r="C121" s="38" t="s">
        <v>117</v>
      </c>
      <c r="D121" s="38" t="s">
        <v>153</v>
      </c>
      <c r="E121" s="38" t="s">
        <v>118</v>
      </c>
      <c r="F121" s="38" t="s">
        <v>119</v>
      </c>
      <c r="G121" s="38" t="s">
        <v>120</v>
      </c>
      <c r="H121" s="38">
        <v>80810</v>
      </c>
      <c r="I121" s="39" t="s">
        <v>277</v>
      </c>
      <c r="J121" s="39">
        <v>2938220</v>
      </c>
      <c r="K121" s="39"/>
      <c r="L121" s="38" t="s">
        <v>121</v>
      </c>
      <c r="M121" s="39">
        <v>2938220</v>
      </c>
      <c r="N121" s="38" t="s">
        <v>121</v>
      </c>
      <c r="O121" s="39">
        <v>2938220</v>
      </c>
      <c r="P121" s="38">
        <v>2790840.9</v>
      </c>
      <c r="Q121" s="38">
        <v>0</v>
      </c>
    </row>
    <row r="122" spans="1:17" ht="43.5" thickBot="1" x14ac:dyDescent="0.3">
      <c r="A122" s="26">
        <v>202008</v>
      </c>
      <c r="B122" s="26" t="s">
        <v>55</v>
      </c>
      <c r="C122" s="26" t="s">
        <v>117</v>
      </c>
      <c r="D122" s="26" t="s">
        <v>138</v>
      </c>
      <c r="E122" s="26" t="s">
        <v>118</v>
      </c>
      <c r="F122" s="26" t="s">
        <v>119</v>
      </c>
      <c r="G122" s="26" t="s">
        <v>120</v>
      </c>
      <c r="H122" s="26">
        <v>80810</v>
      </c>
      <c r="I122" s="27" t="s">
        <v>278</v>
      </c>
      <c r="J122" s="27">
        <v>58000</v>
      </c>
      <c r="K122" s="27"/>
      <c r="L122" s="26" t="s">
        <v>121</v>
      </c>
      <c r="M122" s="27">
        <v>58000</v>
      </c>
      <c r="N122" s="26" t="s">
        <v>121</v>
      </c>
      <c r="O122" s="27">
        <v>58000</v>
      </c>
      <c r="P122" s="26">
        <v>24775.1</v>
      </c>
      <c r="Q122" s="26">
        <v>0</v>
      </c>
    </row>
    <row r="123" spans="1:17" ht="43.5" thickBot="1" x14ac:dyDescent="0.3">
      <c r="A123" s="38">
        <v>202008</v>
      </c>
      <c r="B123" s="38" t="s">
        <v>55</v>
      </c>
      <c r="C123" s="38" t="s">
        <v>117</v>
      </c>
      <c r="D123" s="38" t="s">
        <v>149</v>
      </c>
      <c r="E123" s="38" t="s">
        <v>118</v>
      </c>
      <c r="F123" s="38" t="s">
        <v>119</v>
      </c>
      <c r="G123" s="38" t="s">
        <v>120</v>
      </c>
      <c r="H123" s="38">
        <v>80810</v>
      </c>
      <c r="I123" s="39" t="s">
        <v>279</v>
      </c>
      <c r="J123" s="39">
        <v>3778936</v>
      </c>
      <c r="K123" s="39"/>
      <c r="L123" s="38" t="s">
        <v>121</v>
      </c>
      <c r="M123" s="39">
        <v>3778936</v>
      </c>
      <c r="N123" s="38" t="s">
        <v>121</v>
      </c>
      <c r="O123" s="39">
        <v>3778936</v>
      </c>
      <c r="P123" s="38">
        <v>4110406.1</v>
      </c>
      <c r="Q123" s="38">
        <v>0</v>
      </c>
    </row>
    <row r="124" spans="1:17" ht="43.5" thickBot="1" x14ac:dyDescent="0.3">
      <c r="A124" s="26">
        <v>202008</v>
      </c>
      <c r="B124" s="26" t="s">
        <v>55</v>
      </c>
      <c r="C124" s="26" t="s">
        <v>117</v>
      </c>
      <c r="D124" s="26" t="s">
        <v>139</v>
      </c>
      <c r="E124" s="26" t="s">
        <v>118</v>
      </c>
      <c r="F124" s="26" t="s">
        <v>119</v>
      </c>
      <c r="G124" s="26" t="s">
        <v>120</v>
      </c>
      <c r="H124" s="26">
        <v>80810</v>
      </c>
      <c r="I124" s="27" t="s">
        <v>280</v>
      </c>
      <c r="J124" s="27">
        <v>71740</v>
      </c>
      <c r="K124" s="27"/>
      <c r="L124" s="26" t="s">
        <v>121</v>
      </c>
      <c r="M124" s="27">
        <v>71740</v>
      </c>
      <c r="N124" s="26" t="s">
        <v>121</v>
      </c>
      <c r="O124" s="27">
        <v>71740</v>
      </c>
      <c r="P124" s="26">
        <v>28775.5</v>
      </c>
      <c r="Q124" s="26">
        <v>0</v>
      </c>
    </row>
    <row r="125" spans="1:17" ht="43.5" thickBot="1" x14ac:dyDescent="0.3">
      <c r="A125" s="38">
        <v>202008</v>
      </c>
      <c r="B125" s="38" t="s">
        <v>55</v>
      </c>
      <c r="C125" s="38" t="s">
        <v>117</v>
      </c>
      <c r="D125" s="38" t="s">
        <v>140</v>
      </c>
      <c r="E125" s="38" t="s">
        <v>118</v>
      </c>
      <c r="F125" s="38" t="s">
        <v>119</v>
      </c>
      <c r="G125" s="38" t="s">
        <v>120</v>
      </c>
      <c r="H125" s="38">
        <v>80810</v>
      </c>
      <c r="I125" s="39" t="s">
        <v>281</v>
      </c>
      <c r="J125" s="39">
        <v>353132</v>
      </c>
      <c r="K125" s="39"/>
      <c r="L125" s="38" t="s">
        <v>121</v>
      </c>
      <c r="M125" s="39">
        <v>353132</v>
      </c>
      <c r="N125" s="38" t="s">
        <v>121</v>
      </c>
      <c r="O125" s="39">
        <v>353132</v>
      </c>
      <c r="P125" s="38">
        <v>240779.4</v>
      </c>
      <c r="Q125" s="38">
        <v>0</v>
      </c>
    </row>
    <row r="126" spans="1:17" ht="43.5" thickBot="1" x14ac:dyDescent="0.3">
      <c r="A126" s="26">
        <v>202008</v>
      </c>
      <c r="B126" s="26" t="s">
        <v>55</v>
      </c>
      <c r="C126" s="26" t="s">
        <v>117</v>
      </c>
      <c r="D126" s="26" t="s">
        <v>360</v>
      </c>
      <c r="E126" s="26" t="s">
        <v>118</v>
      </c>
      <c r="F126" s="26" t="s">
        <v>119</v>
      </c>
      <c r="G126" s="26" t="s">
        <v>120</v>
      </c>
      <c r="H126" s="26">
        <v>80810</v>
      </c>
      <c r="I126" s="27" t="s">
        <v>282</v>
      </c>
      <c r="J126" s="27">
        <v>15120998</v>
      </c>
      <c r="K126" s="27"/>
      <c r="L126" s="26" t="s">
        <v>121</v>
      </c>
      <c r="M126" s="27">
        <v>15120998</v>
      </c>
      <c r="N126" s="26" t="s">
        <v>121</v>
      </c>
      <c r="O126" s="27">
        <v>15120998</v>
      </c>
      <c r="P126" s="26">
        <v>10121523.6</v>
      </c>
      <c r="Q126" s="26">
        <v>0</v>
      </c>
    </row>
    <row r="127" spans="1:17" ht="43.5" thickBot="1" x14ac:dyDescent="0.3">
      <c r="A127" s="38">
        <v>202008</v>
      </c>
      <c r="B127" s="38" t="s">
        <v>55</v>
      </c>
      <c r="C127" s="38" t="s">
        <v>117</v>
      </c>
      <c r="D127" s="38" t="s">
        <v>150</v>
      </c>
      <c r="E127" s="38" t="s">
        <v>118</v>
      </c>
      <c r="F127" s="38" t="s">
        <v>119</v>
      </c>
      <c r="G127" s="38" t="s">
        <v>120</v>
      </c>
      <c r="H127" s="38">
        <v>80810</v>
      </c>
      <c r="I127" s="39" t="s">
        <v>283</v>
      </c>
      <c r="J127" s="39">
        <v>3483959</v>
      </c>
      <c r="K127" s="39"/>
      <c r="L127" s="38" t="s">
        <v>121</v>
      </c>
      <c r="M127" s="39">
        <v>3483959</v>
      </c>
      <c r="N127" s="38" t="s">
        <v>121</v>
      </c>
      <c r="O127" s="39">
        <v>3483959</v>
      </c>
      <c r="P127" s="38">
        <v>3630542.7</v>
      </c>
      <c r="Q127" s="38">
        <v>0</v>
      </c>
    </row>
    <row r="128" spans="1:17" ht="43.5" thickBot="1" x14ac:dyDescent="0.3">
      <c r="A128" s="26">
        <v>202008</v>
      </c>
      <c r="B128" s="26" t="s">
        <v>55</v>
      </c>
      <c r="C128" s="26" t="s">
        <v>117</v>
      </c>
      <c r="D128" s="26" t="s">
        <v>141</v>
      </c>
      <c r="E128" s="26" t="s">
        <v>118</v>
      </c>
      <c r="F128" s="26" t="s">
        <v>119</v>
      </c>
      <c r="G128" s="26" t="s">
        <v>120</v>
      </c>
      <c r="H128" s="26">
        <v>80810</v>
      </c>
      <c r="I128" s="27" t="s">
        <v>284</v>
      </c>
      <c r="J128" s="27">
        <v>3190972</v>
      </c>
      <c r="K128" s="27"/>
      <c r="L128" s="26" t="s">
        <v>121</v>
      </c>
      <c r="M128" s="27">
        <v>3190972</v>
      </c>
      <c r="N128" s="26" t="s">
        <v>121</v>
      </c>
      <c r="O128" s="27">
        <v>3190972</v>
      </c>
      <c r="P128" s="26">
        <v>3435290.7</v>
      </c>
      <c r="Q128" s="26">
        <v>0</v>
      </c>
    </row>
    <row r="129" spans="1:17" ht="43.5" thickBot="1" x14ac:dyDescent="0.3">
      <c r="A129" s="38">
        <v>202008</v>
      </c>
      <c r="B129" s="38" t="s">
        <v>55</v>
      </c>
      <c r="C129" s="38" t="s">
        <v>117</v>
      </c>
      <c r="D129" s="38" t="s">
        <v>151</v>
      </c>
      <c r="E129" s="38" t="s">
        <v>118</v>
      </c>
      <c r="F129" s="38" t="s">
        <v>119</v>
      </c>
      <c r="G129" s="38" t="s">
        <v>120</v>
      </c>
      <c r="H129" s="38">
        <v>80810</v>
      </c>
      <c r="I129" s="39" t="s">
        <v>285</v>
      </c>
      <c r="J129" s="39">
        <v>7136061</v>
      </c>
      <c r="K129" s="39"/>
      <c r="L129" s="38" t="s">
        <v>121</v>
      </c>
      <c r="M129" s="39">
        <v>7136061</v>
      </c>
      <c r="N129" s="38" t="s">
        <v>121</v>
      </c>
      <c r="O129" s="39">
        <v>7136061</v>
      </c>
      <c r="P129" s="38">
        <v>7969379.2000000002</v>
      </c>
      <c r="Q129" s="38">
        <v>0</v>
      </c>
    </row>
    <row r="130" spans="1:17" ht="43.5" thickBot="1" x14ac:dyDescent="0.3">
      <c r="A130" s="26">
        <v>202008</v>
      </c>
      <c r="B130" s="26" t="s">
        <v>55</v>
      </c>
      <c r="C130" s="26" t="s">
        <v>117</v>
      </c>
      <c r="D130" s="26" t="s">
        <v>142</v>
      </c>
      <c r="E130" s="26" t="s">
        <v>118</v>
      </c>
      <c r="F130" s="26" t="s">
        <v>119</v>
      </c>
      <c r="G130" s="26" t="s">
        <v>120</v>
      </c>
      <c r="H130" s="26">
        <v>80810</v>
      </c>
      <c r="I130" s="27" t="s">
        <v>286</v>
      </c>
      <c r="J130" s="27">
        <v>421215</v>
      </c>
      <c r="K130" s="27"/>
      <c r="L130" s="26" t="s">
        <v>121</v>
      </c>
      <c r="M130" s="27">
        <v>421215</v>
      </c>
      <c r="N130" s="26" t="s">
        <v>121</v>
      </c>
      <c r="O130" s="27">
        <v>421215</v>
      </c>
      <c r="P130" s="26">
        <v>145505.5</v>
      </c>
      <c r="Q130" s="26">
        <v>0</v>
      </c>
    </row>
    <row r="131" spans="1:17" ht="43.5" thickBot="1" x14ac:dyDescent="0.3">
      <c r="A131" s="38">
        <v>202008</v>
      </c>
      <c r="B131" s="38" t="s">
        <v>55</v>
      </c>
      <c r="C131" s="38" t="s">
        <v>117</v>
      </c>
      <c r="D131" s="38" t="s">
        <v>143</v>
      </c>
      <c r="E131" s="38" t="s">
        <v>118</v>
      </c>
      <c r="F131" s="38" t="s">
        <v>119</v>
      </c>
      <c r="G131" s="38" t="s">
        <v>120</v>
      </c>
      <c r="H131" s="38">
        <v>80810</v>
      </c>
      <c r="I131" s="39" t="s">
        <v>287</v>
      </c>
      <c r="J131" s="39">
        <v>201683</v>
      </c>
      <c r="K131" s="39"/>
      <c r="L131" s="38" t="s">
        <v>121</v>
      </c>
      <c r="M131" s="39">
        <v>201683</v>
      </c>
      <c r="N131" s="38" t="s">
        <v>121</v>
      </c>
      <c r="O131" s="39">
        <v>201683</v>
      </c>
      <c r="P131" s="38">
        <v>208110.4</v>
      </c>
      <c r="Q131" s="38">
        <v>0</v>
      </c>
    </row>
    <row r="132" spans="1:17" ht="43.5" thickBot="1" x14ac:dyDescent="0.3">
      <c r="A132" s="26">
        <v>202008</v>
      </c>
      <c r="B132" s="26" t="s">
        <v>55</v>
      </c>
      <c r="C132" s="26" t="s">
        <v>117</v>
      </c>
      <c r="D132" s="26" t="s">
        <v>157</v>
      </c>
      <c r="E132" s="26" t="s">
        <v>118</v>
      </c>
      <c r="F132" s="26" t="s">
        <v>119</v>
      </c>
      <c r="G132" s="26" t="s">
        <v>120</v>
      </c>
      <c r="H132" s="26">
        <v>80810</v>
      </c>
      <c r="I132" s="27" t="s">
        <v>288</v>
      </c>
      <c r="J132" s="27">
        <v>362957</v>
      </c>
      <c r="K132" s="27"/>
      <c r="L132" s="26" t="s">
        <v>121</v>
      </c>
      <c r="M132" s="27">
        <v>362957</v>
      </c>
      <c r="N132" s="26" t="s">
        <v>121</v>
      </c>
      <c r="O132" s="27">
        <v>362957</v>
      </c>
      <c r="P132" s="26">
        <v>230083.5</v>
      </c>
      <c r="Q132" s="26">
        <v>0</v>
      </c>
    </row>
    <row r="133" spans="1:17" ht="43.5" thickBot="1" x14ac:dyDescent="0.3">
      <c r="A133" s="38">
        <v>202009</v>
      </c>
      <c r="B133" s="38" t="s">
        <v>55</v>
      </c>
      <c r="C133" s="38" t="s">
        <v>117</v>
      </c>
      <c r="D133" s="38" t="s">
        <v>118</v>
      </c>
      <c r="E133" s="38" t="s">
        <v>118</v>
      </c>
      <c r="F133" s="38" t="s">
        <v>119</v>
      </c>
      <c r="G133" s="38" t="s">
        <v>120</v>
      </c>
      <c r="H133" s="38">
        <v>80810</v>
      </c>
      <c r="I133" s="39" t="s">
        <v>289</v>
      </c>
      <c r="J133" s="39">
        <v>28043828</v>
      </c>
      <c r="K133" s="39"/>
      <c r="L133" s="38" t="s">
        <v>121</v>
      </c>
      <c r="M133" s="39">
        <v>28043828</v>
      </c>
      <c r="N133" s="38" t="s">
        <v>121</v>
      </c>
      <c r="O133" s="39">
        <v>28043828</v>
      </c>
      <c r="P133" s="38">
        <v>17596835.5</v>
      </c>
      <c r="Q133" s="38">
        <v>0</v>
      </c>
    </row>
    <row r="134" spans="1:17" ht="43.5" thickBot="1" x14ac:dyDescent="0.3">
      <c r="A134" s="26">
        <v>202009</v>
      </c>
      <c r="B134" s="26" t="s">
        <v>55</v>
      </c>
      <c r="C134" s="26" t="s">
        <v>117</v>
      </c>
      <c r="D134" s="26" t="s">
        <v>135</v>
      </c>
      <c r="E134" s="26" t="s">
        <v>118</v>
      </c>
      <c r="F134" s="26" t="s">
        <v>119</v>
      </c>
      <c r="G134" s="26" t="s">
        <v>120</v>
      </c>
      <c r="H134" s="26">
        <v>80810</v>
      </c>
      <c r="I134" s="27" t="s">
        <v>290</v>
      </c>
      <c r="J134" s="27">
        <v>8223129</v>
      </c>
      <c r="K134" s="27"/>
      <c r="L134" s="26" t="s">
        <v>121</v>
      </c>
      <c r="M134" s="27">
        <v>8223129</v>
      </c>
      <c r="N134" s="26" t="s">
        <v>121</v>
      </c>
      <c r="O134" s="27">
        <v>8223129</v>
      </c>
      <c r="P134" s="26">
        <v>3404067.4</v>
      </c>
      <c r="Q134" s="26">
        <v>0</v>
      </c>
    </row>
    <row r="135" spans="1:17" ht="43.5" thickBot="1" x14ac:dyDescent="0.3">
      <c r="A135" s="38">
        <v>202009</v>
      </c>
      <c r="B135" s="38" t="s">
        <v>55</v>
      </c>
      <c r="C135" s="38" t="s">
        <v>117</v>
      </c>
      <c r="D135" s="38" t="s">
        <v>144</v>
      </c>
      <c r="E135" s="38" t="s">
        <v>118</v>
      </c>
      <c r="F135" s="38" t="s">
        <v>119</v>
      </c>
      <c r="G135" s="38" t="s">
        <v>120</v>
      </c>
      <c r="H135" s="38">
        <v>80810</v>
      </c>
      <c r="I135" s="39" t="s">
        <v>291</v>
      </c>
      <c r="J135" s="39">
        <v>38567</v>
      </c>
      <c r="K135" s="39"/>
      <c r="L135" s="38" t="s">
        <v>121</v>
      </c>
      <c r="M135" s="39">
        <v>38567</v>
      </c>
      <c r="N135" s="38" t="s">
        <v>121</v>
      </c>
      <c r="O135" s="39">
        <v>38567</v>
      </c>
      <c r="P135" s="38">
        <v>38530.9</v>
      </c>
      <c r="Q135" s="38">
        <v>0</v>
      </c>
    </row>
    <row r="136" spans="1:17" ht="43.5" thickBot="1" x14ac:dyDescent="0.3">
      <c r="A136" s="26">
        <v>202009</v>
      </c>
      <c r="B136" s="26" t="s">
        <v>55</v>
      </c>
      <c r="C136" s="26" t="s">
        <v>117</v>
      </c>
      <c r="D136" s="26" t="s">
        <v>136</v>
      </c>
      <c r="E136" s="26" t="s">
        <v>118</v>
      </c>
      <c r="F136" s="26" t="s">
        <v>119</v>
      </c>
      <c r="G136" s="26" t="s">
        <v>120</v>
      </c>
      <c r="H136" s="26">
        <v>80810</v>
      </c>
      <c r="I136" s="27" t="s">
        <v>292</v>
      </c>
      <c r="J136" s="27">
        <v>185124</v>
      </c>
      <c r="K136" s="27"/>
      <c r="L136" s="26" t="s">
        <v>121</v>
      </c>
      <c r="M136" s="27">
        <v>185124</v>
      </c>
      <c r="N136" s="26" t="s">
        <v>121</v>
      </c>
      <c r="O136" s="27">
        <v>185124</v>
      </c>
      <c r="P136" s="26">
        <v>155794.1</v>
      </c>
      <c r="Q136" s="26">
        <v>0</v>
      </c>
    </row>
    <row r="137" spans="1:17" ht="43.5" thickBot="1" x14ac:dyDescent="0.3">
      <c r="A137" s="38">
        <v>202009</v>
      </c>
      <c r="B137" s="38" t="s">
        <v>55</v>
      </c>
      <c r="C137" s="38" t="s">
        <v>117</v>
      </c>
      <c r="D137" s="38" t="s">
        <v>137</v>
      </c>
      <c r="E137" s="38" t="s">
        <v>118</v>
      </c>
      <c r="F137" s="38" t="s">
        <v>119</v>
      </c>
      <c r="G137" s="38" t="s">
        <v>120</v>
      </c>
      <c r="H137" s="38">
        <v>80810</v>
      </c>
      <c r="I137" s="39" t="s">
        <v>293</v>
      </c>
      <c r="J137" s="39">
        <v>47728</v>
      </c>
      <c r="K137" s="39"/>
      <c r="L137" s="38" t="s">
        <v>121</v>
      </c>
      <c r="M137" s="39">
        <v>47728</v>
      </c>
      <c r="N137" s="38" t="s">
        <v>121</v>
      </c>
      <c r="O137" s="39">
        <v>47728</v>
      </c>
      <c r="P137" s="38">
        <v>47998.8</v>
      </c>
      <c r="Q137" s="38">
        <v>0</v>
      </c>
    </row>
    <row r="138" spans="1:17" ht="43.5" thickBot="1" x14ac:dyDescent="0.3">
      <c r="A138" s="26">
        <v>202009</v>
      </c>
      <c r="B138" s="26" t="s">
        <v>55</v>
      </c>
      <c r="C138" s="26" t="s">
        <v>117</v>
      </c>
      <c r="D138" s="26" t="s">
        <v>153</v>
      </c>
      <c r="E138" s="26" t="s">
        <v>118</v>
      </c>
      <c r="F138" s="26" t="s">
        <v>119</v>
      </c>
      <c r="G138" s="26" t="s">
        <v>120</v>
      </c>
      <c r="H138" s="26">
        <v>80810</v>
      </c>
      <c r="I138" s="27" t="s">
        <v>294</v>
      </c>
      <c r="J138" s="27">
        <v>278200</v>
      </c>
      <c r="K138" s="27"/>
      <c r="L138" s="26" t="s">
        <v>121</v>
      </c>
      <c r="M138" s="27">
        <v>278200</v>
      </c>
      <c r="N138" s="26" t="s">
        <v>121</v>
      </c>
      <c r="O138" s="27">
        <v>278200</v>
      </c>
      <c r="P138" s="26">
        <v>312238.3</v>
      </c>
      <c r="Q138" s="26">
        <v>0</v>
      </c>
    </row>
    <row r="139" spans="1:17" ht="43.5" thickBot="1" x14ac:dyDescent="0.3">
      <c r="A139" s="38">
        <v>202009</v>
      </c>
      <c r="B139" s="38" t="s">
        <v>55</v>
      </c>
      <c r="C139" s="38" t="s">
        <v>117</v>
      </c>
      <c r="D139" s="38" t="s">
        <v>138</v>
      </c>
      <c r="E139" s="38" t="s">
        <v>118</v>
      </c>
      <c r="F139" s="38" t="s">
        <v>119</v>
      </c>
      <c r="G139" s="38" t="s">
        <v>120</v>
      </c>
      <c r="H139" s="38">
        <v>80810</v>
      </c>
      <c r="I139" s="39" t="s">
        <v>295</v>
      </c>
      <c r="J139" s="39">
        <v>1940048</v>
      </c>
      <c r="K139" s="39"/>
      <c r="L139" s="38" t="s">
        <v>121</v>
      </c>
      <c r="M139" s="39">
        <v>1940048</v>
      </c>
      <c r="N139" s="38" t="s">
        <v>121</v>
      </c>
      <c r="O139" s="39">
        <v>1940048</v>
      </c>
      <c r="P139" s="38">
        <v>895985.5</v>
      </c>
      <c r="Q139" s="38">
        <v>0</v>
      </c>
    </row>
    <row r="140" spans="1:17" ht="43.5" thickBot="1" x14ac:dyDescent="0.3">
      <c r="A140" s="26">
        <v>202009</v>
      </c>
      <c r="B140" s="26" t="s">
        <v>55</v>
      </c>
      <c r="C140" s="26" t="s">
        <v>117</v>
      </c>
      <c r="D140" s="26" t="s">
        <v>149</v>
      </c>
      <c r="E140" s="26" t="s">
        <v>118</v>
      </c>
      <c r="F140" s="26" t="s">
        <v>119</v>
      </c>
      <c r="G140" s="26" t="s">
        <v>120</v>
      </c>
      <c r="H140" s="26">
        <v>80810</v>
      </c>
      <c r="I140" s="27" t="s">
        <v>296</v>
      </c>
      <c r="J140" s="27">
        <v>398273</v>
      </c>
      <c r="K140" s="27"/>
      <c r="L140" s="26" t="s">
        <v>121</v>
      </c>
      <c r="M140" s="27">
        <v>398273</v>
      </c>
      <c r="N140" s="26" t="s">
        <v>121</v>
      </c>
      <c r="O140" s="27">
        <v>398273</v>
      </c>
      <c r="P140" s="26">
        <v>467829.5</v>
      </c>
      <c r="Q140" s="26">
        <v>0</v>
      </c>
    </row>
    <row r="141" spans="1:17" ht="43.5" thickBot="1" x14ac:dyDescent="0.3">
      <c r="A141" s="38">
        <v>202009</v>
      </c>
      <c r="B141" s="38" t="s">
        <v>55</v>
      </c>
      <c r="C141" s="38" t="s">
        <v>117</v>
      </c>
      <c r="D141" s="38" t="s">
        <v>139</v>
      </c>
      <c r="E141" s="38" t="s">
        <v>118</v>
      </c>
      <c r="F141" s="38" t="s">
        <v>119</v>
      </c>
      <c r="G141" s="38" t="s">
        <v>120</v>
      </c>
      <c r="H141" s="38">
        <v>80810</v>
      </c>
      <c r="I141" s="39" t="s">
        <v>297</v>
      </c>
      <c r="J141" s="39">
        <v>1203854</v>
      </c>
      <c r="K141" s="39"/>
      <c r="L141" s="38" t="s">
        <v>121</v>
      </c>
      <c r="M141" s="39">
        <v>1203854</v>
      </c>
      <c r="N141" s="38" t="s">
        <v>121</v>
      </c>
      <c r="O141" s="39">
        <v>1203854</v>
      </c>
      <c r="P141" s="38">
        <v>536161.4</v>
      </c>
      <c r="Q141" s="38">
        <v>0</v>
      </c>
    </row>
    <row r="142" spans="1:17" ht="43.5" thickBot="1" x14ac:dyDescent="0.3">
      <c r="A142" s="26">
        <v>202009</v>
      </c>
      <c r="B142" s="26" t="s">
        <v>55</v>
      </c>
      <c r="C142" s="26" t="s">
        <v>117</v>
      </c>
      <c r="D142" s="26" t="s">
        <v>140</v>
      </c>
      <c r="E142" s="26" t="s">
        <v>118</v>
      </c>
      <c r="F142" s="26" t="s">
        <v>119</v>
      </c>
      <c r="G142" s="26" t="s">
        <v>120</v>
      </c>
      <c r="H142" s="26">
        <v>80810</v>
      </c>
      <c r="I142" s="27" t="s">
        <v>298</v>
      </c>
      <c r="J142" s="27">
        <v>273713</v>
      </c>
      <c r="K142" s="27"/>
      <c r="L142" s="26" t="s">
        <v>121</v>
      </c>
      <c r="M142" s="27">
        <v>273713</v>
      </c>
      <c r="N142" s="26" t="s">
        <v>121</v>
      </c>
      <c r="O142" s="27">
        <v>273713</v>
      </c>
      <c r="P142" s="26">
        <v>211913.4</v>
      </c>
      <c r="Q142" s="26">
        <v>0</v>
      </c>
    </row>
    <row r="143" spans="1:17" ht="43.5" thickBot="1" x14ac:dyDescent="0.3">
      <c r="A143" s="38">
        <v>202009</v>
      </c>
      <c r="B143" s="38" t="s">
        <v>55</v>
      </c>
      <c r="C143" s="38" t="s">
        <v>117</v>
      </c>
      <c r="D143" s="38" t="s">
        <v>360</v>
      </c>
      <c r="E143" s="38" t="s">
        <v>118</v>
      </c>
      <c r="F143" s="38" t="s">
        <v>119</v>
      </c>
      <c r="G143" s="38" t="s">
        <v>120</v>
      </c>
      <c r="H143" s="38">
        <v>80810</v>
      </c>
      <c r="I143" s="39" t="s">
        <v>299</v>
      </c>
      <c r="J143" s="39">
        <v>9568707</v>
      </c>
      <c r="K143" s="39"/>
      <c r="L143" s="38" t="s">
        <v>121</v>
      </c>
      <c r="M143" s="39">
        <v>9568707</v>
      </c>
      <c r="N143" s="38" t="s">
        <v>121</v>
      </c>
      <c r="O143" s="39">
        <v>9568707</v>
      </c>
      <c r="P143" s="38">
        <v>6171090.9000000004</v>
      </c>
      <c r="Q143" s="38">
        <v>0</v>
      </c>
    </row>
    <row r="144" spans="1:17" ht="43.5" thickBot="1" x14ac:dyDescent="0.3">
      <c r="A144" s="26">
        <v>202009</v>
      </c>
      <c r="B144" s="26" t="s">
        <v>55</v>
      </c>
      <c r="C144" s="26" t="s">
        <v>117</v>
      </c>
      <c r="D144" s="26" t="s">
        <v>150</v>
      </c>
      <c r="E144" s="26" t="s">
        <v>118</v>
      </c>
      <c r="F144" s="26" t="s">
        <v>119</v>
      </c>
      <c r="G144" s="26" t="s">
        <v>120</v>
      </c>
      <c r="H144" s="26">
        <v>80810</v>
      </c>
      <c r="I144" s="27" t="s">
        <v>300</v>
      </c>
      <c r="J144" s="27">
        <v>767690</v>
      </c>
      <c r="K144" s="27"/>
      <c r="L144" s="26" t="s">
        <v>121</v>
      </c>
      <c r="M144" s="27">
        <v>767690</v>
      </c>
      <c r="N144" s="26" t="s">
        <v>121</v>
      </c>
      <c r="O144" s="27">
        <v>767690</v>
      </c>
      <c r="P144" s="26">
        <v>804496.8</v>
      </c>
      <c r="Q144" s="26">
        <v>0</v>
      </c>
    </row>
    <row r="145" spans="1:17" ht="43.5" thickBot="1" x14ac:dyDescent="0.3">
      <c r="A145" s="38">
        <v>202009</v>
      </c>
      <c r="B145" s="38" t="s">
        <v>55</v>
      </c>
      <c r="C145" s="38" t="s">
        <v>117</v>
      </c>
      <c r="D145" s="38" t="s">
        <v>141</v>
      </c>
      <c r="E145" s="38" t="s">
        <v>118</v>
      </c>
      <c r="F145" s="38" t="s">
        <v>119</v>
      </c>
      <c r="G145" s="38" t="s">
        <v>120</v>
      </c>
      <c r="H145" s="38">
        <v>80810</v>
      </c>
      <c r="I145" s="39" t="s">
        <v>301</v>
      </c>
      <c r="J145" s="39">
        <v>3050876</v>
      </c>
      <c r="K145" s="39"/>
      <c r="L145" s="38" t="s">
        <v>121</v>
      </c>
      <c r="M145" s="39">
        <v>3050876</v>
      </c>
      <c r="N145" s="38" t="s">
        <v>121</v>
      </c>
      <c r="O145" s="39">
        <v>3050876</v>
      </c>
      <c r="P145" s="38">
        <v>2628329.2000000002</v>
      </c>
      <c r="Q145" s="38">
        <v>0</v>
      </c>
    </row>
    <row r="146" spans="1:17" ht="43.5" thickBot="1" x14ac:dyDescent="0.3">
      <c r="A146" s="26">
        <v>202009</v>
      </c>
      <c r="B146" s="26" t="s">
        <v>55</v>
      </c>
      <c r="C146" s="26" t="s">
        <v>117</v>
      </c>
      <c r="D146" s="26" t="s">
        <v>151</v>
      </c>
      <c r="E146" s="26" t="s">
        <v>118</v>
      </c>
      <c r="F146" s="26" t="s">
        <v>119</v>
      </c>
      <c r="G146" s="26" t="s">
        <v>120</v>
      </c>
      <c r="H146" s="26">
        <v>80810</v>
      </c>
      <c r="I146" s="27" t="s">
        <v>302</v>
      </c>
      <c r="J146" s="27">
        <v>1137370</v>
      </c>
      <c r="K146" s="27"/>
      <c r="L146" s="26" t="s">
        <v>121</v>
      </c>
      <c r="M146" s="27">
        <v>1137370</v>
      </c>
      <c r="N146" s="26" t="s">
        <v>121</v>
      </c>
      <c r="O146" s="27">
        <v>1137370</v>
      </c>
      <c r="P146" s="26">
        <v>1352249.1</v>
      </c>
      <c r="Q146" s="26">
        <v>0</v>
      </c>
    </row>
    <row r="147" spans="1:17" ht="43.5" thickBot="1" x14ac:dyDescent="0.3">
      <c r="A147" s="38">
        <v>202009</v>
      </c>
      <c r="B147" s="38" t="s">
        <v>55</v>
      </c>
      <c r="C147" s="38" t="s">
        <v>117</v>
      </c>
      <c r="D147" s="38" t="s">
        <v>142</v>
      </c>
      <c r="E147" s="38" t="s">
        <v>118</v>
      </c>
      <c r="F147" s="38" t="s">
        <v>119</v>
      </c>
      <c r="G147" s="38" t="s">
        <v>120</v>
      </c>
      <c r="H147" s="38">
        <v>80810</v>
      </c>
      <c r="I147" s="39" t="s">
        <v>303</v>
      </c>
      <c r="J147" s="39">
        <v>120825</v>
      </c>
      <c r="K147" s="39"/>
      <c r="L147" s="38" t="s">
        <v>121</v>
      </c>
      <c r="M147" s="39">
        <v>120825</v>
      </c>
      <c r="N147" s="38" t="s">
        <v>121</v>
      </c>
      <c r="O147" s="39">
        <v>120825</v>
      </c>
      <c r="P147" s="38">
        <v>47615.6</v>
      </c>
      <c r="Q147" s="38">
        <v>0</v>
      </c>
    </row>
    <row r="148" spans="1:17" ht="43.5" thickBot="1" x14ac:dyDescent="0.3">
      <c r="A148" s="26">
        <v>202009</v>
      </c>
      <c r="B148" s="26" t="s">
        <v>55</v>
      </c>
      <c r="C148" s="26" t="s">
        <v>117</v>
      </c>
      <c r="D148" s="26" t="s">
        <v>143</v>
      </c>
      <c r="E148" s="26" t="s">
        <v>118</v>
      </c>
      <c r="F148" s="26" t="s">
        <v>119</v>
      </c>
      <c r="G148" s="26" t="s">
        <v>120</v>
      </c>
      <c r="H148" s="26">
        <v>80810</v>
      </c>
      <c r="I148" s="27" t="s">
        <v>304</v>
      </c>
      <c r="J148" s="27">
        <v>421909</v>
      </c>
      <c r="K148" s="27"/>
      <c r="L148" s="26" t="s">
        <v>121</v>
      </c>
      <c r="M148" s="27">
        <v>421909</v>
      </c>
      <c r="N148" s="26" t="s">
        <v>121</v>
      </c>
      <c r="O148" s="27">
        <v>421909</v>
      </c>
      <c r="P148" s="26">
        <v>34528</v>
      </c>
      <c r="Q148" s="26">
        <v>0</v>
      </c>
    </row>
    <row r="149" spans="1:17" ht="43.5" thickBot="1" x14ac:dyDescent="0.3">
      <c r="A149" s="38">
        <v>202009</v>
      </c>
      <c r="B149" s="38" t="s">
        <v>55</v>
      </c>
      <c r="C149" s="38" t="s">
        <v>117</v>
      </c>
      <c r="D149" s="38" t="s">
        <v>157</v>
      </c>
      <c r="E149" s="38" t="s">
        <v>118</v>
      </c>
      <c r="F149" s="38" t="s">
        <v>119</v>
      </c>
      <c r="G149" s="38" t="s">
        <v>120</v>
      </c>
      <c r="H149" s="38">
        <v>80810</v>
      </c>
      <c r="I149" s="39" t="s">
        <v>305</v>
      </c>
      <c r="J149" s="39">
        <v>89011</v>
      </c>
      <c r="K149" s="39"/>
      <c r="L149" s="38" t="s">
        <v>121</v>
      </c>
      <c r="M149" s="39">
        <v>89011</v>
      </c>
      <c r="N149" s="38" t="s">
        <v>121</v>
      </c>
      <c r="O149" s="39">
        <v>89011</v>
      </c>
      <c r="P149" s="38">
        <v>57711.9</v>
      </c>
      <c r="Q149" s="38">
        <v>0</v>
      </c>
    </row>
    <row r="150" spans="1:17" ht="43.5" thickBot="1" x14ac:dyDescent="0.3">
      <c r="A150" s="26">
        <v>202009</v>
      </c>
      <c r="B150" s="26" t="s">
        <v>55</v>
      </c>
      <c r="C150" s="26" t="s">
        <v>117</v>
      </c>
      <c r="D150" s="26" t="s">
        <v>306</v>
      </c>
      <c r="E150" s="26" t="s">
        <v>118</v>
      </c>
      <c r="F150" s="26" t="s">
        <v>119</v>
      </c>
      <c r="G150" s="26" t="s">
        <v>120</v>
      </c>
      <c r="H150" s="26">
        <v>80810</v>
      </c>
      <c r="I150" s="27" t="s">
        <v>307</v>
      </c>
      <c r="J150" s="27">
        <v>298800</v>
      </c>
      <c r="K150" s="27"/>
      <c r="L150" s="26" t="s">
        <v>121</v>
      </c>
      <c r="M150" s="27">
        <v>298800</v>
      </c>
      <c r="N150" s="26" t="s">
        <v>121</v>
      </c>
      <c r="O150" s="27">
        <v>298800</v>
      </c>
      <c r="P150" s="26">
        <v>119542.9</v>
      </c>
      <c r="Q150" s="26">
        <v>0</v>
      </c>
    </row>
    <row r="151" spans="1:17" ht="43.5" thickBot="1" x14ac:dyDescent="0.3">
      <c r="A151" s="38">
        <v>202010</v>
      </c>
      <c r="B151" s="38" t="s">
        <v>55</v>
      </c>
      <c r="C151" s="38" t="s">
        <v>117</v>
      </c>
      <c r="D151" s="38" t="s">
        <v>118</v>
      </c>
      <c r="E151" s="38" t="s">
        <v>118</v>
      </c>
      <c r="F151" s="38" t="s">
        <v>119</v>
      </c>
      <c r="G151" s="38" t="s">
        <v>120</v>
      </c>
      <c r="H151" s="38">
        <v>80810</v>
      </c>
      <c r="I151" s="39" t="s">
        <v>308</v>
      </c>
      <c r="J151" s="39">
        <v>35729362</v>
      </c>
      <c r="K151" s="39"/>
      <c r="L151" s="38" t="s">
        <v>121</v>
      </c>
      <c r="M151" s="39">
        <v>35729362</v>
      </c>
      <c r="N151" s="38" t="s">
        <v>121</v>
      </c>
      <c r="O151" s="39">
        <v>35729362</v>
      </c>
      <c r="P151" s="38">
        <v>20303149.800000001</v>
      </c>
      <c r="Q151" s="38">
        <v>0</v>
      </c>
    </row>
    <row r="152" spans="1:17" ht="43.5" thickBot="1" x14ac:dyDescent="0.3">
      <c r="A152" s="26">
        <v>202010</v>
      </c>
      <c r="B152" s="26" t="s">
        <v>55</v>
      </c>
      <c r="C152" s="26" t="s">
        <v>117</v>
      </c>
      <c r="D152" s="26" t="s">
        <v>135</v>
      </c>
      <c r="E152" s="26" t="s">
        <v>118</v>
      </c>
      <c r="F152" s="26" t="s">
        <v>119</v>
      </c>
      <c r="G152" s="26" t="s">
        <v>120</v>
      </c>
      <c r="H152" s="26">
        <v>80810</v>
      </c>
      <c r="I152" s="27" t="s">
        <v>309</v>
      </c>
      <c r="J152" s="27">
        <v>12472999</v>
      </c>
      <c r="K152" s="27"/>
      <c r="L152" s="26" t="s">
        <v>121</v>
      </c>
      <c r="M152" s="27">
        <v>12472999</v>
      </c>
      <c r="N152" s="26" t="s">
        <v>121</v>
      </c>
      <c r="O152" s="27">
        <v>12472999</v>
      </c>
      <c r="P152" s="26">
        <v>5097645.8</v>
      </c>
      <c r="Q152" s="26">
        <v>0</v>
      </c>
    </row>
    <row r="153" spans="1:17" ht="43.5" thickBot="1" x14ac:dyDescent="0.3">
      <c r="A153" s="38">
        <v>202010</v>
      </c>
      <c r="B153" s="38" t="s">
        <v>55</v>
      </c>
      <c r="C153" s="38" t="s">
        <v>117</v>
      </c>
      <c r="D153" s="38" t="s">
        <v>144</v>
      </c>
      <c r="E153" s="38" t="s">
        <v>118</v>
      </c>
      <c r="F153" s="38" t="s">
        <v>119</v>
      </c>
      <c r="G153" s="38" t="s">
        <v>120</v>
      </c>
      <c r="H153" s="38">
        <v>80810</v>
      </c>
      <c r="I153" s="39" t="s">
        <v>310</v>
      </c>
      <c r="J153" s="39">
        <v>56959</v>
      </c>
      <c r="K153" s="39"/>
      <c r="L153" s="38" t="s">
        <v>121</v>
      </c>
      <c r="M153" s="39">
        <v>56959</v>
      </c>
      <c r="N153" s="38" t="s">
        <v>121</v>
      </c>
      <c r="O153" s="39">
        <v>56959</v>
      </c>
      <c r="P153" s="38">
        <v>60728.1</v>
      </c>
      <c r="Q153" s="38">
        <v>0</v>
      </c>
    </row>
    <row r="154" spans="1:17" ht="43.5" thickBot="1" x14ac:dyDescent="0.3">
      <c r="A154" s="26">
        <v>202010</v>
      </c>
      <c r="B154" s="26" t="s">
        <v>55</v>
      </c>
      <c r="C154" s="26" t="s">
        <v>117</v>
      </c>
      <c r="D154" s="26" t="s">
        <v>136</v>
      </c>
      <c r="E154" s="26" t="s">
        <v>118</v>
      </c>
      <c r="F154" s="26" t="s">
        <v>119</v>
      </c>
      <c r="G154" s="26" t="s">
        <v>120</v>
      </c>
      <c r="H154" s="26">
        <v>80810</v>
      </c>
      <c r="I154" s="27" t="s">
        <v>311</v>
      </c>
      <c r="J154" s="27">
        <v>576507</v>
      </c>
      <c r="K154" s="27"/>
      <c r="L154" s="26" t="s">
        <v>121</v>
      </c>
      <c r="M154" s="27">
        <v>576507</v>
      </c>
      <c r="N154" s="26" t="s">
        <v>121</v>
      </c>
      <c r="O154" s="27">
        <v>576507</v>
      </c>
      <c r="P154" s="26">
        <v>449643.6</v>
      </c>
      <c r="Q154" s="26">
        <v>0</v>
      </c>
    </row>
    <row r="155" spans="1:17" ht="43.5" thickBot="1" x14ac:dyDescent="0.3">
      <c r="A155" s="38">
        <v>202010</v>
      </c>
      <c r="B155" s="38" t="s">
        <v>55</v>
      </c>
      <c r="C155" s="38" t="s">
        <v>117</v>
      </c>
      <c r="D155" s="38" t="s">
        <v>137</v>
      </c>
      <c r="E155" s="38" t="s">
        <v>118</v>
      </c>
      <c r="F155" s="38" t="s">
        <v>119</v>
      </c>
      <c r="G155" s="38" t="s">
        <v>120</v>
      </c>
      <c r="H155" s="38">
        <v>80810</v>
      </c>
      <c r="I155" s="39" t="s">
        <v>312</v>
      </c>
      <c r="J155" s="39">
        <v>60828</v>
      </c>
      <c r="K155" s="39"/>
      <c r="L155" s="38" t="s">
        <v>121</v>
      </c>
      <c r="M155" s="39">
        <v>60828</v>
      </c>
      <c r="N155" s="38" t="s">
        <v>121</v>
      </c>
      <c r="O155" s="39">
        <v>60828</v>
      </c>
      <c r="P155" s="38">
        <v>46107.5</v>
      </c>
      <c r="Q155" s="38">
        <v>0</v>
      </c>
    </row>
    <row r="156" spans="1:17" ht="43.5" thickBot="1" x14ac:dyDescent="0.3">
      <c r="A156" s="26">
        <v>202010</v>
      </c>
      <c r="B156" s="26" t="s">
        <v>55</v>
      </c>
      <c r="C156" s="26" t="s">
        <v>117</v>
      </c>
      <c r="D156" s="26" t="s">
        <v>138</v>
      </c>
      <c r="E156" s="26" t="s">
        <v>118</v>
      </c>
      <c r="F156" s="26" t="s">
        <v>119</v>
      </c>
      <c r="G156" s="26" t="s">
        <v>120</v>
      </c>
      <c r="H156" s="26">
        <v>80810</v>
      </c>
      <c r="I156" s="27" t="s">
        <v>313</v>
      </c>
      <c r="J156" s="27">
        <v>3953488</v>
      </c>
      <c r="K156" s="27"/>
      <c r="L156" s="26" t="s">
        <v>121</v>
      </c>
      <c r="M156" s="27">
        <v>3953488</v>
      </c>
      <c r="N156" s="26" t="s">
        <v>121</v>
      </c>
      <c r="O156" s="27">
        <v>3953488</v>
      </c>
      <c r="P156" s="26">
        <v>1969412.8</v>
      </c>
      <c r="Q156" s="26">
        <v>0</v>
      </c>
    </row>
    <row r="157" spans="1:17" ht="43.5" thickBot="1" x14ac:dyDescent="0.3">
      <c r="A157" s="38">
        <v>202010</v>
      </c>
      <c r="B157" s="38" t="s">
        <v>55</v>
      </c>
      <c r="C157" s="38" t="s">
        <v>117</v>
      </c>
      <c r="D157" s="38" t="s">
        <v>149</v>
      </c>
      <c r="E157" s="38" t="s">
        <v>118</v>
      </c>
      <c r="F157" s="38" t="s">
        <v>119</v>
      </c>
      <c r="G157" s="38" t="s">
        <v>120</v>
      </c>
      <c r="H157" s="38">
        <v>80810</v>
      </c>
      <c r="I157" s="39" t="s">
        <v>314</v>
      </c>
      <c r="J157" s="39">
        <v>20040</v>
      </c>
      <c r="K157" s="39"/>
      <c r="L157" s="38" t="s">
        <v>121</v>
      </c>
      <c r="M157" s="39">
        <v>20040</v>
      </c>
      <c r="N157" s="38" t="s">
        <v>121</v>
      </c>
      <c r="O157" s="39">
        <v>20040</v>
      </c>
      <c r="P157" s="38">
        <v>22847.599999999999</v>
      </c>
      <c r="Q157" s="38">
        <v>0</v>
      </c>
    </row>
    <row r="158" spans="1:17" ht="43.5" thickBot="1" x14ac:dyDescent="0.3">
      <c r="A158" s="26">
        <v>202010</v>
      </c>
      <c r="B158" s="26" t="s">
        <v>55</v>
      </c>
      <c r="C158" s="26" t="s">
        <v>117</v>
      </c>
      <c r="D158" s="26" t="s">
        <v>139</v>
      </c>
      <c r="E158" s="26" t="s">
        <v>118</v>
      </c>
      <c r="F158" s="26" t="s">
        <v>119</v>
      </c>
      <c r="G158" s="26" t="s">
        <v>120</v>
      </c>
      <c r="H158" s="26">
        <v>80810</v>
      </c>
      <c r="I158" s="27" t="s">
        <v>315</v>
      </c>
      <c r="J158" s="27">
        <v>2007705</v>
      </c>
      <c r="K158" s="27"/>
      <c r="L158" s="26" t="s">
        <v>121</v>
      </c>
      <c r="M158" s="27">
        <v>2007705</v>
      </c>
      <c r="N158" s="26" t="s">
        <v>121</v>
      </c>
      <c r="O158" s="27">
        <v>2007705</v>
      </c>
      <c r="P158" s="26">
        <v>885391.5</v>
      </c>
      <c r="Q158" s="26">
        <v>0</v>
      </c>
    </row>
    <row r="159" spans="1:17" ht="43.5" thickBot="1" x14ac:dyDescent="0.3">
      <c r="A159" s="38">
        <v>202010</v>
      </c>
      <c r="B159" s="38" t="s">
        <v>55</v>
      </c>
      <c r="C159" s="38" t="s">
        <v>117</v>
      </c>
      <c r="D159" s="38" t="s">
        <v>140</v>
      </c>
      <c r="E159" s="38" t="s">
        <v>118</v>
      </c>
      <c r="F159" s="38" t="s">
        <v>119</v>
      </c>
      <c r="G159" s="38" t="s">
        <v>120</v>
      </c>
      <c r="H159" s="38">
        <v>80810</v>
      </c>
      <c r="I159" s="39" t="s">
        <v>316</v>
      </c>
      <c r="J159" s="39">
        <v>455099</v>
      </c>
      <c r="K159" s="39"/>
      <c r="L159" s="38" t="s">
        <v>121</v>
      </c>
      <c r="M159" s="39">
        <v>455099</v>
      </c>
      <c r="N159" s="38" t="s">
        <v>121</v>
      </c>
      <c r="O159" s="39">
        <v>455099</v>
      </c>
      <c r="P159" s="38">
        <v>253711.4</v>
      </c>
      <c r="Q159" s="38">
        <v>0</v>
      </c>
    </row>
    <row r="160" spans="1:17" ht="43.5" thickBot="1" x14ac:dyDescent="0.3">
      <c r="A160" s="26">
        <v>202010</v>
      </c>
      <c r="B160" s="26" t="s">
        <v>55</v>
      </c>
      <c r="C160" s="26" t="s">
        <v>117</v>
      </c>
      <c r="D160" s="26" t="s">
        <v>146</v>
      </c>
      <c r="E160" s="26" t="s">
        <v>118</v>
      </c>
      <c r="F160" s="26" t="s">
        <v>119</v>
      </c>
      <c r="G160" s="26" t="s">
        <v>120</v>
      </c>
      <c r="H160" s="26">
        <v>80810</v>
      </c>
      <c r="I160" s="27" t="s">
        <v>317</v>
      </c>
      <c r="J160" s="27">
        <v>118170</v>
      </c>
      <c r="K160" s="27"/>
      <c r="L160" s="26" t="s">
        <v>121</v>
      </c>
      <c r="M160" s="27">
        <v>118170</v>
      </c>
      <c r="N160" s="26" t="s">
        <v>121</v>
      </c>
      <c r="O160" s="27">
        <v>118170</v>
      </c>
      <c r="P160" s="26">
        <v>73210.8</v>
      </c>
      <c r="Q160" s="26">
        <v>0</v>
      </c>
    </row>
    <row r="161" spans="1:17" ht="43.5" thickBot="1" x14ac:dyDescent="0.3">
      <c r="A161" s="38">
        <v>202010</v>
      </c>
      <c r="B161" s="38" t="s">
        <v>55</v>
      </c>
      <c r="C161" s="38" t="s">
        <v>117</v>
      </c>
      <c r="D161" s="38" t="s">
        <v>360</v>
      </c>
      <c r="E161" s="38" t="s">
        <v>118</v>
      </c>
      <c r="F161" s="38" t="s">
        <v>119</v>
      </c>
      <c r="G161" s="38" t="s">
        <v>120</v>
      </c>
      <c r="H161" s="38">
        <v>80810</v>
      </c>
      <c r="I161" s="39" t="s">
        <v>318</v>
      </c>
      <c r="J161" s="39">
        <v>6391598</v>
      </c>
      <c r="K161" s="39"/>
      <c r="L161" s="38" t="s">
        <v>121</v>
      </c>
      <c r="M161" s="39">
        <v>6391598</v>
      </c>
      <c r="N161" s="38" t="s">
        <v>121</v>
      </c>
      <c r="O161" s="39">
        <v>6391598</v>
      </c>
      <c r="P161" s="38">
        <v>4136824.1</v>
      </c>
      <c r="Q161" s="38">
        <v>0</v>
      </c>
    </row>
    <row r="162" spans="1:17" ht="43.5" thickBot="1" x14ac:dyDescent="0.3">
      <c r="A162" s="26">
        <v>202010</v>
      </c>
      <c r="B162" s="26" t="s">
        <v>55</v>
      </c>
      <c r="C162" s="26" t="s">
        <v>117</v>
      </c>
      <c r="D162" s="26" t="s">
        <v>150</v>
      </c>
      <c r="E162" s="26" t="s">
        <v>118</v>
      </c>
      <c r="F162" s="26" t="s">
        <v>119</v>
      </c>
      <c r="G162" s="26" t="s">
        <v>120</v>
      </c>
      <c r="H162" s="26">
        <v>80810</v>
      </c>
      <c r="I162" s="27" t="s">
        <v>319</v>
      </c>
      <c r="J162" s="27">
        <v>63364</v>
      </c>
      <c r="K162" s="27"/>
      <c r="L162" s="26" t="s">
        <v>121</v>
      </c>
      <c r="M162" s="27">
        <v>63364</v>
      </c>
      <c r="N162" s="26" t="s">
        <v>121</v>
      </c>
      <c r="O162" s="27">
        <v>63364</v>
      </c>
      <c r="P162" s="26">
        <v>62080.1</v>
      </c>
      <c r="Q162" s="26">
        <v>0</v>
      </c>
    </row>
    <row r="163" spans="1:17" ht="43.5" thickBot="1" x14ac:dyDescent="0.3">
      <c r="A163" s="38">
        <v>202010</v>
      </c>
      <c r="B163" s="38" t="s">
        <v>55</v>
      </c>
      <c r="C163" s="38" t="s">
        <v>117</v>
      </c>
      <c r="D163" s="38" t="s">
        <v>141</v>
      </c>
      <c r="E163" s="38" t="s">
        <v>118</v>
      </c>
      <c r="F163" s="38" t="s">
        <v>119</v>
      </c>
      <c r="G163" s="38" t="s">
        <v>120</v>
      </c>
      <c r="H163" s="38">
        <v>80810</v>
      </c>
      <c r="I163" s="39" t="s">
        <v>320</v>
      </c>
      <c r="J163" s="39">
        <v>8352811</v>
      </c>
      <c r="K163" s="39"/>
      <c r="L163" s="38" t="s">
        <v>121</v>
      </c>
      <c r="M163" s="39">
        <v>8352811</v>
      </c>
      <c r="N163" s="38" t="s">
        <v>121</v>
      </c>
      <c r="O163" s="39">
        <v>8352811</v>
      </c>
      <c r="P163" s="38">
        <v>6497821.2000000002</v>
      </c>
      <c r="Q163" s="38">
        <v>0</v>
      </c>
    </row>
    <row r="164" spans="1:17" ht="43.5" thickBot="1" x14ac:dyDescent="0.3">
      <c r="A164" s="26">
        <v>202010</v>
      </c>
      <c r="B164" s="26" t="s">
        <v>55</v>
      </c>
      <c r="C164" s="26" t="s">
        <v>117</v>
      </c>
      <c r="D164" s="26" t="s">
        <v>151</v>
      </c>
      <c r="E164" s="26" t="s">
        <v>118</v>
      </c>
      <c r="F164" s="26" t="s">
        <v>119</v>
      </c>
      <c r="G164" s="26" t="s">
        <v>120</v>
      </c>
      <c r="H164" s="26">
        <v>80810</v>
      </c>
      <c r="I164" s="27" t="s">
        <v>321</v>
      </c>
      <c r="J164" s="27">
        <v>30950</v>
      </c>
      <c r="K164" s="27"/>
      <c r="L164" s="26" t="s">
        <v>121</v>
      </c>
      <c r="M164" s="27">
        <v>30950</v>
      </c>
      <c r="N164" s="26" t="s">
        <v>121</v>
      </c>
      <c r="O164" s="27">
        <v>30950</v>
      </c>
      <c r="P164" s="26">
        <v>28326.1</v>
      </c>
      <c r="Q164" s="26">
        <v>0</v>
      </c>
    </row>
    <row r="165" spans="1:17" ht="43.5" thickBot="1" x14ac:dyDescent="0.3">
      <c r="A165" s="38">
        <v>202010</v>
      </c>
      <c r="B165" s="38" t="s">
        <v>55</v>
      </c>
      <c r="C165" s="38" t="s">
        <v>117</v>
      </c>
      <c r="D165" s="38" t="s">
        <v>142</v>
      </c>
      <c r="E165" s="38" t="s">
        <v>118</v>
      </c>
      <c r="F165" s="38" t="s">
        <v>119</v>
      </c>
      <c r="G165" s="38" t="s">
        <v>120</v>
      </c>
      <c r="H165" s="38">
        <v>80810</v>
      </c>
      <c r="I165" s="39" t="s">
        <v>322</v>
      </c>
      <c r="J165" s="39">
        <v>194915</v>
      </c>
      <c r="K165" s="39"/>
      <c r="L165" s="38" t="s">
        <v>121</v>
      </c>
      <c r="M165" s="39">
        <v>194915</v>
      </c>
      <c r="N165" s="38" t="s">
        <v>121</v>
      </c>
      <c r="O165" s="39">
        <v>194915</v>
      </c>
      <c r="P165" s="38">
        <v>81768.600000000006</v>
      </c>
      <c r="Q165" s="38">
        <v>0</v>
      </c>
    </row>
    <row r="166" spans="1:17" ht="43.5" thickBot="1" x14ac:dyDescent="0.3">
      <c r="A166" s="26">
        <v>202010</v>
      </c>
      <c r="B166" s="26" t="s">
        <v>55</v>
      </c>
      <c r="C166" s="26" t="s">
        <v>117</v>
      </c>
      <c r="D166" s="26" t="s">
        <v>143</v>
      </c>
      <c r="E166" s="26" t="s">
        <v>118</v>
      </c>
      <c r="F166" s="26" t="s">
        <v>119</v>
      </c>
      <c r="G166" s="26" t="s">
        <v>120</v>
      </c>
      <c r="H166" s="26">
        <v>80810</v>
      </c>
      <c r="I166" s="27" t="s">
        <v>323</v>
      </c>
      <c r="J166" s="27">
        <v>890614</v>
      </c>
      <c r="K166" s="27"/>
      <c r="L166" s="26" t="s">
        <v>121</v>
      </c>
      <c r="M166" s="27">
        <v>890614</v>
      </c>
      <c r="N166" s="26" t="s">
        <v>121</v>
      </c>
      <c r="O166" s="27">
        <v>890614</v>
      </c>
      <c r="P166" s="26">
        <v>599004.6</v>
      </c>
      <c r="Q166" s="26">
        <v>0</v>
      </c>
    </row>
    <row r="167" spans="1:17" ht="43.5" thickBot="1" x14ac:dyDescent="0.3">
      <c r="A167" s="38">
        <v>202010</v>
      </c>
      <c r="B167" s="38" t="s">
        <v>55</v>
      </c>
      <c r="C167" s="38" t="s">
        <v>117</v>
      </c>
      <c r="D167" s="38" t="s">
        <v>157</v>
      </c>
      <c r="E167" s="38" t="s">
        <v>118</v>
      </c>
      <c r="F167" s="38" t="s">
        <v>119</v>
      </c>
      <c r="G167" s="38" t="s">
        <v>120</v>
      </c>
      <c r="H167" s="38">
        <v>80810</v>
      </c>
      <c r="I167" s="39" t="s">
        <v>324</v>
      </c>
      <c r="J167" s="39">
        <v>31113</v>
      </c>
      <c r="K167" s="39"/>
      <c r="L167" s="38" t="s">
        <v>121</v>
      </c>
      <c r="M167" s="39">
        <v>31113</v>
      </c>
      <c r="N167" s="38" t="s">
        <v>121</v>
      </c>
      <c r="O167" s="39">
        <v>31113</v>
      </c>
      <c r="P167" s="38">
        <v>17590.8</v>
      </c>
      <c r="Q167" s="38">
        <v>0</v>
      </c>
    </row>
    <row r="168" spans="1:17" ht="43.5" thickBot="1" x14ac:dyDescent="0.3">
      <c r="A168" s="26">
        <v>202010</v>
      </c>
      <c r="B168" s="26" t="s">
        <v>55</v>
      </c>
      <c r="C168" s="26" t="s">
        <v>117</v>
      </c>
      <c r="D168" s="26" t="s">
        <v>306</v>
      </c>
      <c r="E168" s="26" t="s">
        <v>118</v>
      </c>
      <c r="F168" s="26" t="s">
        <v>119</v>
      </c>
      <c r="G168" s="26" t="s">
        <v>120</v>
      </c>
      <c r="H168" s="26">
        <v>80810</v>
      </c>
      <c r="I168" s="27" t="s">
        <v>325</v>
      </c>
      <c r="J168" s="27">
        <v>52200</v>
      </c>
      <c r="K168" s="27"/>
      <c r="L168" s="26" t="s">
        <v>121</v>
      </c>
      <c r="M168" s="27">
        <v>52200</v>
      </c>
      <c r="N168" s="26" t="s">
        <v>121</v>
      </c>
      <c r="O168" s="27">
        <v>52200</v>
      </c>
      <c r="P168" s="26">
        <v>21035</v>
      </c>
      <c r="Q168" s="26">
        <v>0</v>
      </c>
    </row>
    <row r="169" spans="1:17" ht="43.5" thickBot="1" x14ac:dyDescent="0.3">
      <c r="A169" s="38">
        <v>202011</v>
      </c>
      <c r="B169" s="38" t="s">
        <v>55</v>
      </c>
      <c r="C169" s="38" t="s">
        <v>117</v>
      </c>
      <c r="D169" s="38" t="s">
        <v>118</v>
      </c>
      <c r="E169" s="38" t="s">
        <v>118</v>
      </c>
      <c r="F169" s="38" t="s">
        <v>119</v>
      </c>
      <c r="G169" s="38" t="s">
        <v>120</v>
      </c>
      <c r="H169" s="38">
        <v>80810</v>
      </c>
      <c r="I169" s="39" t="s">
        <v>326</v>
      </c>
      <c r="J169" s="39">
        <v>47106368</v>
      </c>
      <c r="K169" s="39"/>
      <c r="L169" s="38" t="s">
        <v>121</v>
      </c>
      <c r="M169" s="39">
        <v>47106368</v>
      </c>
      <c r="N169" s="38" t="s">
        <v>121</v>
      </c>
      <c r="O169" s="39">
        <v>47106368</v>
      </c>
      <c r="P169" s="38">
        <v>28307101</v>
      </c>
      <c r="Q169" s="38">
        <v>0</v>
      </c>
    </row>
    <row r="170" spans="1:17" ht="43.5" thickBot="1" x14ac:dyDescent="0.3">
      <c r="A170" s="26">
        <v>202011</v>
      </c>
      <c r="B170" s="26" t="s">
        <v>55</v>
      </c>
      <c r="C170" s="26" t="s">
        <v>117</v>
      </c>
      <c r="D170" s="26" t="s">
        <v>135</v>
      </c>
      <c r="E170" s="26" t="s">
        <v>118</v>
      </c>
      <c r="F170" s="26" t="s">
        <v>119</v>
      </c>
      <c r="G170" s="26" t="s">
        <v>120</v>
      </c>
      <c r="H170" s="26">
        <v>80810</v>
      </c>
      <c r="I170" s="27" t="s">
        <v>327</v>
      </c>
      <c r="J170" s="27">
        <v>15256278</v>
      </c>
      <c r="K170" s="27"/>
      <c r="L170" s="26" t="s">
        <v>121</v>
      </c>
      <c r="M170" s="27">
        <v>15256278</v>
      </c>
      <c r="N170" s="26" t="s">
        <v>121</v>
      </c>
      <c r="O170" s="27">
        <v>15256278</v>
      </c>
      <c r="P170" s="26">
        <v>6177620.7000000002</v>
      </c>
      <c r="Q170" s="26">
        <v>0</v>
      </c>
    </row>
    <row r="171" spans="1:17" ht="43.5" thickBot="1" x14ac:dyDescent="0.3">
      <c r="A171" s="38">
        <v>202011</v>
      </c>
      <c r="B171" s="38" t="s">
        <v>55</v>
      </c>
      <c r="C171" s="38" t="s">
        <v>117</v>
      </c>
      <c r="D171" s="38" t="s">
        <v>144</v>
      </c>
      <c r="E171" s="38" t="s">
        <v>118</v>
      </c>
      <c r="F171" s="38" t="s">
        <v>119</v>
      </c>
      <c r="G171" s="38" t="s">
        <v>120</v>
      </c>
      <c r="H171" s="38">
        <v>80810</v>
      </c>
      <c r="I171" s="39" t="s">
        <v>328</v>
      </c>
      <c r="J171" s="39">
        <v>33383</v>
      </c>
      <c r="K171" s="39"/>
      <c r="L171" s="38" t="s">
        <v>121</v>
      </c>
      <c r="M171" s="39">
        <v>33383</v>
      </c>
      <c r="N171" s="38" t="s">
        <v>121</v>
      </c>
      <c r="O171" s="39">
        <v>33383</v>
      </c>
      <c r="P171" s="38">
        <v>25271.5</v>
      </c>
      <c r="Q171" s="38">
        <v>0</v>
      </c>
    </row>
    <row r="172" spans="1:17" ht="43.5" thickBot="1" x14ac:dyDescent="0.3">
      <c r="A172" s="26">
        <v>202011</v>
      </c>
      <c r="B172" s="26" t="s">
        <v>55</v>
      </c>
      <c r="C172" s="26" t="s">
        <v>117</v>
      </c>
      <c r="D172" s="26" t="s">
        <v>136</v>
      </c>
      <c r="E172" s="26" t="s">
        <v>118</v>
      </c>
      <c r="F172" s="26" t="s">
        <v>119</v>
      </c>
      <c r="G172" s="26" t="s">
        <v>120</v>
      </c>
      <c r="H172" s="26">
        <v>80810</v>
      </c>
      <c r="I172" s="27" t="s">
        <v>329</v>
      </c>
      <c r="J172" s="27">
        <v>344056</v>
      </c>
      <c r="K172" s="27"/>
      <c r="L172" s="26" t="s">
        <v>121</v>
      </c>
      <c r="M172" s="27">
        <v>344056</v>
      </c>
      <c r="N172" s="26" t="s">
        <v>121</v>
      </c>
      <c r="O172" s="27">
        <v>344056</v>
      </c>
      <c r="P172" s="26">
        <v>292744.2</v>
      </c>
      <c r="Q172" s="26">
        <v>0</v>
      </c>
    </row>
    <row r="173" spans="1:17" ht="43.5" thickBot="1" x14ac:dyDescent="0.3">
      <c r="A173" s="38">
        <v>202011</v>
      </c>
      <c r="B173" s="38" t="s">
        <v>55</v>
      </c>
      <c r="C173" s="38" t="s">
        <v>117</v>
      </c>
      <c r="D173" s="38" t="s">
        <v>137</v>
      </c>
      <c r="E173" s="38" t="s">
        <v>118</v>
      </c>
      <c r="F173" s="38" t="s">
        <v>119</v>
      </c>
      <c r="G173" s="38" t="s">
        <v>120</v>
      </c>
      <c r="H173" s="38">
        <v>80810</v>
      </c>
      <c r="I173" s="39" t="s">
        <v>330</v>
      </c>
      <c r="J173" s="39">
        <v>165383</v>
      </c>
      <c r="K173" s="39"/>
      <c r="L173" s="38" t="s">
        <v>121</v>
      </c>
      <c r="M173" s="39">
        <v>165383</v>
      </c>
      <c r="N173" s="38" t="s">
        <v>121</v>
      </c>
      <c r="O173" s="39">
        <v>165383</v>
      </c>
      <c r="P173" s="38">
        <v>134157.1</v>
      </c>
      <c r="Q173" s="38">
        <v>0</v>
      </c>
    </row>
    <row r="174" spans="1:17" ht="43.5" thickBot="1" x14ac:dyDescent="0.3">
      <c r="A174" s="26">
        <v>202011</v>
      </c>
      <c r="B174" s="26" t="s">
        <v>55</v>
      </c>
      <c r="C174" s="26" t="s">
        <v>117</v>
      </c>
      <c r="D174" s="26" t="s">
        <v>138</v>
      </c>
      <c r="E174" s="26" t="s">
        <v>118</v>
      </c>
      <c r="F174" s="26" t="s">
        <v>119</v>
      </c>
      <c r="G174" s="26" t="s">
        <v>120</v>
      </c>
      <c r="H174" s="26">
        <v>80810</v>
      </c>
      <c r="I174" s="27" t="s">
        <v>331</v>
      </c>
      <c r="J174" s="27">
        <v>4929867</v>
      </c>
      <c r="K174" s="27"/>
      <c r="L174" s="26" t="s">
        <v>121</v>
      </c>
      <c r="M174" s="27">
        <v>4929867</v>
      </c>
      <c r="N174" s="26" t="s">
        <v>121</v>
      </c>
      <c r="O174" s="27">
        <v>4929867</v>
      </c>
      <c r="P174" s="26">
        <v>2374541.2000000002</v>
      </c>
      <c r="Q174" s="26">
        <v>0</v>
      </c>
    </row>
    <row r="175" spans="1:17" ht="43.5" thickBot="1" x14ac:dyDescent="0.3">
      <c r="A175" s="38">
        <v>202011</v>
      </c>
      <c r="B175" s="38" t="s">
        <v>55</v>
      </c>
      <c r="C175" s="38" t="s">
        <v>117</v>
      </c>
      <c r="D175" s="38" t="s">
        <v>139</v>
      </c>
      <c r="E175" s="38" t="s">
        <v>118</v>
      </c>
      <c r="F175" s="38" t="s">
        <v>119</v>
      </c>
      <c r="G175" s="38" t="s">
        <v>120</v>
      </c>
      <c r="H175" s="38">
        <v>80810</v>
      </c>
      <c r="I175" s="39" t="s">
        <v>332</v>
      </c>
      <c r="J175" s="39">
        <v>1949518</v>
      </c>
      <c r="K175" s="39"/>
      <c r="L175" s="38" t="s">
        <v>121</v>
      </c>
      <c r="M175" s="39">
        <v>1949518</v>
      </c>
      <c r="N175" s="38" t="s">
        <v>121</v>
      </c>
      <c r="O175" s="39">
        <v>1949518</v>
      </c>
      <c r="P175" s="38">
        <v>848424.3</v>
      </c>
      <c r="Q175" s="38">
        <v>0</v>
      </c>
    </row>
    <row r="176" spans="1:17" ht="43.5" thickBot="1" x14ac:dyDescent="0.3">
      <c r="A176" s="26">
        <v>202011</v>
      </c>
      <c r="B176" s="26" t="s">
        <v>55</v>
      </c>
      <c r="C176" s="26" t="s">
        <v>117</v>
      </c>
      <c r="D176" s="26" t="s">
        <v>140</v>
      </c>
      <c r="E176" s="26" t="s">
        <v>118</v>
      </c>
      <c r="F176" s="26" t="s">
        <v>119</v>
      </c>
      <c r="G176" s="26" t="s">
        <v>120</v>
      </c>
      <c r="H176" s="26">
        <v>80810</v>
      </c>
      <c r="I176" s="27" t="s">
        <v>333</v>
      </c>
      <c r="J176" s="27">
        <v>868584</v>
      </c>
      <c r="K176" s="27"/>
      <c r="L176" s="26" t="s">
        <v>121</v>
      </c>
      <c r="M176" s="27">
        <v>868584</v>
      </c>
      <c r="N176" s="26" t="s">
        <v>121</v>
      </c>
      <c r="O176" s="27">
        <v>868584</v>
      </c>
      <c r="P176" s="26">
        <v>612595.80000000005</v>
      </c>
      <c r="Q176" s="26">
        <v>0</v>
      </c>
    </row>
    <row r="177" spans="1:17" ht="43.5" thickBot="1" x14ac:dyDescent="0.3">
      <c r="A177" s="38">
        <v>202011</v>
      </c>
      <c r="B177" s="38" t="s">
        <v>55</v>
      </c>
      <c r="C177" s="38" t="s">
        <v>117</v>
      </c>
      <c r="D177" s="38" t="s">
        <v>359</v>
      </c>
      <c r="E177" s="38" t="s">
        <v>118</v>
      </c>
      <c r="F177" s="38" t="s">
        <v>119</v>
      </c>
      <c r="G177" s="38" t="s">
        <v>120</v>
      </c>
      <c r="H177" s="38">
        <v>80810</v>
      </c>
      <c r="I177" s="39" t="s">
        <v>334</v>
      </c>
      <c r="J177" s="39">
        <v>3240</v>
      </c>
      <c r="K177" s="39"/>
      <c r="L177" s="38" t="s">
        <v>121</v>
      </c>
      <c r="M177" s="39">
        <v>3240</v>
      </c>
      <c r="N177" s="38" t="s">
        <v>121</v>
      </c>
      <c r="O177" s="39">
        <v>3240</v>
      </c>
      <c r="P177" s="38">
        <v>1328.4</v>
      </c>
      <c r="Q177" s="38">
        <v>0</v>
      </c>
    </row>
    <row r="178" spans="1:17" ht="43.5" thickBot="1" x14ac:dyDescent="0.3">
      <c r="A178" s="26">
        <v>202011</v>
      </c>
      <c r="B178" s="26" t="s">
        <v>55</v>
      </c>
      <c r="C178" s="26" t="s">
        <v>117</v>
      </c>
      <c r="D178" s="26" t="s">
        <v>146</v>
      </c>
      <c r="E178" s="26" t="s">
        <v>118</v>
      </c>
      <c r="F178" s="26" t="s">
        <v>119</v>
      </c>
      <c r="G178" s="26" t="s">
        <v>120</v>
      </c>
      <c r="H178" s="26">
        <v>80810</v>
      </c>
      <c r="I178" s="27" t="s">
        <v>335</v>
      </c>
      <c r="J178" s="27">
        <v>115053</v>
      </c>
      <c r="K178" s="27"/>
      <c r="L178" s="26" t="s">
        <v>121</v>
      </c>
      <c r="M178" s="27">
        <v>115053</v>
      </c>
      <c r="N178" s="26" t="s">
        <v>121</v>
      </c>
      <c r="O178" s="27">
        <v>115053</v>
      </c>
      <c r="P178" s="26">
        <v>81766.2</v>
      </c>
      <c r="Q178" s="26">
        <v>0</v>
      </c>
    </row>
    <row r="179" spans="1:17" ht="43.5" thickBot="1" x14ac:dyDescent="0.3">
      <c r="A179" s="38">
        <v>202011</v>
      </c>
      <c r="B179" s="38" t="s">
        <v>55</v>
      </c>
      <c r="C179" s="38" t="s">
        <v>117</v>
      </c>
      <c r="D179" s="38" t="s">
        <v>360</v>
      </c>
      <c r="E179" s="38" t="s">
        <v>118</v>
      </c>
      <c r="F179" s="38" t="s">
        <v>119</v>
      </c>
      <c r="G179" s="38" t="s">
        <v>120</v>
      </c>
      <c r="H179" s="38">
        <v>80810</v>
      </c>
      <c r="I179" s="39" t="s">
        <v>336</v>
      </c>
      <c r="J179" s="39">
        <v>6331202</v>
      </c>
      <c r="K179" s="39"/>
      <c r="L179" s="38" t="s">
        <v>121</v>
      </c>
      <c r="M179" s="39">
        <v>6331202</v>
      </c>
      <c r="N179" s="38" t="s">
        <v>121</v>
      </c>
      <c r="O179" s="39">
        <v>6331202</v>
      </c>
      <c r="P179" s="38">
        <v>4166548.1</v>
      </c>
      <c r="Q179" s="38">
        <v>0</v>
      </c>
    </row>
    <row r="180" spans="1:17" ht="43.5" thickBot="1" x14ac:dyDescent="0.3">
      <c r="A180" s="26">
        <v>202011</v>
      </c>
      <c r="B180" s="26" t="s">
        <v>55</v>
      </c>
      <c r="C180" s="26" t="s">
        <v>117</v>
      </c>
      <c r="D180" s="26" t="s">
        <v>150</v>
      </c>
      <c r="E180" s="26" t="s">
        <v>118</v>
      </c>
      <c r="F180" s="26" t="s">
        <v>119</v>
      </c>
      <c r="G180" s="26" t="s">
        <v>120</v>
      </c>
      <c r="H180" s="26">
        <v>80810</v>
      </c>
      <c r="I180" s="27" t="s">
        <v>337</v>
      </c>
      <c r="J180" s="27">
        <v>21140</v>
      </c>
      <c r="K180" s="27"/>
      <c r="L180" s="26" t="s">
        <v>121</v>
      </c>
      <c r="M180" s="27">
        <v>21140</v>
      </c>
      <c r="N180" s="26" t="s">
        <v>121</v>
      </c>
      <c r="O180" s="27">
        <v>21140</v>
      </c>
      <c r="P180" s="26">
        <v>2114</v>
      </c>
      <c r="Q180" s="26">
        <v>0</v>
      </c>
    </row>
    <row r="181" spans="1:17" ht="43.5" thickBot="1" x14ac:dyDescent="0.3">
      <c r="A181" s="38">
        <v>202011</v>
      </c>
      <c r="B181" s="38" t="s">
        <v>55</v>
      </c>
      <c r="C181" s="38" t="s">
        <v>117</v>
      </c>
      <c r="D181" s="38" t="s">
        <v>141</v>
      </c>
      <c r="E181" s="38" t="s">
        <v>118</v>
      </c>
      <c r="F181" s="38" t="s">
        <v>119</v>
      </c>
      <c r="G181" s="38" t="s">
        <v>120</v>
      </c>
      <c r="H181" s="38">
        <v>80810</v>
      </c>
      <c r="I181" s="39" t="s">
        <v>338</v>
      </c>
      <c r="J181" s="39">
        <v>12651061</v>
      </c>
      <c r="K181" s="39"/>
      <c r="L181" s="38" t="s">
        <v>121</v>
      </c>
      <c r="M181" s="39">
        <v>12651061</v>
      </c>
      <c r="N181" s="38" t="s">
        <v>121</v>
      </c>
      <c r="O181" s="39">
        <v>12651061</v>
      </c>
      <c r="P181" s="38">
        <v>10217244.9</v>
      </c>
      <c r="Q181" s="38">
        <v>0</v>
      </c>
    </row>
    <row r="182" spans="1:17" ht="43.5" thickBot="1" x14ac:dyDescent="0.3">
      <c r="A182" s="26">
        <v>202011</v>
      </c>
      <c r="B182" s="26" t="s">
        <v>55</v>
      </c>
      <c r="C182" s="26" t="s">
        <v>117</v>
      </c>
      <c r="D182" s="26" t="s">
        <v>151</v>
      </c>
      <c r="E182" s="26" t="s">
        <v>118</v>
      </c>
      <c r="F182" s="26" t="s">
        <v>119</v>
      </c>
      <c r="G182" s="26" t="s">
        <v>120</v>
      </c>
      <c r="H182" s="26">
        <v>80810</v>
      </c>
      <c r="I182" s="27" t="s">
        <v>339</v>
      </c>
      <c r="J182" s="27">
        <v>21876</v>
      </c>
      <c r="K182" s="27"/>
      <c r="L182" s="26" t="s">
        <v>121</v>
      </c>
      <c r="M182" s="27">
        <v>21876</v>
      </c>
      <c r="N182" s="26" t="s">
        <v>121</v>
      </c>
      <c r="O182" s="27">
        <v>21876</v>
      </c>
      <c r="P182" s="26">
        <v>18801.7</v>
      </c>
      <c r="Q182" s="26">
        <v>0</v>
      </c>
    </row>
    <row r="183" spans="1:17" ht="43.5" thickBot="1" x14ac:dyDescent="0.3">
      <c r="A183" s="38">
        <v>202011</v>
      </c>
      <c r="B183" s="38" t="s">
        <v>55</v>
      </c>
      <c r="C183" s="38" t="s">
        <v>117</v>
      </c>
      <c r="D183" s="38" t="s">
        <v>147</v>
      </c>
      <c r="E183" s="38" t="s">
        <v>118</v>
      </c>
      <c r="F183" s="38" t="s">
        <v>119</v>
      </c>
      <c r="G183" s="38" t="s">
        <v>120</v>
      </c>
      <c r="H183" s="38">
        <v>80810</v>
      </c>
      <c r="I183" s="39" t="s">
        <v>340</v>
      </c>
      <c r="J183" s="39">
        <v>157</v>
      </c>
      <c r="K183" s="39"/>
      <c r="L183" s="38" t="s">
        <v>121</v>
      </c>
      <c r="M183" s="39">
        <v>157</v>
      </c>
      <c r="N183" s="38" t="s">
        <v>121</v>
      </c>
      <c r="O183" s="39">
        <v>157</v>
      </c>
      <c r="P183" s="38">
        <v>1134</v>
      </c>
      <c r="Q183" s="38">
        <v>0</v>
      </c>
    </row>
    <row r="184" spans="1:17" ht="43.5" thickBot="1" x14ac:dyDescent="0.3">
      <c r="A184" s="26">
        <v>202011</v>
      </c>
      <c r="B184" s="26" t="s">
        <v>55</v>
      </c>
      <c r="C184" s="26" t="s">
        <v>117</v>
      </c>
      <c r="D184" s="26" t="s">
        <v>142</v>
      </c>
      <c r="E184" s="26" t="s">
        <v>118</v>
      </c>
      <c r="F184" s="26" t="s">
        <v>119</v>
      </c>
      <c r="G184" s="26" t="s">
        <v>120</v>
      </c>
      <c r="H184" s="26">
        <v>80810</v>
      </c>
      <c r="I184" s="27" t="s">
        <v>341</v>
      </c>
      <c r="J184" s="27">
        <v>1536157</v>
      </c>
      <c r="K184" s="27"/>
      <c r="L184" s="26" t="s">
        <v>121</v>
      </c>
      <c r="M184" s="27">
        <v>1536157</v>
      </c>
      <c r="N184" s="26" t="s">
        <v>121</v>
      </c>
      <c r="O184" s="27">
        <v>1536157</v>
      </c>
      <c r="P184" s="26">
        <v>1142337.2</v>
      </c>
      <c r="Q184" s="26">
        <v>0</v>
      </c>
    </row>
    <row r="185" spans="1:17" ht="43.5" thickBot="1" x14ac:dyDescent="0.3">
      <c r="A185" s="38">
        <v>202011</v>
      </c>
      <c r="B185" s="38" t="s">
        <v>55</v>
      </c>
      <c r="C185" s="38" t="s">
        <v>117</v>
      </c>
      <c r="D185" s="38" t="s">
        <v>143</v>
      </c>
      <c r="E185" s="38" t="s">
        <v>118</v>
      </c>
      <c r="F185" s="38" t="s">
        <v>119</v>
      </c>
      <c r="G185" s="38" t="s">
        <v>120</v>
      </c>
      <c r="H185" s="38">
        <v>80810</v>
      </c>
      <c r="I185" s="39" t="s">
        <v>342</v>
      </c>
      <c r="J185" s="39">
        <v>2841201</v>
      </c>
      <c r="K185" s="39"/>
      <c r="L185" s="38" t="s">
        <v>121</v>
      </c>
      <c r="M185" s="39">
        <v>2841201</v>
      </c>
      <c r="N185" s="38" t="s">
        <v>121</v>
      </c>
      <c r="O185" s="39">
        <v>2841201</v>
      </c>
      <c r="P185" s="38">
        <v>2158486.2000000002</v>
      </c>
      <c r="Q185" s="38">
        <v>0</v>
      </c>
    </row>
    <row r="186" spans="1:17" ht="43.5" thickBot="1" x14ac:dyDescent="0.3">
      <c r="A186" s="26">
        <v>202011</v>
      </c>
      <c r="B186" s="26" t="s">
        <v>55</v>
      </c>
      <c r="C186" s="26" t="s">
        <v>117</v>
      </c>
      <c r="D186" s="26" t="s">
        <v>157</v>
      </c>
      <c r="E186" s="26" t="s">
        <v>118</v>
      </c>
      <c r="F186" s="26" t="s">
        <v>119</v>
      </c>
      <c r="G186" s="26" t="s">
        <v>120</v>
      </c>
      <c r="H186" s="26">
        <v>80810</v>
      </c>
      <c r="I186" s="27" t="s">
        <v>343</v>
      </c>
      <c r="J186" s="27">
        <v>38208</v>
      </c>
      <c r="K186" s="27"/>
      <c r="L186" s="26" t="s">
        <v>121</v>
      </c>
      <c r="M186" s="27">
        <v>38208</v>
      </c>
      <c r="N186" s="26" t="s">
        <v>121</v>
      </c>
      <c r="O186" s="27">
        <v>38208</v>
      </c>
      <c r="P186" s="26">
        <v>32959.5</v>
      </c>
      <c r="Q186" s="26">
        <v>0</v>
      </c>
    </row>
    <row r="187" spans="1:17" ht="43.5" thickBot="1" x14ac:dyDescent="0.3">
      <c r="A187" s="38">
        <v>202012</v>
      </c>
      <c r="B187" s="38" t="s">
        <v>55</v>
      </c>
      <c r="C187" s="38" t="s">
        <v>117</v>
      </c>
      <c r="D187" s="38" t="s">
        <v>118</v>
      </c>
      <c r="E187" s="38" t="s">
        <v>118</v>
      </c>
      <c r="F187" s="38" t="s">
        <v>119</v>
      </c>
      <c r="G187" s="38" t="s">
        <v>120</v>
      </c>
      <c r="H187" s="38">
        <v>80810</v>
      </c>
      <c r="I187" s="39" t="s">
        <v>344</v>
      </c>
      <c r="J187" s="39">
        <v>50750906</v>
      </c>
      <c r="K187" s="39"/>
      <c r="L187" s="38" t="s">
        <v>121</v>
      </c>
      <c r="M187" s="39">
        <v>50750906</v>
      </c>
      <c r="N187" s="38" t="s">
        <v>121</v>
      </c>
      <c r="O187" s="39">
        <v>50750906</v>
      </c>
      <c r="P187" s="38">
        <v>38046360.200000003</v>
      </c>
      <c r="Q187" s="38">
        <v>0</v>
      </c>
    </row>
    <row r="188" spans="1:17" ht="43.5" thickBot="1" x14ac:dyDescent="0.3">
      <c r="A188" s="26">
        <v>202012</v>
      </c>
      <c r="B188" s="26" t="s">
        <v>55</v>
      </c>
      <c r="C188" s="26" t="s">
        <v>117</v>
      </c>
      <c r="D188" s="26" t="s">
        <v>135</v>
      </c>
      <c r="E188" s="26" t="s">
        <v>118</v>
      </c>
      <c r="F188" s="26" t="s">
        <v>119</v>
      </c>
      <c r="G188" s="26" t="s">
        <v>120</v>
      </c>
      <c r="H188" s="26">
        <v>80810</v>
      </c>
      <c r="I188" s="27" t="s">
        <v>345</v>
      </c>
      <c r="J188" s="27">
        <v>4716021</v>
      </c>
      <c r="K188" s="27"/>
      <c r="L188" s="26" t="s">
        <v>121</v>
      </c>
      <c r="M188" s="27">
        <v>4716021</v>
      </c>
      <c r="N188" s="26" t="s">
        <v>121</v>
      </c>
      <c r="O188" s="27">
        <v>4716021</v>
      </c>
      <c r="P188" s="26">
        <v>1918464.7</v>
      </c>
      <c r="Q188" s="26">
        <v>0</v>
      </c>
    </row>
    <row r="189" spans="1:17" ht="43.5" thickBot="1" x14ac:dyDescent="0.3">
      <c r="A189" s="38">
        <v>202012</v>
      </c>
      <c r="B189" s="38" t="s">
        <v>55</v>
      </c>
      <c r="C189" s="38" t="s">
        <v>117</v>
      </c>
      <c r="D189" s="38" t="s">
        <v>136</v>
      </c>
      <c r="E189" s="38" t="s">
        <v>118</v>
      </c>
      <c r="F189" s="38" t="s">
        <v>119</v>
      </c>
      <c r="G189" s="38" t="s">
        <v>120</v>
      </c>
      <c r="H189" s="38">
        <v>80810</v>
      </c>
      <c r="I189" s="39" t="s">
        <v>346</v>
      </c>
      <c r="J189" s="39">
        <v>351811</v>
      </c>
      <c r="K189" s="39"/>
      <c r="L189" s="38" t="s">
        <v>121</v>
      </c>
      <c r="M189" s="39">
        <v>351811</v>
      </c>
      <c r="N189" s="38" t="s">
        <v>121</v>
      </c>
      <c r="O189" s="39">
        <v>351811</v>
      </c>
      <c r="P189" s="38">
        <v>294488.3</v>
      </c>
      <c r="Q189" s="38">
        <v>0</v>
      </c>
    </row>
    <row r="190" spans="1:17" ht="43.5" thickBot="1" x14ac:dyDescent="0.3">
      <c r="A190" s="26">
        <v>202012</v>
      </c>
      <c r="B190" s="26" t="s">
        <v>55</v>
      </c>
      <c r="C190" s="26" t="s">
        <v>117</v>
      </c>
      <c r="D190" s="26" t="s">
        <v>137</v>
      </c>
      <c r="E190" s="26" t="s">
        <v>118</v>
      </c>
      <c r="F190" s="26" t="s">
        <v>119</v>
      </c>
      <c r="G190" s="26" t="s">
        <v>120</v>
      </c>
      <c r="H190" s="26">
        <v>80810</v>
      </c>
      <c r="I190" s="27" t="s">
        <v>347</v>
      </c>
      <c r="J190" s="27">
        <v>450814</v>
      </c>
      <c r="K190" s="27"/>
      <c r="L190" s="26" t="s">
        <v>121</v>
      </c>
      <c r="M190" s="27">
        <v>450814</v>
      </c>
      <c r="N190" s="26" t="s">
        <v>121</v>
      </c>
      <c r="O190" s="27">
        <v>450814</v>
      </c>
      <c r="P190" s="26">
        <v>395924.7</v>
      </c>
      <c r="Q190" s="26">
        <v>0</v>
      </c>
    </row>
    <row r="191" spans="1:17" ht="43.5" thickBot="1" x14ac:dyDescent="0.3">
      <c r="A191" s="38">
        <v>202012</v>
      </c>
      <c r="B191" s="38" t="s">
        <v>55</v>
      </c>
      <c r="C191" s="38" t="s">
        <v>117</v>
      </c>
      <c r="D191" s="38" t="s">
        <v>138</v>
      </c>
      <c r="E191" s="38" t="s">
        <v>118</v>
      </c>
      <c r="F191" s="38" t="s">
        <v>119</v>
      </c>
      <c r="G191" s="38" t="s">
        <v>120</v>
      </c>
      <c r="H191" s="38">
        <v>80810</v>
      </c>
      <c r="I191" s="39" t="s">
        <v>348</v>
      </c>
      <c r="J191" s="39">
        <v>4633724</v>
      </c>
      <c r="K191" s="39"/>
      <c r="L191" s="38" t="s">
        <v>121</v>
      </c>
      <c r="M191" s="39">
        <v>4633724</v>
      </c>
      <c r="N191" s="38" t="s">
        <v>121</v>
      </c>
      <c r="O191" s="39">
        <v>4633724</v>
      </c>
      <c r="P191" s="38">
        <v>2535383.9</v>
      </c>
      <c r="Q191" s="38">
        <v>0</v>
      </c>
    </row>
    <row r="192" spans="1:17" ht="43.5" thickBot="1" x14ac:dyDescent="0.3">
      <c r="A192" s="26">
        <v>202012</v>
      </c>
      <c r="B192" s="26" t="s">
        <v>55</v>
      </c>
      <c r="C192" s="26" t="s">
        <v>117</v>
      </c>
      <c r="D192" s="26" t="s">
        <v>139</v>
      </c>
      <c r="E192" s="26" t="s">
        <v>118</v>
      </c>
      <c r="F192" s="26" t="s">
        <v>119</v>
      </c>
      <c r="G192" s="26" t="s">
        <v>120</v>
      </c>
      <c r="H192" s="26">
        <v>80810</v>
      </c>
      <c r="I192" s="27" t="s">
        <v>349</v>
      </c>
      <c r="J192" s="27">
        <v>2445437</v>
      </c>
      <c r="K192" s="27"/>
      <c r="L192" s="26" t="s">
        <v>121</v>
      </c>
      <c r="M192" s="27">
        <v>2445437</v>
      </c>
      <c r="N192" s="26" t="s">
        <v>121</v>
      </c>
      <c r="O192" s="27">
        <v>2445437</v>
      </c>
      <c r="P192" s="26">
        <v>1111516.3999999999</v>
      </c>
      <c r="Q192" s="26">
        <v>0</v>
      </c>
    </row>
    <row r="193" spans="1:17" ht="43.5" thickBot="1" x14ac:dyDescent="0.3">
      <c r="A193" s="38">
        <v>202012</v>
      </c>
      <c r="B193" s="38" t="s">
        <v>55</v>
      </c>
      <c r="C193" s="38" t="s">
        <v>117</v>
      </c>
      <c r="D193" s="38" t="s">
        <v>145</v>
      </c>
      <c r="E193" s="38" t="s">
        <v>118</v>
      </c>
      <c r="F193" s="38" t="s">
        <v>119</v>
      </c>
      <c r="G193" s="38" t="s">
        <v>120</v>
      </c>
      <c r="H193" s="38">
        <v>80810</v>
      </c>
      <c r="I193" s="39" t="s">
        <v>350</v>
      </c>
      <c r="J193" s="39">
        <v>1960</v>
      </c>
      <c r="K193" s="39"/>
      <c r="L193" s="38" t="s">
        <v>121</v>
      </c>
      <c r="M193" s="39">
        <v>1960</v>
      </c>
      <c r="N193" s="38" t="s">
        <v>121</v>
      </c>
      <c r="O193" s="39">
        <v>1960</v>
      </c>
      <c r="P193" s="38">
        <v>9002.2000000000007</v>
      </c>
      <c r="Q193" s="38">
        <v>0</v>
      </c>
    </row>
    <row r="194" spans="1:17" ht="43.5" thickBot="1" x14ac:dyDescent="0.3">
      <c r="A194" s="26">
        <v>202012</v>
      </c>
      <c r="B194" s="26" t="s">
        <v>55</v>
      </c>
      <c r="C194" s="26" t="s">
        <v>117</v>
      </c>
      <c r="D194" s="26" t="s">
        <v>140</v>
      </c>
      <c r="E194" s="26" t="s">
        <v>118</v>
      </c>
      <c r="F194" s="26" t="s">
        <v>119</v>
      </c>
      <c r="G194" s="26" t="s">
        <v>120</v>
      </c>
      <c r="H194" s="26">
        <v>80810</v>
      </c>
      <c r="I194" s="27" t="s">
        <v>351</v>
      </c>
      <c r="J194" s="27">
        <v>535671</v>
      </c>
      <c r="K194" s="27"/>
      <c r="L194" s="26" t="s">
        <v>121</v>
      </c>
      <c r="M194" s="27">
        <v>535671</v>
      </c>
      <c r="N194" s="26" t="s">
        <v>121</v>
      </c>
      <c r="O194" s="27">
        <v>535671</v>
      </c>
      <c r="P194" s="26">
        <v>410157.4</v>
      </c>
      <c r="Q194" s="26">
        <v>0</v>
      </c>
    </row>
    <row r="195" spans="1:17" ht="43.5" thickBot="1" x14ac:dyDescent="0.3">
      <c r="A195" s="38">
        <v>202012</v>
      </c>
      <c r="B195" s="38" t="s">
        <v>55</v>
      </c>
      <c r="C195" s="38" t="s">
        <v>117</v>
      </c>
      <c r="D195" s="38" t="s">
        <v>359</v>
      </c>
      <c r="E195" s="38" t="s">
        <v>118</v>
      </c>
      <c r="F195" s="38" t="s">
        <v>119</v>
      </c>
      <c r="G195" s="38" t="s">
        <v>120</v>
      </c>
      <c r="H195" s="38">
        <v>80810</v>
      </c>
      <c r="I195" s="39" t="s">
        <v>352</v>
      </c>
      <c r="J195" s="39">
        <v>13320</v>
      </c>
      <c r="K195" s="39"/>
      <c r="L195" s="38" t="s">
        <v>121</v>
      </c>
      <c r="M195" s="39">
        <v>13320</v>
      </c>
      <c r="N195" s="38" t="s">
        <v>121</v>
      </c>
      <c r="O195" s="39">
        <v>13320</v>
      </c>
      <c r="P195" s="38">
        <v>19088.8</v>
      </c>
      <c r="Q195" s="38">
        <v>0</v>
      </c>
    </row>
    <row r="196" spans="1:17" ht="43.5" thickBot="1" x14ac:dyDescent="0.3">
      <c r="A196" s="26">
        <v>202012</v>
      </c>
      <c r="B196" s="26" t="s">
        <v>55</v>
      </c>
      <c r="C196" s="26" t="s">
        <v>117</v>
      </c>
      <c r="D196" s="26" t="s">
        <v>146</v>
      </c>
      <c r="E196" s="26" t="s">
        <v>118</v>
      </c>
      <c r="F196" s="26" t="s">
        <v>119</v>
      </c>
      <c r="G196" s="26" t="s">
        <v>120</v>
      </c>
      <c r="H196" s="26">
        <v>80810</v>
      </c>
      <c r="I196" s="27" t="s">
        <v>353</v>
      </c>
      <c r="J196" s="27">
        <v>77709</v>
      </c>
      <c r="K196" s="27"/>
      <c r="L196" s="26" t="s">
        <v>121</v>
      </c>
      <c r="M196" s="27">
        <v>77709</v>
      </c>
      <c r="N196" s="26" t="s">
        <v>121</v>
      </c>
      <c r="O196" s="27">
        <v>77709</v>
      </c>
      <c r="P196" s="26">
        <v>71829.399999999994</v>
      </c>
      <c r="Q196" s="26">
        <v>0</v>
      </c>
    </row>
    <row r="197" spans="1:17" ht="43.5" thickBot="1" x14ac:dyDescent="0.3">
      <c r="A197" s="38">
        <v>202012</v>
      </c>
      <c r="B197" s="38" t="s">
        <v>55</v>
      </c>
      <c r="C197" s="38" t="s">
        <v>117</v>
      </c>
      <c r="D197" s="38" t="s">
        <v>360</v>
      </c>
      <c r="E197" s="38" t="s">
        <v>118</v>
      </c>
      <c r="F197" s="38" t="s">
        <v>119</v>
      </c>
      <c r="G197" s="38" t="s">
        <v>120</v>
      </c>
      <c r="H197" s="38">
        <v>80810</v>
      </c>
      <c r="I197" s="39" t="s">
        <v>354</v>
      </c>
      <c r="J197" s="39">
        <v>11334194</v>
      </c>
      <c r="K197" s="39"/>
      <c r="L197" s="38" t="s">
        <v>121</v>
      </c>
      <c r="M197" s="39">
        <v>11334194</v>
      </c>
      <c r="N197" s="38" t="s">
        <v>121</v>
      </c>
      <c r="O197" s="39">
        <v>11334194</v>
      </c>
      <c r="P197" s="38">
        <v>7850913.9000000004</v>
      </c>
      <c r="Q197" s="38">
        <v>0</v>
      </c>
    </row>
    <row r="198" spans="1:17" ht="43.5" thickBot="1" x14ac:dyDescent="0.3">
      <c r="A198" s="26">
        <v>202012</v>
      </c>
      <c r="B198" s="26" t="s">
        <v>55</v>
      </c>
      <c r="C198" s="26" t="s">
        <v>117</v>
      </c>
      <c r="D198" s="26" t="s">
        <v>141</v>
      </c>
      <c r="E198" s="26" t="s">
        <v>118</v>
      </c>
      <c r="F198" s="26" t="s">
        <v>119</v>
      </c>
      <c r="G198" s="26" t="s">
        <v>120</v>
      </c>
      <c r="H198" s="26">
        <v>80810</v>
      </c>
      <c r="I198" s="27" t="s">
        <v>355</v>
      </c>
      <c r="J198" s="27">
        <v>17675387</v>
      </c>
      <c r="K198" s="27"/>
      <c r="L198" s="26" t="s">
        <v>121</v>
      </c>
      <c r="M198" s="27">
        <v>17675387</v>
      </c>
      <c r="N198" s="26" t="s">
        <v>121</v>
      </c>
      <c r="O198" s="27">
        <v>17675387</v>
      </c>
      <c r="P198" s="26">
        <v>16617524.699999999</v>
      </c>
      <c r="Q198" s="26">
        <v>0</v>
      </c>
    </row>
    <row r="199" spans="1:17" ht="43.5" thickBot="1" x14ac:dyDescent="0.3">
      <c r="A199" s="38">
        <v>202012</v>
      </c>
      <c r="B199" s="38" t="s">
        <v>55</v>
      </c>
      <c r="C199" s="38" t="s">
        <v>117</v>
      </c>
      <c r="D199" s="38" t="s">
        <v>147</v>
      </c>
      <c r="E199" s="38" t="s">
        <v>118</v>
      </c>
      <c r="F199" s="38" t="s">
        <v>119</v>
      </c>
      <c r="G199" s="38" t="s">
        <v>120</v>
      </c>
      <c r="H199" s="38">
        <v>80810</v>
      </c>
      <c r="I199" s="39" t="s">
        <v>356</v>
      </c>
      <c r="J199" s="39">
        <v>175</v>
      </c>
      <c r="K199" s="39"/>
      <c r="L199" s="38" t="s">
        <v>121</v>
      </c>
      <c r="M199" s="39">
        <v>175</v>
      </c>
      <c r="N199" s="38" t="s">
        <v>121</v>
      </c>
      <c r="O199" s="39">
        <v>175</v>
      </c>
      <c r="P199" s="38">
        <v>1072.9000000000001</v>
      </c>
      <c r="Q199" s="38">
        <v>0</v>
      </c>
    </row>
    <row r="200" spans="1:17" ht="43.5" thickBot="1" x14ac:dyDescent="0.3">
      <c r="A200" s="26">
        <v>202012</v>
      </c>
      <c r="B200" s="26" t="s">
        <v>55</v>
      </c>
      <c r="C200" s="26" t="s">
        <v>117</v>
      </c>
      <c r="D200" s="26" t="s">
        <v>142</v>
      </c>
      <c r="E200" s="26" t="s">
        <v>118</v>
      </c>
      <c r="F200" s="26" t="s">
        <v>119</v>
      </c>
      <c r="G200" s="26" t="s">
        <v>120</v>
      </c>
      <c r="H200" s="26">
        <v>80810</v>
      </c>
      <c r="I200" s="27" t="s">
        <v>357</v>
      </c>
      <c r="J200" s="27">
        <v>3290433</v>
      </c>
      <c r="K200" s="27"/>
      <c r="L200" s="26" t="s">
        <v>121</v>
      </c>
      <c r="M200" s="27">
        <v>3290433</v>
      </c>
      <c r="N200" s="26" t="s">
        <v>121</v>
      </c>
      <c r="O200" s="27">
        <v>3290433</v>
      </c>
      <c r="P200" s="26">
        <v>2528781.4</v>
      </c>
      <c r="Q200" s="26">
        <v>0</v>
      </c>
    </row>
    <row r="201" spans="1:17" ht="43.5" thickBot="1" x14ac:dyDescent="0.3">
      <c r="A201" s="38">
        <v>202012</v>
      </c>
      <c r="B201" s="38" t="s">
        <v>55</v>
      </c>
      <c r="C201" s="38" t="s">
        <v>117</v>
      </c>
      <c r="D201" s="38" t="s">
        <v>143</v>
      </c>
      <c r="E201" s="38" t="s">
        <v>118</v>
      </c>
      <c r="F201" s="38" t="s">
        <v>119</v>
      </c>
      <c r="G201" s="38" t="s">
        <v>120</v>
      </c>
      <c r="H201" s="38">
        <v>80810</v>
      </c>
      <c r="I201" s="39" t="s">
        <v>358</v>
      </c>
      <c r="J201" s="39">
        <v>5222141</v>
      </c>
      <c r="K201" s="39"/>
      <c r="L201" s="38" t="s">
        <v>121</v>
      </c>
      <c r="M201" s="39">
        <v>5222141</v>
      </c>
      <c r="N201" s="38" t="s">
        <v>121</v>
      </c>
      <c r="O201" s="39">
        <v>5222141</v>
      </c>
      <c r="P201" s="38">
        <v>4281231.5</v>
      </c>
      <c r="Q201" s="38">
        <v>0</v>
      </c>
    </row>
    <row r="202" spans="1:17" ht="43.5" thickBot="1" x14ac:dyDescent="0.3">
      <c r="A202" s="26">
        <v>202012</v>
      </c>
      <c r="B202" s="26" t="s">
        <v>55</v>
      </c>
      <c r="C202" s="26" t="s">
        <v>117</v>
      </c>
      <c r="D202" s="26" t="s">
        <v>157</v>
      </c>
      <c r="E202" s="26" t="s">
        <v>118</v>
      </c>
      <c r="F202" s="26" t="s">
        <v>119</v>
      </c>
      <c r="G202" s="26" t="s">
        <v>120</v>
      </c>
      <c r="H202" s="26">
        <v>80810</v>
      </c>
      <c r="I202" s="27" t="s">
        <v>160</v>
      </c>
      <c r="J202" s="27">
        <v>2106</v>
      </c>
      <c r="K202" s="27"/>
      <c r="L202" s="26" t="s">
        <v>121</v>
      </c>
      <c r="M202" s="27">
        <v>2106</v>
      </c>
      <c r="N202" s="26" t="s">
        <v>121</v>
      </c>
      <c r="O202" s="27">
        <v>2106</v>
      </c>
      <c r="P202" s="26">
        <v>980.2</v>
      </c>
      <c r="Q202" s="26">
        <v>0</v>
      </c>
    </row>
  </sheetData>
  <autoFilter ref="A1:Q202" xr:uid="{C2FFCABB-3C24-4DC1-9B42-2EF50B08D51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845-CF05-4C76-BDE0-E677F69DFA0E}">
  <dimension ref="A1:AG50"/>
  <sheetViews>
    <sheetView workbookViewId="0">
      <selection activeCell="J30" sqref="J30"/>
    </sheetView>
  </sheetViews>
  <sheetFormatPr defaultRowHeight="15" x14ac:dyDescent="0.25"/>
  <cols>
    <col min="1" max="1" width="29.42578125" customWidth="1"/>
  </cols>
  <sheetData>
    <row r="1" spans="1:33" ht="15.75" x14ac:dyDescent="0.25">
      <c r="A1" s="29" t="s">
        <v>122</v>
      </c>
      <c r="B1" s="65" t="s">
        <v>123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3" x14ac:dyDescent="0.25">
      <c r="A2" s="28"/>
      <c r="B2" s="65" t="s">
        <v>124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</row>
    <row r="3" spans="1:33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</row>
    <row r="4" spans="1:33" x14ac:dyDescent="0.25">
      <c r="A4" s="31"/>
      <c r="B4" s="31">
        <v>1990</v>
      </c>
      <c r="C4" s="31">
        <v>1991</v>
      </c>
      <c r="D4" s="31">
        <v>1992</v>
      </c>
      <c r="E4" s="31">
        <v>1993</v>
      </c>
      <c r="F4" s="31">
        <v>1994</v>
      </c>
      <c r="G4" s="31">
        <v>1995</v>
      </c>
      <c r="H4" s="31">
        <v>1996</v>
      </c>
      <c r="I4" s="31">
        <v>1997</v>
      </c>
      <c r="J4" s="31">
        <v>1998</v>
      </c>
      <c r="K4" s="31">
        <v>1999</v>
      </c>
      <c r="L4" s="31">
        <v>2000</v>
      </c>
      <c r="M4" s="31">
        <v>2001</v>
      </c>
      <c r="N4" s="31">
        <v>2002</v>
      </c>
      <c r="O4" s="31">
        <v>2003</v>
      </c>
      <c r="P4" s="31">
        <v>2004</v>
      </c>
      <c r="Q4" s="31">
        <v>2005</v>
      </c>
      <c r="R4" s="31">
        <v>2006</v>
      </c>
      <c r="S4" s="31">
        <v>2007</v>
      </c>
      <c r="T4" s="31">
        <v>2008</v>
      </c>
      <c r="U4" s="31">
        <v>2009</v>
      </c>
      <c r="V4" s="31">
        <v>2010</v>
      </c>
      <c r="W4" s="31">
        <v>2011</v>
      </c>
      <c r="X4" s="31">
        <v>2012</v>
      </c>
      <c r="Y4" s="31">
        <v>2013</v>
      </c>
      <c r="Z4" s="31">
        <v>2014</v>
      </c>
      <c r="AA4" s="32">
        <v>2015</v>
      </c>
      <c r="AB4" s="32">
        <v>2016</v>
      </c>
      <c r="AC4" s="33">
        <v>2017</v>
      </c>
      <c r="AD4" s="33">
        <v>2018</v>
      </c>
      <c r="AE4" s="33">
        <v>2019</v>
      </c>
      <c r="AF4" s="33">
        <v>2020</v>
      </c>
      <c r="AG4" s="33">
        <v>2021</v>
      </c>
    </row>
    <row r="5" spans="1:33" ht="24.75" x14ac:dyDescent="0.25">
      <c r="A5" s="34" t="s">
        <v>125</v>
      </c>
      <c r="B5" s="28">
        <v>2384.5500000000002</v>
      </c>
      <c r="C5" s="28">
        <v>2203.4699999999998</v>
      </c>
      <c r="D5" s="28">
        <v>2839.64</v>
      </c>
      <c r="E5" s="28">
        <v>2725.77</v>
      </c>
      <c r="F5" s="28">
        <v>2094.12</v>
      </c>
      <c r="G5" s="28">
        <v>2220.77</v>
      </c>
      <c r="H5" s="28">
        <v>3011.989</v>
      </c>
      <c r="I5" s="28">
        <v>2654.9880000000003</v>
      </c>
      <c r="J5" s="28">
        <v>2173.8000000000002</v>
      </c>
      <c r="K5" s="28">
        <v>1881.6479999999999</v>
      </c>
      <c r="L5" s="28">
        <v>2690.01</v>
      </c>
      <c r="M5" s="28">
        <v>2378.4380000000001</v>
      </c>
      <c r="N5" s="28">
        <v>2644.3090000000002</v>
      </c>
      <c r="O5" s="28">
        <v>2444.6169999999997</v>
      </c>
      <c r="P5" s="28">
        <v>2537.192</v>
      </c>
      <c r="Q5" s="28">
        <v>2403.7840000000001</v>
      </c>
      <c r="R5" s="28">
        <v>1940.1490000000001</v>
      </c>
      <c r="S5" s="28">
        <v>2435.4304000000002</v>
      </c>
      <c r="T5" s="28">
        <v>2344.2485999999999</v>
      </c>
      <c r="U5" s="28">
        <v>2639.9342999999999</v>
      </c>
      <c r="V5" s="28">
        <v>2074.6756</v>
      </c>
      <c r="W5" s="28">
        <v>2415.9812000000002</v>
      </c>
      <c r="X5" s="28">
        <v>2511.7969000000003</v>
      </c>
      <c r="Y5" s="28">
        <v>2739.0704000000001</v>
      </c>
      <c r="Z5" s="28">
        <v>2779.6197000000002</v>
      </c>
      <c r="AA5" s="28">
        <v>2676.067</v>
      </c>
      <c r="AB5" s="28">
        <v>3055.6455000000001</v>
      </c>
      <c r="AC5" s="28">
        <v>2682.5565999999999</v>
      </c>
      <c r="AD5" s="28">
        <v>3336.9726000000001</v>
      </c>
      <c r="AE5" s="28">
        <v>3500.0423999999998</v>
      </c>
      <c r="AF5" s="28">
        <v>3661.3717999999999</v>
      </c>
      <c r="AG5" s="28">
        <v>3985.5286999999998</v>
      </c>
    </row>
    <row r="6" spans="1:33" ht="24.75" x14ac:dyDescent="0.25">
      <c r="A6" s="35" t="s">
        <v>126</v>
      </c>
      <c r="B6" s="28">
        <v>1655.89</v>
      </c>
      <c r="C6" s="28">
        <v>1357.34</v>
      </c>
      <c r="D6" s="28">
        <v>1861.56</v>
      </c>
      <c r="E6" s="28">
        <v>1691.14</v>
      </c>
      <c r="F6" s="28">
        <v>1189.9100000000001</v>
      </c>
      <c r="G6" s="28">
        <v>1285.3699999999999</v>
      </c>
      <c r="H6" s="28">
        <v>2003.598</v>
      </c>
      <c r="I6" s="28">
        <v>1527.5219999999999</v>
      </c>
      <c r="J6" s="28">
        <v>1256.04</v>
      </c>
      <c r="K6" s="28">
        <v>958.87400000000002</v>
      </c>
      <c r="L6" s="28">
        <v>1519.3679999999999</v>
      </c>
      <c r="M6" s="28">
        <v>1190.568</v>
      </c>
      <c r="N6" s="28">
        <v>1566.971</v>
      </c>
      <c r="O6" s="28">
        <v>1344.87</v>
      </c>
      <c r="P6" s="28">
        <v>1361.7850000000001</v>
      </c>
      <c r="Q6" s="28">
        <v>1220.9569999999999</v>
      </c>
      <c r="R6" s="28">
        <v>986.81500000000005</v>
      </c>
      <c r="S6" s="28">
        <v>1298.2356</v>
      </c>
      <c r="T6" s="28">
        <v>1144.9838</v>
      </c>
      <c r="U6" s="28">
        <v>1397.8724999999999</v>
      </c>
      <c r="V6" s="28">
        <v>996.23359999999991</v>
      </c>
      <c r="W6" s="28">
        <v>1184.0891999999999</v>
      </c>
      <c r="X6" s="28">
        <v>1387.9560999999999</v>
      </c>
      <c r="Y6" s="28">
        <v>1527.4151999999999</v>
      </c>
      <c r="Z6" s="28">
        <v>1596.6218999999999</v>
      </c>
      <c r="AA6" s="28">
        <v>1495.2517</v>
      </c>
      <c r="AB6" s="28">
        <v>1725.8629000000001</v>
      </c>
      <c r="AC6" s="28">
        <v>1521.1991</v>
      </c>
      <c r="AD6" s="28">
        <v>1997.4747</v>
      </c>
      <c r="AE6" s="28">
        <v>2179.3258000000001</v>
      </c>
      <c r="AF6" s="28">
        <v>2341.6491999999998</v>
      </c>
      <c r="AG6" s="28">
        <v>2607.1819999999998</v>
      </c>
    </row>
    <row r="7" spans="1:33" x14ac:dyDescent="0.25">
      <c r="A7" s="35" t="s">
        <v>127</v>
      </c>
      <c r="B7" s="28">
        <v>361.92</v>
      </c>
      <c r="C7" s="28">
        <v>440.05</v>
      </c>
      <c r="D7" s="28">
        <v>535.97</v>
      </c>
      <c r="E7" s="28">
        <v>546.61</v>
      </c>
      <c r="F7" s="28">
        <v>407.39</v>
      </c>
      <c r="G7" s="28">
        <v>429.96</v>
      </c>
      <c r="H7" s="28">
        <v>424.93700000000001</v>
      </c>
      <c r="I7" s="28">
        <v>520.82299999999998</v>
      </c>
      <c r="J7" s="28">
        <v>309.92199999999997</v>
      </c>
      <c r="K7" s="28">
        <v>322.96499999999997</v>
      </c>
      <c r="L7" s="28">
        <v>466.24</v>
      </c>
      <c r="M7" s="28">
        <v>482.221</v>
      </c>
      <c r="N7" s="28">
        <v>381.35900000000004</v>
      </c>
      <c r="O7" s="28">
        <v>410.416</v>
      </c>
      <c r="P7" s="28">
        <v>435.7</v>
      </c>
      <c r="Q7" s="28">
        <v>424.56899999999996</v>
      </c>
      <c r="R7" s="28">
        <v>223.273</v>
      </c>
      <c r="S7" s="28">
        <v>420.77749999999997</v>
      </c>
      <c r="T7" s="28">
        <v>485.91850000000005</v>
      </c>
      <c r="U7" s="28">
        <v>508.00580000000002</v>
      </c>
      <c r="V7" s="28">
        <v>432.14279999999997</v>
      </c>
      <c r="W7" s="28">
        <v>513.7944</v>
      </c>
      <c r="X7" s="28">
        <v>463.27479999999997</v>
      </c>
      <c r="Y7" s="28">
        <v>511.04570000000001</v>
      </c>
      <c r="Z7" s="28">
        <v>494.50010000000003</v>
      </c>
      <c r="AA7" s="28">
        <v>502.68259999999998</v>
      </c>
      <c r="AB7" s="28">
        <v>624.024</v>
      </c>
      <c r="AC7" s="28">
        <v>509.05840000000001</v>
      </c>
      <c r="AD7" s="28">
        <v>615.59609999999998</v>
      </c>
      <c r="AE7" s="28">
        <v>597.12799999999993</v>
      </c>
      <c r="AF7" s="28">
        <v>601.74860000000001</v>
      </c>
      <c r="AG7" s="28">
        <v>641.08699999999999</v>
      </c>
    </row>
    <row r="8" spans="1:33" x14ac:dyDescent="0.25">
      <c r="A8" s="35" t="s">
        <v>128</v>
      </c>
      <c r="B8" s="28">
        <v>15.55</v>
      </c>
      <c r="C8" s="28">
        <v>10.23</v>
      </c>
      <c r="D8" s="28">
        <v>7.73</v>
      </c>
      <c r="E8" s="28">
        <v>8.42</v>
      </c>
      <c r="F8" s="28">
        <v>8.4</v>
      </c>
      <c r="G8" s="28">
        <v>9.01</v>
      </c>
      <c r="H8" s="28">
        <v>8.7319999999999993</v>
      </c>
      <c r="I8" s="28">
        <v>7.6829999999999998</v>
      </c>
      <c r="J8" s="28">
        <v>9.9529999999999994</v>
      </c>
      <c r="K8" s="28">
        <v>8.4269999999999996</v>
      </c>
      <c r="L8" s="28">
        <v>7.9019999999999992</v>
      </c>
      <c r="M8" s="28">
        <v>6.9930000000000003</v>
      </c>
      <c r="N8" s="28">
        <v>5.4770000000000003</v>
      </c>
      <c r="O8" s="28">
        <v>5.8929999999999998</v>
      </c>
      <c r="P8" s="28">
        <v>4.258</v>
      </c>
      <c r="Q8" s="28">
        <v>5.63</v>
      </c>
      <c r="R8" s="28">
        <v>5.0199999999999996</v>
      </c>
      <c r="S8" s="28">
        <v>9.7992999999999988</v>
      </c>
      <c r="T8" s="28">
        <v>12.570699999999999</v>
      </c>
      <c r="U8" s="28">
        <v>13.665799999999999</v>
      </c>
      <c r="V8" s="28">
        <v>12.702400000000001</v>
      </c>
      <c r="W8" s="28">
        <v>14.5261</v>
      </c>
      <c r="X8" s="28">
        <v>15.040199999999999</v>
      </c>
      <c r="Y8" s="28">
        <v>14.818000000000001</v>
      </c>
      <c r="Z8" s="28">
        <v>15.541399999999999</v>
      </c>
      <c r="AA8" s="28">
        <v>16.825899999999997</v>
      </c>
      <c r="AB8" s="28">
        <v>20.815300000000001</v>
      </c>
      <c r="AC8" s="28">
        <v>17.832000000000001</v>
      </c>
      <c r="AD8" s="28">
        <v>20.043900000000001</v>
      </c>
      <c r="AE8" s="28">
        <v>19.6858</v>
      </c>
      <c r="AF8" s="28">
        <v>20.626899999999999</v>
      </c>
      <c r="AG8" s="28">
        <v>31.710899999999999</v>
      </c>
    </row>
    <row r="9" spans="1:33" x14ac:dyDescent="0.25">
      <c r="A9" s="35" t="s">
        <v>129</v>
      </c>
      <c r="B9" s="28">
        <v>1.28</v>
      </c>
      <c r="C9" s="28">
        <v>2.04</v>
      </c>
      <c r="D9" s="28">
        <v>1.1100000000000001</v>
      </c>
      <c r="E9" s="28">
        <v>0.56999999999999995</v>
      </c>
      <c r="F9" s="28">
        <v>0.93</v>
      </c>
      <c r="G9" s="28">
        <v>1.0900000000000001</v>
      </c>
      <c r="H9" s="28">
        <v>1.2749999999999999</v>
      </c>
      <c r="I9" s="28">
        <v>0.99199999999999999</v>
      </c>
      <c r="J9" s="28">
        <v>0.51900000000000002</v>
      </c>
      <c r="K9" s="28">
        <v>0.84499999999999997</v>
      </c>
      <c r="L9" s="28">
        <v>0.71299999999999997</v>
      </c>
      <c r="M9" s="28">
        <v>1.089</v>
      </c>
      <c r="N9" s="28">
        <v>0.82400000000000007</v>
      </c>
      <c r="O9" s="28">
        <v>1.0779999999999998</v>
      </c>
      <c r="P9" s="28">
        <v>1.4259999999999999</v>
      </c>
      <c r="Q9" s="28">
        <v>1.675</v>
      </c>
      <c r="R9" s="28">
        <v>2.169</v>
      </c>
      <c r="S9" s="28">
        <v>1.6210999999999998</v>
      </c>
      <c r="T9" s="28">
        <v>1.6765000000000001</v>
      </c>
      <c r="U9" s="28">
        <v>1.6709000000000001</v>
      </c>
      <c r="V9" s="28">
        <v>2.0603000000000002</v>
      </c>
      <c r="W9" s="28">
        <v>1.8152999999999999</v>
      </c>
      <c r="X9" s="28">
        <v>1.9390999999999998</v>
      </c>
      <c r="Y9" s="28">
        <v>1.9678</v>
      </c>
      <c r="Z9" s="28">
        <v>2.0246</v>
      </c>
      <c r="AA9" s="28">
        <v>1.8457000000000001</v>
      </c>
      <c r="AB9" s="28">
        <v>1.9466999999999999</v>
      </c>
      <c r="AC9" s="28">
        <v>1.9838999999999998</v>
      </c>
      <c r="AD9" s="28">
        <v>2.0057999999999998</v>
      </c>
      <c r="AE9" s="28">
        <v>2.0141999999999998</v>
      </c>
      <c r="AF9" s="28">
        <v>2.0198</v>
      </c>
      <c r="AG9" s="28">
        <v>2.0297999999999998</v>
      </c>
    </row>
    <row r="10" spans="1:33" x14ac:dyDescent="0.25">
      <c r="A10" s="35" t="s">
        <v>130</v>
      </c>
      <c r="B10" s="36">
        <v>0.56999999999999995</v>
      </c>
      <c r="C10" s="36">
        <v>1</v>
      </c>
      <c r="D10" s="36">
        <v>0.39</v>
      </c>
      <c r="E10" s="36">
        <v>0.19</v>
      </c>
      <c r="F10" s="36">
        <v>0.3</v>
      </c>
      <c r="G10" s="36">
        <v>0.3</v>
      </c>
      <c r="H10" s="36">
        <v>0.10800000000000001</v>
      </c>
      <c r="I10" s="36">
        <v>5.8999999999999997E-2</v>
      </c>
      <c r="J10" s="36">
        <v>8.199999999999999E-2</v>
      </c>
      <c r="K10" s="36">
        <v>0.16299999999999998</v>
      </c>
      <c r="L10" s="36">
        <v>0.17699999999999999</v>
      </c>
      <c r="M10" s="36">
        <v>0.18</v>
      </c>
      <c r="N10" s="36">
        <v>0.13600000000000001</v>
      </c>
      <c r="O10" s="36">
        <v>0.14299999999999999</v>
      </c>
      <c r="P10" s="37">
        <v>8.7999999999999995E-2</v>
      </c>
      <c r="Q10" s="28">
        <v>0.127</v>
      </c>
      <c r="R10" s="28">
        <v>0.11399999999999999</v>
      </c>
      <c r="S10" s="37">
        <v>7.2999999999999995E-2</v>
      </c>
      <c r="T10" s="37">
        <v>6.9999999999999993E-2</v>
      </c>
      <c r="U10" s="37">
        <v>5.9799999999999999E-2</v>
      </c>
      <c r="V10" s="36">
        <v>0.13220000000000001</v>
      </c>
      <c r="W10" s="36">
        <v>0.1038</v>
      </c>
      <c r="X10" s="36">
        <v>0.1065</v>
      </c>
      <c r="Y10" s="36">
        <v>0.1072</v>
      </c>
      <c r="Z10" s="36">
        <v>0.1116</v>
      </c>
      <c r="AA10" s="37">
        <v>7.9899999999999999E-2</v>
      </c>
      <c r="AB10" s="37">
        <v>6.2100000000000002E-2</v>
      </c>
      <c r="AC10" s="37">
        <v>8.4199999999999997E-2</v>
      </c>
      <c r="AD10" s="37">
        <v>8.3299999999999999E-2</v>
      </c>
      <c r="AE10" s="37">
        <v>7.4499999999999997E-2</v>
      </c>
      <c r="AF10" s="37">
        <v>6.6600000000000006E-2</v>
      </c>
      <c r="AG10" s="37">
        <v>7.2400000000000006E-2</v>
      </c>
    </row>
    <row r="11" spans="1:33" x14ac:dyDescent="0.25">
      <c r="A11" s="35" t="s">
        <v>131</v>
      </c>
      <c r="B11" s="28">
        <v>349.33</v>
      </c>
      <c r="C11" s="28">
        <v>392.8</v>
      </c>
      <c r="D11" s="28">
        <v>432.9</v>
      </c>
      <c r="E11" s="28">
        <v>478.85</v>
      </c>
      <c r="F11" s="28">
        <v>487.19</v>
      </c>
      <c r="G11" s="28">
        <v>495.04</v>
      </c>
      <c r="H11" s="28">
        <v>573.33900000000006</v>
      </c>
      <c r="I11" s="28">
        <v>597.90899999999999</v>
      </c>
      <c r="J11" s="28">
        <v>597.28399999999999</v>
      </c>
      <c r="K11" s="28">
        <v>590.37400000000002</v>
      </c>
      <c r="L11" s="28">
        <v>695.61</v>
      </c>
      <c r="M11" s="28">
        <v>697.38599999999997</v>
      </c>
      <c r="N11" s="28">
        <v>689.54099999999994</v>
      </c>
      <c r="O11" s="28">
        <v>682.21699999999998</v>
      </c>
      <c r="P11" s="28">
        <v>733.93399999999997</v>
      </c>
      <c r="Q11" s="28">
        <v>750.82500000000005</v>
      </c>
      <c r="R11" s="28">
        <v>722.75900000000001</v>
      </c>
      <c r="S11" s="28">
        <v>704.9239</v>
      </c>
      <c r="T11" s="28">
        <v>699.02890000000002</v>
      </c>
      <c r="U11" s="28">
        <v>718.65949999999998</v>
      </c>
      <c r="V11" s="28">
        <v>631.40440000000001</v>
      </c>
      <c r="W11" s="28">
        <v>701.65229999999997</v>
      </c>
      <c r="X11" s="28">
        <v>643.48019999999997</v>
      </c>
      <c r="Y11" s="28">
        <v>683.71640000000002</v>
      </c>
      <c r="Z11" s="28">
        <v>670.81999999999994</v>
      </c>
      <c r="AA11" s="28">
        <v>659.38109999999995</v>
      </c>
      <c r="AB11" s="28">
        <v>682.93450000000007</v>
      </c>
      <c r="AC11" s="28">
        <v>632.399</v>
      </c>
      <c r="AD11" s="28">
        <v>701.76880000000006</v>
      </c>
      <c r="AE11" s="28">
        <v>701.81409999999994</v>
      </c>
      <c r="AF11" s="28">
        <v>695.26080000000002</v>
      </c>
      <c r="AG11" s="28">
        <v>703.44659999999999</v>
      </c>
    </row>
    <row r="12" spans="1:33" x14ac:dyDescent="0.25">
      <c r="A12" s="34" t="s">
        <v>132</v>
      </c>
      <c r="B12" s="28">
        <v>612.25</v>
      </c>
      <c r="C12" s="28">
        <v>543.33000000000004</v>
      </c>
      <c r="D12" s="28">
        <v>529.26</v>
      </c>
      <c r="E12" s="28">
        <v>467.48</v>
      </c>
      <c r="F12" s="28">
        <v>310.55</v>
      </c>
      <c r="G12" s="28">
        <v>300.56</v>
      </c>
      <c r="H12" s="28">
        <v>345.99899999999997</v>
      </c>
      <c r="I12" s="28">
        <v>279.767</v>
      </c>
      <c r="J12" s="28">
        <v>192.334</v>
      </c>
      <c r="K12" s="28">
        <v>248.05799999999999</v>
      </c>
      <c r="L12" s="28">
        <v>278.76900000000001</v>
      </c>
      <c r="M12" s="28">
        <v>232.62899999999999</v>
      </c>
      <c r="N12" s="28">
        <v>213.60599999999999</v>
      </c>
      <c r="O12" s="28">
        <v>341.108</v>
      </c>
      <c r="P12" s="28">
        <v>308.70499999999998</v>
      </c>
      <c r="Q12" s="28">
        <v>321.82399999999996</v>
      </c>
      <c r="R12" s="28">
        <v>234.10499999999999</v>
      </c>
      <c r="S12" s="28">
        <v>320.72989999999999</v>
      </c>
      <c r="T12" s="28">
        <v>274.202</v>
      </c>
      <c r="U12" s="28">
        <v>306.62389999999999</v>
      </c>
      <c r="V12" s="28">
        <v>335.78370000000001</v>
      </c>
      <c r="W12" s="28">
        <v>427.78039999999999</v>
      </c>
      <c r="X12" s="28">
        <v>282.6216</v>
      </c>
      <c r="Y12" s="28">
        <v>461.64269999999999</v>
      </c>
      <c r="Z12" s="28">
        <v>570.39480000000003</v>
      </c>
      <c r="AA12" s="28">
        <v>519.97910000000002</v>
      </c>
      <c r="AB12" s="28">
        <v>601.33320000000003</v>
      </c>
      <c r="AC12" s="28">
        <v>580.07690000000002</v>
      </c>
      <c r="AD12" s="28">
        <v>627.73900000000003</v>
      </c>
      <c r="AE12" s="28">
        <v>677.99739999999997</v>
      </c>
      <c r="AF12" s="28">
        <v>681.90829999999994</v>
      </c>
      <c r="AG12" s="28">
        <v>751.50340000000006</v>
      </c>
    </row>
    <row r="13" spans="1:33" x14ac:dyDescent="0.25">
      <c r="A13" s="34" t="s">
        <v>133</v>
      </c>
      <c r="B13" s="28">
        <v>3.78</v>
      </c>
      <c r="C13" s="28">
        <v>2.87</v>
      </c>
      <c r="D13" s="28">
        <v>2.92</v>
      </c>
      <c r="E13" s="28">
        <v>3.87</v>
      </c>
      <c r="F13" s="28">
        <v>1.57</v>
      </c>
      <c r="G13" s="28">
        <v>2.13</v>
      </c>
      <c r="H13" s="28">
        <v>1.6059999999999999</v>
      </c>
      <c r="I13" s="28">
        <v>0.87100000000000011</v>
      </c>
      <c r="J13" s="28">
        <v>0.622</v>
      </c>
      <c r="K13" s="28">
        <v>0.96300000000000008</v>
      </c>
      <c r="L13" s="28">
        <v>0.92599999999999993</v>
      </c>
      <c r="M13" s="28">
        <v>0.60199999999999998</v>
      </c>
      <c r="N13" s="28">
        <v>0.59499999999999997</v>
      </c>
      <c r="O13" s="28">
        <v>0.51800000000000002</v>
      </c>
      <c r="P13" s="28">
        <v>0.47199999999999998</v>
      </c>
      <c r="Q13" s="28">
        <v>0.39</v>
      </c>
      <c r="R13" s="28">
        <v>0.35499999999999998</v>
      </c>
      <c r="S13" s="28">
        <v>0.26724999999999999</v>
      </c>
      <c r="T13" s="28">
        <v>0.2805588235294118</v>
      </c>
      <c r="U13" s="28">
        <v>0.28279411764705881</v>
      </c>
      <c r="V13" s="28">
        <v>1.9050999999999998E-2</v>
      </c>
      <c r="W13" s="28">
        <v>0.25309500000000001</v>
      </c>
      <c r="X13" s="28">
        <v>0.23615</v>
      </c>
      <c r="Y13" s="28">
        <v>0.20384000000000002</v>
      </c>
      <c r="Z13" s="28">
        <v>0.172322</v>
      </c>
      <c r="AA13" s="28">
        <v>0.21852700000000005</v>
      </c>
      <c r="AB13" s="28">
        <v>0.15778900000000001</v>
      </c>
      <c r="AC13" s="28">
        <v>0.173565926471</v>
      </c>
      <c r="AD13" s="28">
        <v>0.14422499999999999</v>
      </c>
      <c r="AE13" s="28">
        <v>0.20449999999999999</v>
      </c>
      <c r="AF13" s="28">
        <v>0.22109999999999999</v>
      </c>
      <c r="AG13" s="28">
        <v>0.19570000000000001</v>
      </c>
    </row>
    <row r="14" spans="1:33" x14ac:dyDescent="0.25">
      <c r="A14" s="34" t="s">
        <v>134</v>
      </c>
      <c r="B14" s="28">
        <v>7.08</v>
      </c>
      <c r="C14" s="28">
        <v>8.14</v>
      </c>
      <c r="D14" s="28">
        <v>7.24</v>
      </c>
      <c r="E14" s="28">
        <v>7.63</v>
      </c>
      <c r="F14" s="28">
        <v>3.96</v>
      </c>
      <c r="G14" s="28">
        <v>4.3499999999999996</v>
      </c>
      <c r="H14" s="28">
        <v>2.38</v>
      </c>
      <c r="I14" s="28">
        <v>1.63</v>
      </c>
      <c r="J14" s="28">
        <v>1.48</v>
      </c>
      <c r="K14" s="28">
        <v>1.93</v>
      </c>
      <c r="L14" s="28">
        <v>1.52</v>
      </c>
      <c r="M14" s="28">
        <v>1.24</v>
      </c>
      <c r="N14" s="28">
        <v>1.29</v>
      </c>
      <c r="O14" s="28">
        <v>0.87</v>
      </c>
      <c r="P14" s="28">
        <v>1.24</v>
      </c>
      <c r="Q14" s="28">
        <v>1.26</v>
      </c>
      <c r="R14" s="28">
        <v>1.1499999999999999</v>
      </c>
      <c r="S14" s="28">
        <v>0.63</v>
      </c>
      <c r="T14" s="28">
        <v>0.82</v>
      </c>
      <c r="U14" s="28">
        <v>0.63</v>
      </c>
      <c r="V14" s="28">
        <v>0.37</v>
      </c>
      <c r="W14" s="28">
        <v>0.26700000000000002</v>
      </c>
      <c r="X14" s="37">
        <v>9.0200000000000002E-2</v>
      </c>
      <c r="Y14" s="37">
        <v>9.01E-2</v>
      </c>
      <c r="Z14" s="28">
        <v>0.2223</v>
      </c>
      <c r="AA14" s="28">
        <v>0.24559999999999998</v>
      </c>
      <c r="AB14" s="28">
        <v>0.44889999999999997</v>
      </c>
      <c r="AC14" s="28">
        <v>0.55410000000000004</v>
      </c>
      <c r="AD14" s="28">
        <v>0.50359999999999994</v>
      </c>
      <c r="AE14" s="28">
        <v>0.29769999999999996</v>
      </c>
      <c r="AF14" s="28">
        <v>0.3422</v>
      </c>
      <c r="AG14" s="28">
        <v>0.2293</v>
      </c>
    </row>
    <row r="17" spans="1:33" ht="15.75" x14ac:dyDescent="0.25">
      <c r="A17" s="66" t="s">
        <v>367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43"/>
    </row>
    <row r="18" spans="1:33" x14ac:dyDescent="0.25">
      <c r="A18" s="44"/>
      <c r="B18" s="45">
        <v>1990</v>
      </c>
      <c r="C18" s="45">
        <v>1991</v>
      </c>
      <c r="D18" s="45">
        <v>1992</v>
      </c>
      <c r="E18" s="45">
        <v>1993</v>
      </c>
      <c r="F18" s="45">
        <v>1994</v>
      </c>
      <c r="G18" s="45">
        <v>1995</v>
      </c>
      <c r="H18" s="45">
        <v>1996</v>
      </c>
      <c r="I18" s="45">
        <v>1997</v>
      </c>
      <c r="J18" s="45">
        <v>1998</v>
      </c>
      <c r="K18" s="45">
        <v>1999</v>
      </c>
      <c r="L18" s="45">
        <v>2000</v>
      </c>
      <c r="M18" s="45">
        <v>2001</v>
      </c>
      <c r="N18" s="45">
        <v>2002</v>
      </c>
      <c r="O18" s="45">
        <v>2003</v>
      </c>
      <c r="P18" s="45">
        <v>2004</v>
      </c>
      <c r="Q18" s="45">
        <v>2005</v>
      </c>
      <c r="R18" s="45">
        <v>2006</v>
      </c>
      <c r="S18" s="45">
        <v>2007</v>
      </c>
      <c r="T18" s="45">
        <v>2008</v>
      </c>
      <c r="U18" s="45">
        <v>2009</v>
      </c>
      <c r="V18" s="45">
        <v>2010</v>
      </c>
      <c r="W18" s="45">
        <v>2011</v>
      </c>
      <c r="X18" s="45">
        <v>2012</v>
      </c>
      <c r="Y18" s="45">
        <v>2013</v>
      </c>
      <c r="Z18" s="45">
        <v>2014</v>
      </c>
      <c r="AA18" s="45">
        <v>2015</v>
      </c>
      <c r="AB18" s="45">
        <v>2016</v>
      </c>
      <c r="AC18" s="45">
        <v>2017</v>
      </c>
      <c r="AD18" s="45">
        <v>2018</v>
      </c>
      <c r="AE18" s="46">
        <v>2019</v>
      </c>
      <c r="AF18" s="45">
        <v>2020</v>
      </c>
      <c r="AG18" s="45">
        <v>2021</v>
      </c>
    </row>
    <row r="19" spans="1:33" x14ac:dyDescent="0.25">
      <c r="A19" s="68" t="s">
        <v>368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70"/>
    </row>
    <row r="20" spans="1:33" ht="30" x14ac:dyDescent="0.25">
      <c r="A20" s="47" t="s">
        <v>369</v>
      </c>
      <c r="B20" s="48">
        <v>0.158</v>
      </c>
      <c r="C20" s="48">
        <v>0.26</v>
      </c>
      <c r="D20" s="49">
        <v>2.7</v>
      </c>
      <c r="E20" s="49">
        <v>22.4</v>
      </c>
      <c r="F20" s="49">
        <v>73.7</v>
      </c>
      <c r="G20" s="49">
        <v>203.9</v>
      </c>
      <c r="H20" s="49">
        <v>283.39999999999998</v>
      </c>
      <c r="I20" s="49">
        <v>303.2</v>
      </c>
      <c r="J20" s="49">
        <v>298.39999999999998</v>
      </c>
      <c r="K20" s="49">
        <v>586</v>
      </c>
      <c r="L20" s="49">
        <v>742.4</v>
      </c>
      <c r="M20" s="49">
        <v>918.2</v>
      </c>
      <c r="N20" s="49">
        <v>968.2</v>
      </c>
      <c r="O20" s="49">
        <v>1076.4000000000001</v>
      </c>
      <c r="P20" s="49">
        <v>1253.2</v>
      </c>
      <c r="Q20" s="49">
        <v>1380.9</v>
      </c>
      <c r="R20" s="49">
        <v>1570.6</v>
      </c>
      <c r="S20" s="49">
        <v>1861</v>
      </c>
      <c r="T20" s="49">
        <v>2354.5</v>
      </c>
      <c r="U20" s="49">
        <v>2390.1</v>
      </c>
      <c r="V20" s="49">
        <v>2462.1999999999998</v>
      </c>
      <c r="W20" s="49">
        <v>3098.7</v>
      </c>
      <c r="X20" s="49">
        <v>3160.3</v>
      </c>
      <c r="Y20" s="49">
        <v>3458.3</v>
      </c>
      <c r="Z20" s="50">
        <v>4031.1</v>
      </c>
      <c r="AA20" s="49">
        <v>4794.6000000000004</v>
      </c>
      <c r="AB20" s="49">
        <v>5112.3</v>
      </c>
      <c r="AC20" s="49">
        <v>5109.5</v>
      </c>
      <c r="AD20" s="49">
        <v>5348.8</v>
      </c>
      <c r="AE20" s="50">
        <v>5801.4</v>
      </c>
      <c r="AF20" s="50">
        <v>6468.8</v>
      </c>
      <c r="AG20" s="49">
        <v>7710.3</v>
      </c>
    </row>
    <row r="21" spans="1:33" x14ac:dyDescent="0.25">
      <c r="A21" s="47" t="s">
        <v>370</v>
      </c>
      <c r="B21" s="48"/>
      <c r="C21" s="48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49"/>
      <c r="Z21" s="50"/>
      <c r="AA21" s="52"/>
      <c r="AB21" s="49"/>
      <c r="AC21" s="49"/>
      <c r="AD21" s="49"/>
      <c r="AE21" s="50"/>
      <c r="AF21" s="50"/>
      <c r="AG21" s="49"/>
    </row>
    <row r="22" spans="1:33" x14ac:dyDescent="0.25">
      <c r="A22" s="47" t="s">
        <v>371</v>
      </c>
      <c r="B22" s="48">
        <v>5.8000000000000003E-2</v>
      </c>
      <c r="C22" s="48">
        <v>0.105</v>
      </c>
      <c r="D22" s="49">
        <v>1.3</v>
      </c>
      <c r="E22" s="49">
        <v>10.3</v>
      </c>
      <c r="F22" s="49">
        <v>37.9</v>
      </c>
      <c r="G22" s="49">
        <v>108.3</v>
      </c>
      <c r="H22" s="49">
        <v>153.69999999999999</v>
      </c>
      <c r="I22" s="49">
        <v>165.6</v>
      </c>
      <c r="J22" s="49">
        <v>143.1</v>
      </c>
      <c r="K22" s="49">
        <v>307.10000000000002</v>
      </c>
      <c r="L22" s="49">
        <v>394.7</v>
      </c>
      <c r="M22" s="49">
        <v>466.1</v>
      </c>
      <c r="N22" s="49">
        <v>480.7</v>
      </c>
      <c r="O22" s="49">
        <v>557.20000000000005</v>
      </c>
      <c r="P22" s="49">
        <v>650.6</v>
      </c>
      <c r="Q22" s="49">
        <v>669.8</v>
      </c>
      <c r="R22" s="49">
        <v>764.8</v>
      </c>
      <c r="S22" s="49">
        <v>962.2</v>
      </c>
      <c r="T22" s="49">
        <v>1236.8</v>
      </c>
      <c r="U22" s="49">
        <v>1159.5999999999999</v>
      </c>
      <c r="V22" s="49">
        <v>1090.2</v>
      </c>
      <c r="W22" s="49">
        <v>1566.7</v>
      </c>
      <c r="X22" s="49">
        <v>1491.6</v>
      </c>
      <c r="Y22" s="49">
        <v>1730.2</v>
      </c>
      <c r="Z22" s="50">
        <v>1986.7</v>
      </c>
      <c r="AA22" s="49">
        <v>2487.3000000000002</v>
      </c>
      <c r="AB22" s="49">
        <v>2710.3</v>
      </c>
      <c r="AC22" s="49">
        <v>2599.6999999999998</v>
      </c>
      <c r="AD22" s="49">
        <v>2756.1</v>
      </c>
      <c r="AE22" s="50">
        <v>3056.4</v>
      </c>
      <c r="AF22" s="50">
        <v>3612.7</v>
      </c>
      <c r="AG22" s="49">
        <v>4464.7</v>
      </c>
    </row>
    <row r="23" spans="1:33" x14ac:dyDescent="0.25">
      <c r="A23" s="47" t="s">
        <v>372</v>
      </c>
      <c r="B23" s="48">
        <v>0.1</v>
      </c>
      <c r="C23" s="48">
        <v>0.155</v>
      </c>
      <c r="D23" s="49">
        <v>1.4</v>
      </c>
      <c r="E23" s="49">
        <v>12.1</v>
      </c>
      <c r="F23" s="49">
        <v>35.799999999999997</v>
      </c>
      <c r="G23" s="49">
        <v>95.6</v>
      </c>
      <c r="H23" s="49">
        <v>129.69999999999999</v>
      </c>
      <c r="I23" s="49">
        <v>137.6</v>
      </c>
      <c r="J23" s="49">
        <v>155.30000000000001</v>
      </c>
      <c r="K23" s="49">
        <v>278.89999999999998</v>
      </c>
      <c r="L23" s="49">
        <v>347.7</v>
      </c>
      <c r="M23" s="49">
        <v>452.1</v>
      </c>
      <c r="N23" s="49">
        <v>487.5</v>
      </c>
      <c r="O23" s="49">
        <v>519.20000000000005</v>
      </c>
      <c r="P23" s="49">
        <v>602.6</v>
      </c>
      <c r="Q23" s="49">
        <v>711.1</v>
      </c>
      <c r="R23" s="49">
        <v>805.8</v>
      </c>
      <c r="S23" s="49">
        <v>898.8</v>
      </c>
      <c r="T23" s="49">
        <v>1117.7</v>
      </c>
      <c r="U23" s="49">
        <v>1230.5</v>
      </c>
      <c r="V23" s="49">
        <v>1372</v>
      </c>
      <c r="W23" s="49">
        <v>1532</v>
      </c>
      <c r="X23" s="49">
        <v>1668.7</v>
      </c>
      <c r="Y23" s="49">
        <v>1728.1</v>
      </c>
      <c r="Z23" s="50">
        <v>2044.4</v>
      </c>
      <c r="AA23" s="49">
        <v>2307.3000000000002</v>
      </c>
      <c r="AB23" s="49">
        <v>2402</v>
      </c>
      <c r="AC23" s="49">
        <v>2509.8000000000002</v>
      </c>
      <c r="AD23" s="49">
        <v>2592.6999999999998</v>
      </c>
      <c r="AE23" s="50">
        <v>2745</v>
      </c>
      <c r="AF23" s="50">
        <v>2856.1</v>
      </c>
      <c r="AG23" s="49">
        <v>3245.6</v>
      </c>
    </row>
    <row r="27" spans="1:33" ht="15.75" x14ac:dyDescent="0.25">
      <c r="A27" s="53" t="s">
        <v>373</v>
      </c>
      <c r="B27" s="54"/>
      <c r="C27" s="54"/>
      <c r="D27" s="54"/>
      <c r="E27" s="54"/>
      <c r="F27" s="54"/>
      <c r="G27" s="54"/>
      <c r="H27" s="54"/>
    </row>
    <row r="28" spans="1:33" ht="15.75" x14ac:dyDescent="0.25">
      <c r="A28" s="55" t="s">
        <v>374</v>
      </c>
      <c r="B28" s="54"/>
      <c r="C28" s="54"/>
      <c r="D28" s="54"/>
      <c r="E28" s="54"/>
      <c r="F28" s="54"/>
      <c r="G28" s="54"/>
      <c r="H28" s="54"/>
    </row>
    <row r="29" spans="1:33" x14ac:dyDescent="0.25">
      <c r="A29" s="56"/>
      <c r="B29" s="57">
        <v>2014</v>
      </c>
      <c r="C29" s="57">
        <v>2015</v>
      </c>
      <c r="D29" s="57">
        <v>2016</v>
      </c>
      <c r="E29" s="57">
        <v>2017</v>
      </c>
      <c r="F29" s="57">
        <v>2018</v>
      </c>
      <c r="G29" s="57">
        <v>2019</v>
      </c>
      <c r="H29" s="57">
        <v>2020</v>
      </c>
    </row>
    <row r="30" spans="1:33" ht="31.5" x14ac:dyDescent="0.25">
      <c r="A30" s="58" t="s">
        <v>375</v>
      </c>
      <c r="B30" s="59">
        <v>100</v>
      </c>
      <c r="C30" s="59">
        <v>100</v>
      </c>
      <c r="D30" s="59">
        <v>100</v>
      </c>
      <c r="E30" s="59">
        <v>100</v>
      </c>
      <c r="F30" s="59">
        <v>100</v>
      </c>
      <c r="G30" s="59">
        <v>100</v>
      </c>
      <c r="H30" s="59">
        <v>100</v>
      </c>
    </row>
    <row r="31" spans="1:33" ht="15.75" x14ac:dyDescent="0.25">
      <c r="A31" s="60" t="s">
        <v>376</v>
      </c>
      <c r="B31" s="59"/>
      <c r="C31" s="59"/>
      <c r="D31" s="59"/>
      <c r="E31" s="59"/>
      <c r="F31" s="59"/>
      <c r="G31" s="59"/>
      <c r="H31" s="59"/>
    </row>
    <row r="32" spans="1:33" ht="31.5" x14ac:dyDescent="0.25">
      <c r="A32" s="61" t="s">
        <v>377</v>
      </c>
      <c r="B32" s="59">
        <v>49.3</v>
      </c>
      <c r="C32" s="59">
        <v>51.9</v>
      </c>
      <c r="D32" s="59">
        <v>53</v>
      </c>
      <c r="E32" s="59">
        <v>50.9</v>
      </c>
      <c r="F32" s="59">
        <v>51.5</v>
      </c>
      <c r="G32" s="59">
        <v>52.7</v>
      </c>
      <c r="H32" s="59">
        <v>55.8</v>
      </c>
    </row>
    <row r="33" spans="1:8" x14ac:dyDescent="0.25">
      <c r="A33" s="62" t="s">
        <v>378</v>
      </c>
      <c r="B33" s="63"/>
      <c r="C33" s="63"/>
      <c r="D33" s="63"/>
      <c r="E33" s="63"/>
      <c r="F33" s="63"/>
      <c r="G33" s="63"/>
      <c r="H33" s="63"/>
    </row>
    <row r="34" spans="1:8" ht="45" x14ac:dyDescent="0.25">
      <c r="A34" s="60" t="s">
        <v>379</v>
      </c>
      <c r="B34" s="63">
        <v>17.2</v>
      </c>
      <c r="C34" s="63">
        <v>18.5</v>
      </c>
      <c r="D34" s="63">
        <v>20.2</v>
      </c>
      <c r="E34" s="63">
        <v>19.600000000000001</v>
      </c>
      <c r="F34" s="63">
        <v>18.5</v>
      </c>
      <c r="G34" s="63">
        <v>20.8</v>
      </c>
      <c r="H34" s="63">
        <v>24.5</v>
      </c>
    </row>
    <row r="35" spans="1:8" ht="30" x14ac:dyDescent="0.25">
      <c r="A35" s="60" t="s">
        <v>380</v>
      </c>
      <c r="B35" s="63">
        <v>4.5</v>
      </c>
      <c r="C35" s="63">
        <v>6.4</v>
      </c>
      <c r="D35" s="63">
        <v>7.1</v>
      </c>
      <c r="E35" s="63">
        <v>6.1</v>
      </c>
      <c r="F35" s="63">
        <v>7.5</v>
      </c>
      <c r="G35" s="63">
        <v>7.8</v>
      </c>
      <c r="H35" s="63">
        <v>9.1</v>
      </c>
    </row>
    <row r="36" spans="1:8" ht="30" x14ac:dyDescent="0.25">
      <c r="A36" s="62" t="s">
        <v>381</v>
      </c>
      <c r="B36" s="63">
        <v>2.9</v>
      </c>
      <c r="C36" s="63">
        <v>4.3</v>
      </c>
      <c r="D36" s="63">
        <v>4.8</v>
      </c>
      <c r="E36" s="63">
        <v>3.7</v>
      </c>
      <c r="F36" s="63">
        <v>4.5999999999999996</v>
      </c>
      <c r="G36" s="63" t="s">
        <v>382</v>
      </c>
      <c r="H36" s="63" t="s">
        <v>383</v>
      </c>
    </row>
    <row r="37" spans="1:8" ht="60" x14ac:dyDescent="0.25">
      <c r="A37" s="60" t="s">
        <v>384</v>
      </c>
      <c r="B37" s="63">
        <v>1.6</v>
      </c>
      <c r="C37" s="63">
        <v>2.4</v>
      </c>
      <c r="D37" s="63">
        <v>2.6</v>
      </c>
      <c r="E37" s="63">
        <v>2</v>
      </c>
      <c r="F37" s="63">
        <v>2</v>
      </c>
      <c r="G37" s="63">
        <v>1.7</v>
      </c>
      <c r="H37" s="63">
        <v>1.6</v>
      </c>
    </row>
    <row r="38" spans="1:8" ht="60" x14ac:dyDescent="0.25">
      <c r="A38" s="60" t="s">
        <v>385</v>
      </c>
      <c r="B38" s="63">
        <v>0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</row>
    <row r="39" spans="1:8" x14ac:dyDescent="0.25">
      <c r="A39" s="60" t="s">
        <v>386</v>
      </c>
      <c r="B39" s="63">
        <v>8.8000000000000007</v>
      </c>
      <c r="C39" s="63">
        <v>8.1</v>
      </c>
      <c r="D39" s="63">
        <v>6.2</v>
      </c>
      <c r="E39" s="63">
        <v>6.5</v>
      </c>
      <c r="F39" s="63">
        <v>6.4</v>
      </c>
      <c r="G39" s="63">
        <v>5.4</v>
      </c>
      <c r="H39" s="63">
        <v>5</v>
      </c>
    </row>
    <row r="40" spans="1:8" ht="60" x14ac:dyDescent="0.25">
      <c r="A40" s="60" t="s">
        <v>387</v>
      </c>
      <c r="B40" s="63">
        <v>9.1999999999999993</v>
      </c>
      <c r="C40" s="63">
        <v>8.6999999999999993</v>
      </c>
      <c r="D40" s="63">
        <v>8.4</v>
      </c>
      <c r="E40" s="63">
        <v>9</v>
      </c>
      <c r="F40" s="63">
        <v>8.6999999999999993</v>
      </c>
      <c r="G40" s="63">
        <v>8.6</v>
      </c>
      <c r="H40" s="63">
        <v>7.9</v>
      </c>
    </row>
    <row r="41" spans="1:8" ht="30" x14ac:dyDescent="0.25">
      <c r="A41" s="60" t="s">
        <v>388</v>
      </c>
      <c r="B41" s="63">
        <v>2.9</v>
      </c>
      <c r="C41" s="63">
        <v>2.7</v>
      </c>
      <c r="D41" s="63">
        <v>2.6</v>
      </c>
      <c r="E41" s="63">
        <v>2.8</v>
      </c>
      <c r="F41" s="63">
        <v>2.6</v>
      </c>
      <c r="G41" s="63">
        <v>2.6</v>
      </c>
      <c r="H41" s="63">
        <v>2.4</v>
      </c>
    </row>
    <row r="42" spans="1:8" ht="30" x14ac:dyDescent="0.25">
      <c r="A42" s="60" t="s">
        <v>389</v>
      </c>
      <c r="B42" s="63">
        <v>3.9</v>
      </c>
      <c r="C42" s="63">
        <v>3.8</v>
      </c>
      <c r="D42" s="63">
        <v>4.0999999999999996</v>
      </c>
      <c r="E42" s="63">
        <v>3.5</v>
      </c>
      <c r="F42" s="63">
        <v>4</v>
      </c>
      <c r="G42" s="63">
        <v>4.0999999999999996</v>
      </c>
      <c r="H42" s="63">
        <v>4</v>
      </c>
    </row>
    <row r="43" spans="1:8" x14ac:dyDescent="0.25">
      <c r="A43" s="60" t="s">
        <v>390</v>
      </c>
      <c r="B43" s="63">
        <v>0.3</v>
      </c>
      <c r="C43" s="63">
        <v>0.3</v>
      </c>
      <c r="D43" s="63">
        <v>0.4</v>
      </c>
      <c r="E43" s="63">
        <v>0.5</v>
      </c>
      <c r="F43" s="63">
        <v>0.4</v>
      </c>
      <c r="G43" s="63">
        <v>0.4</v>
      </c>
      <c r="H43" s="63">
        <v>0.4</v>
      </c>
    </row>
    <row r="44" spans="1:8" ht="31.5" x14ac:dyDescent="0.25">
      <c r="A44" s="61" t="s">
        <v>391</v>
      </c>
      <c r="B44" s="59">
        <v>50.7</v>
      </c>
      <c r="C44" s="59">
        <v>48.1</v>
      </c>
      <c r="D44" s="59">
        <v>47</v>
      </c>
      <c r="E44" s="59">
        <v>49.1</v>
      </c>
      <c r="F44" s="59">
        <v>48.5</v>
      </c>
      <c r="G44" s="59">
        <v>47.3</v>
      </c>
      <c r="H44" s="59">
        <v>44.2</v>
      </c>
    </row>
    <row r="45" spans="1:8" x14ac:dyDescent="0.25">
      <c r="A45" s="62" t="s">
        <v>378</v>
      </c>
      <c r="B45" s="63"/>
      <c r="C45" s="63"/>
      <c r="D45" s="63"/>
      <c r="E45" s="63"/>
      <c r="F45" s="63"/>
      <c r="G45" s="63"/>
      <c r="H45" s="63"/>
    </row>
    <row r="46" spans="1:8" x14ac:dyDescent="0.25">
      <c r="A46" s="60" t="s">
        <v>392</v>
      </c>
      <c r="B46" s="63">
        <v>29.2</v>
      </c>
      <c r="C46" s="63">
        <v>28.4</v>
      </c>
      <c r="D46" s="63">
        <v>27.4</v>
      </c>
      <c r="E46" s="63">
        <v>28.2</v>
      </c>
      <c r="F46" s="63">
        <v>28.3</v>
      </c>
      <c r="G46" s="63">
        <v>27.3</v>
      </c>
      <c r="H46" s="63">
        <v>24.6</v>
      </c>
    </row>
    <row r="47" spans="1:8" x14ac:dyDescent="0.25">
      <c r="A47" s="60" t="s">
        <v>393</v>
      </c>
      <c r="B47" s="63">
        <v>16.2</v>
      </c>
      <c r="C47" s="63">
        <v>14.5</v>
      </c>
      <c r="D47" s="63">
        <v>14.5</v>
      </c>
      <c r="E47" s="63">
        <v>16</v>
      </c>
      <c r="F47" s="63">
        <v>14.9</v>
      </c>
      <c r="G47" s="63">
        <v>15</v>
      </c>
      <c r="H47" s="63">
        <v>14.5</v>
      </c>
    </row>
    <row r="48" spans="1:8" x14ac:dyDescent="0.25">
      <c r="A48" s="60" t="s">
        <v>394</v>
      </c>
      <c r="B48" s="63">
        <v>3.9</v>
      </c>
      <c r="C48" s="63">
        <v>4</v>
      </c>
      <c r="D48" s="63">
        <v>4</v>
      </c>
      <c r="E48" s="63">
        <v>3.7</v>
      </c>
      <c r="F48" s="63">
        <v>3.8</v>
      </c>
      <c r="G48" s="63">
        <v>3.7</v>
      </c>
      <c r="H48" s="63">
        <v>3.7</v>
      </c>
    </row>
    <row r="49" spans="1:8" x14ac:dyDescent="0.25">
      <c r="A49" s="60" t="s">
        <v>395</v>
      </c>
      <c r="B49" s="63">
        <v>0.1</v>
      </c>
      <c r="C49" s="63">
        <v>0.1</v>
      </c>
      <c r="D49" s="63">
        <v>0.1</v>
      </c>
      <c r="E49" s="63">
        <v>0.1</v>
      </c>
      <c r="F49" s="63">
        <v>0.1</v>
      </c>
      <c r="G49" s="63">
        <v>0.1</v>
      </c>
      <c r="H49" s="63">
        <v>0.1</v>
      </c>
    </row>
    <row r="50" spans="1:8" ht="15.75" x14ac:dyDescent="0.25">
      <c r="A50" s="54" t="s">
        <v>396</v>
      </c>
      <c r="B50" s="54"/>
      <c r="C50" s="54"/>
      <c r="D50" s="54"/>
      <c r="E50" s="54"/>
      <c r="F50" s="54"/>
      <c r="G50" s="54"/>
      <c r="H50" s="54"/>
    </row>
  </sheetData>
  <mergeCells count="4">
    <mergeCell ref="B1:AG1"/>
    <mergeCell ref="B2:AG2"/>
    <mergeCell ref="A17:AF17"/>
    <mergeCell ref="A19:A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Яблоки</vt:lpstr>
      <vt:lpstr>Цены Россия</vt:lpstr>
      <vt:lpstr>Цены мир</vt:lpstr>
      <vt:lpstr>Баланс 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Терновский</dc:creator>
  <cp:lastModifiedBy>Денис Терновский</cp:lastModifiedBy>
  <dcterms:created xsi:type="dcterms:W3CDTF">2022-10-26T12:27:00Z</dcterms:created>
  <dcterms:modified xsi:type="dcterms:W3CDTF">2022-11-01T07:34:08Z</dcterms:modified>
</cp:coreProperties>
</file>