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7130" activeTab="2"/>
  </bookViews>
  <sheets>
    <sheet name="CPI_based_data" sheetId="1" r:id="rId1"/>
    <sheet name="Original_data" sheetId="2" r:id="rId2"/>
    <sheet name="mean_variance_data" sheetId="6" r:id="rId3"/>
  </sheets>
  <definedNames>
    <definedName name="_xlnm._FilterDatabase" localSheetId="0" hidden="1">CPI_based_data!$Q$1:$Q$32</definedName>
  </definedNames>
  <calcPr calcId="144525"/>
</workbook>
</file>

<file path=xl/sharedStrings.xml><?xml version="1.0" encoding="utf-8"?>
<sst xmlns="http://schemas.openxmlformats.org/spreadsheetml/2006/main" count="122" uniqueCount="88">
  <si>
    <t>亿元</t>
  </si>
  <si>
    <t>2006相对</t>
  </si>
  <si>
    <t>2007相对</t>
  </si>
  <si>
    <t>2008相对</t>
  </si>
  <si>
    <t>2009相对</t>
  </si>
  <si>
    <t>2010相对</t>
  </si>
  <si>
    <t>2011相对</t>
  </si>
  <si>
    <t>2012相对</t>
  </si>
  <si>
    <t>2013相对</t>
  </si>
  <si>
    <t>2014相对</t>
  </si>
  <si>
    <t>2015相对</t>
  </si>
  <si>
    <t>2016相对</t>
  </si>
  <si>
    <t>2017相对</t>
  </si>
  <si>
    <t>2018相对</t>
  </si>
  <si>
    <t>Variance</t>
  </si>
  <si>
    <t>SD</t>
  </si>
  <si>
    <t>AVERAGE</t>
  </si>
  <si>
    <t>宁夏</t>
  </si>
  <si>
    <t>华东</t>
  </si>
  <si>
    <t>上海</t>
  </si>
  <si>
    <t>青海</t>
  </si>
  <si>
    <t>天津</t>
  </si>
  <si>
    <t>新疆</t>
  </si>
  <si>
    <t>云南</t>
  </si>
  <si>
    <t>山西</t>
  </si>
  <si>
    <t>贵州</t>
  </si>
  <si>
    <t>西藏</t>
  </si>
  <si>
    <t>四川</t>
  </si>
  <si>
    <t>内蒙古</t>
  </si>
  <si>
    <t>华北</t>
  </si>
  <si>
    <t>北京</t>
  </si>
  <si>
    <t>江苏</t>
  </si>
  <si>
    <t>华中</t>
  </si>
  <si>
    <t>河南</t>
  </si>
  <si>
    <t>广西</t>
  </si>
  <si>
    <t>海南</t>
  </si>
  <si>
    <t>甘肃</t>
  </si>
  <si>
    <t>西北</t>
  </si>
  <si>
    <t>陕西</t>
  </si>
  <si>
    <t>黑龙江</t>
  </si>
  <si>
    <t>东北</t>
  </si>
  <si>
    <t>辽宁</t>
  </si>
  <si>
    <t>山东</t>
  </si>
  <si>
    <t>福建</t>
  </si>
  <si>
    <t>安徽</t>
  </si>
  <si>
    <t>湖南</t>
  </si>
  <si>
    <t>江西</t>
  </si>
  <si>
    <t>华南</t>
  </si>
  <si>
    <t>广东</t>
  </si>
  <si>
    <t>浙江</t>
  </si>
  <si>
    <t>河北</t>
  </si>
  <si>
    <t>西南</t>
  </si>
  <si>
    <t>重庆</t>
  </si>
  <si>
    <t>吉林</t>
  </si>
  <si>
    <t>湖北</t>
  </si>
  <si>
    <t>MEAN</t>
  </si>
  <si>
    <t>Province</t>
  </si>
  <si>
    <t>Average</t>
  </si>
  <si>
    <t>Shanghai</t>
  </si>
  <si>
    <t>Tianjin</t>
  </si>
  <si>
    <t>Ningxia</t>
  </si>
  <si>
    <t>Qinghai</t>
  </si>
  <si>
    <t>Xinjiang</t>
  </si>
  <si>
    <t>Xizang</t>
  </si>
  <si>
    <t>Beijing</t>
  </si>
  <si>
    <t>Shanxi</t>
  </si>
  <si>
    <t>Henan</t>
  </si>
  <si>
    <t>Neimenggu</t>
  </si>
  <si>
    <t>Yunnan</t>
  </si>
  <si>
    <t>Hainan</t>
  </si>
  <si>
    <t>Sichuan</t>
  </si>
  <si>
    <t>Jiangsu</t>
  </si>
  <si>
    <t>Guizhou</t>
  </si>
  <si>
    <t>Gansu</t>
  </si>
  <si>
    <t>Heilongjiang</t>
  </si>
  <si>
    <t>Liaoning</t>
  </si>
  <si>
    <t>Hebei</t>
  </si>
  <si>
    <t>Guangxi</t>
  </si>
  <si>
    <t>Shandong</t>
  </si>
  <si>
    <t>Anhui</t>
  </si>
  <si>
    <t>Jilin</t>
  </si>
  <si>
    <t>Hubei</t>
  </si>
  <si>
    <t>Jiangxi</t>
  </si>
  <si>
    <t>Fujian</t>
  </si>
  <si>
    <t>Zhejiang</t>
  </si>
  <si>
    <t>Hunan</t>
  </si>
  <si>
    <t>Chongqing</t>
  </si>
  <si>
    <t>Guangdong</t>
  </si>
</sst>
</file>

<file path=xl/styles.xml><?xml version="1.0" encoding="utf-8"?>
<styleSheet xmlns="http://schemas.openxmlformats.org/spreadsheetml/2006/main">
  <numFmts count="5">
    <numFmt numFmtId="176" formatCode="0.00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9" fillId="14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15" borderId="4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3" fillId="6" borderId="1" applyNumberFormat="0" applyAlignment="0" applyProtection="0">
      <alignment vertical="center"/>
    </xf>
    <xf numFmtId="0" fontId="7" fillId="6" borderId="2" applyNumberFormat="0" applyAlignment="0" applyProtection="0">
      <alignment vertical="center"/>
    </xf>
    <xf numFmtId="0" fontId="12" fillId="16" borderId="5" applyNumberFormat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176" fontId="0" fillId="2" borderId="0" xfId="0" applyNumberFormat="1" applyFill="1">
      <alignment vertical="center"/>
    </xf>
    <xf numFmtId="9" fontId="0" fillId="0" borderId="0" xfId="0" applyNumberFormat="1">
      <alignment vertical="center"/>
    </xf>
    <xf numFmtId="0" fontId="0" fillId="3" borderId="0" xfId="0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/>
              <a:t>Provincial Economic Loss from 2006 to 2019</a:t>
            </a:r>
            <a:endParaRPr lang="en-US" altLang="zh-CN" sz="1800" b="1"/>
          </a:p>
        </c:rich>
      </c:tx>
      <c:layout>
        <c:manualLayout>
          <c:xMode val="edge"/>
          <c:yMode val="edge"/>
          <c:x val="0.339059794912771"/>
          <c:y val="0.0276659959758551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"Average Loss"</c:f>
              <c:strCache>
                <c:ptCount val="1"/>
                <c:pt idx="0">
                  <c:v>Average Loss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mean_variance_data!$A$2:$A$32</c:f>
              <c:strCache>
                <c:ptCount val="31"/>
                <c:pt idx="0">
                  <c:v>Shanghai</c:v>
                </c:pt>
                <c:pt idx="1">
                  <c:v>Tianjin</c:v>
                </c:pt>
                <c:pt idx="2">
                  <c:v>Ningxia</c:v>
                </c:pt>
                <c:pt idx="3">
                  <c:v>Qinghai</c:v>
                </c:pt>
                <c:pt idx="4">
                  <c:v>Xinjiang</c:v>
                </c:pt>
                <c:pt idx="5">
                  <c:v>Xizang</c:v>
                </c:pt>
                <c:pt idx="6">
                  <c:v>Beijing</c:v>
                </c:pt>
                <c:pt idx="7">
                  <c:v>Shanxi</c:v>
                </c:pt>
                <c:pt idx="8">
                  <c:v>Henan</c:v>
                </c:pt>
                <c:pt idx="9">
                  <c:v>Neimenggu</c:v>
                </c:pt>
                <c:pt idx="10">
                  <c:v>Yunnan</c:v>
                </c:pt>
                <c:pt idx="11">
                  <c:v>Hainan</c:v>
                </c:pt>
                <c:pt idx="12">
                  <c:v>Sichuan</c:v>
                </c:pt>
                <c:pt idx="13">
                  <c:v>Jiangsu</c:v>
                </c:pt>
                <c:pt idx="14">
                  <c:v>Guizhou</c:v>
                </c:pt>
                <c:pt idx="15">
                  <c:v>Gansu</c:v>
                </c:pt>
                <c:pt idx="16">
                  <c:v>Heilongjiang</c:v>
                </c:pt>
                <c:pt idx="17">
                  <c:v>Shanxi</c:v>
                </c:pt>
                <c:pt idx="18">
                  <c:v>Liaoning</c:v>
                </c:pt>
                <c:pt idx="19">
                  <c:v>Hebei</c:v>
                </c:pt>
                <c:pt idx="20">
                  <c:v>Guangxi</c:v>
                </c:pt>
                <c:pt idx="21">
                  <c:v>Shandong</c:v>
                </c:pt>
                <c:pt idx="22">
                  <c:v>Anhui</c:v>
                </c:pt>
                <c:pt idx="23">
                  <c:v>Jilin</c:v>
                </c:pt>
                <c:pt idx="24">
                  <c:v>Hubei</c:v>
                </c:pt>
                <c:pt idx="25">
                  <c:v>Jiangxi</c:v>
                </c:pt>
                <c:pt idx="26">
                  <c:v>Fujian</c:v>
                </c:pt>
                <c:pt idx="27">
                  <c:v>Zhejiang</c:v>
                </c:pt>
                <c:pt idx="28">
                  <c:v>Hunan</c:v>
                </c:pt>
                <c:pt idx="29">
                  <c:v>Chongqing</c:v>
                </c:pt>
                <c:pt idx="30">
                  <c:v>Guangdong</c:v>
                </c:pt>
              </c:strCache>
            </c:strRef>
          </c:cat>
          <c:val>
            <c:numRef>
              <c:f>mean_variance_data!$B$2:$B$32</c:f>
              <c:numCache>
                <c:formatCode>General</c:formatCode>
                <c:ptCount val="31"/>
                <c:pt idx="0">
                  <c:v>2.49</c:v>
                </c:pt>
                <c:pt idx="1">
                  <c:v>3.54</c:v>
                </c:pt>
                <c:pt idx="2">
                  <c:v>3.75</c:v>
                </c:pt>
                <c:pt idx="3">
                  <c:v>5.51</c:v>
                </c:pt>
                <c:pt idx="4">
                  <c:v>16.69</c:v>
                </c:pt>
                <c:pt idx="5">
                  <c:v>17</c:v>
                </c:pt>
                <c:pt idx="6">
                  <c:v>19.02</c:v>
                </c:pt>
                <c:pt idx="7">
                  <c:v>21.47</c:v>
                </c:pt>
                <c:pt idx="8">
                  <c:v>34.9</c:v>
                </c:pt>
                <c:pt idx="9">
                  <c:v>35.54</c:v>
                </c:pt>
                <c:pt idx="10">
                  <c:v>42.41</c:v>
                </c:pt>
                <c:pt idx="11">
                  <c:v>46.86</c:v>
                </c:pt>
                <c:pt idx="12">
                  <c:v>47.35</c:v>
                </c:pt>
                <c:pt idx="13">
                  <c:v>49.36</c:v>
                </c:pt>
                <c:pt idx="14">
                  <c:v>49.71</c:v>
                </c:pt>
                <c:pt idx="15">
                  <c:v>60.18</c:v>
                </c:pt>
                <c:pt idx="16">
                  <c:v>61.48</c:v>
                </c:pt>
                <c:pt idx="17">
                  <c:v>66.36</c:v>
                </c:pt>
                <c:pt idx="18">
                  <c:v>67</c:v>
                </c:pt>
                <c:pt idx="19">
                  <c:v>77.42</c:v>
                </c:pt>
                <c:pt idx="20">
                  <c:v>90.25</c:v>
                </c:pt>
                <c:pt idx="21">
                  <c:v>94.12</c:v>
                </c:pt>
                <c:pt idx="22">
                  <c:v>95.66</c:v>
                </c:pt>
                <c:pt idx="23">
                  <c:v>96.07</c:v>
                </c:pt>
                <c:pt idx="24">
                  <c:v>125.54</c:v>
                </c:pt>
                <c:pt idx="25">
                  <c:v>132.78</c:v>
                </c:pt>
                <c:pt idx="26">
                  <c:v>135.48</c:v>
                </c:pt>
                <c:pt idx="27">
                  <c:v>184.16</c:v>
                </c:pt>
                <c:pt idx="28">
                  <c:v>184.35</c:v>
                </c:pt>
                <c:pt idx="29">
                  <c:v>211.22</c:v>
                </c:pt>
                <c:pt idx="30">
                  <c:v>225.25</c:v>
                </c:pt>
              </c:numCache>
            </c:numRef>
          </c:val>
        </c:ser>
        <c:ser>
          <c:idx val="1"/>
          <c:order val="1"/>
          <c:tx>
            <c:strRef>
              <c:f>"Standard Deviation"</c:f>
              <c:strCache>
                <c:ptCount val="1"/>
                <c:pt idx="0">
                  <c:v>Standard Deviation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mean_variance_data!$A$2:$A$32</c:f>
              <c:strCache>
                <c:ptCount val="31"/>
                <c:pt idx="0">
                  <c:v>Shanghai</c:v>
                </c:pt>
                <c:pt idx="1">
                  <c:v>Tianjin</c:v>
                </c:pt>
                <c:pt idx="2">
                  <c:v>Ningxia</c:v>
                </c:pt>
                <c:pt idx="3">
                  <c:v>Qinghai</c:v>
                </c:pt>
                <c:pt idx="4">
                  <c:v>Xinjiang</c:v>
                </c:pt>
                <c:pt idx="5">
                  <c:v>Xizang</c:v>
                </c:pt>
                <c:pt idx="6">
                  <c:v>Beijing</c:v>
                </c:pt>
                <c:pt idx="7">
                  <c:v>Shanxi</c:v>
                </c:pt>
                <c:pt idx="8">
                  <c:v>Henan</c:v>
                </c:pt>
                <c:pt idx="9">
                  <c:v>Neimenggu</c:v>
                </c:pt>
                <c:pt idx="10">
                  <c:v>Yunnan</c:v>
                </c:pt>
                <c:pt idx="11">
                  <c:v>Hainan</c:v>
                </c:pt>
                <c:pt idx="12">
                  <c:v>Sichuan</c:v>
                </c:pt>
                <c:pt idx="13">
                  <c:v>Jiangsu</c:v>
                </c:pt>
                <c:pt idx="14">
                  <c:v>Guizhou</c:v>
                </c:pt>
                <c:pt idx="15">
                  <c:v>Gansu</c:v>
                </c:pt>
                <c:pt idx="16">
                  <c:v>Heilongjiang</c:v>
                </c:pt>
                <c:pt idx="17">
                  <c:v>Shanxi</c:v>
                </c:pt>
                <c:pt idx="18">
                  <c:v>Liaoning</c:v>
                </c:pt>
                <c:pt idx="19">
                  <c:v>Hebei</c:v>
                </c:pt>
                <c:pt idx="20">
                  <c:v>Guangxi</c:v>
                </c:pt>
                <c:pt idx="21">
                  <c:v>Shandong</c:v>
                </c:pt>
                <c:pt idx="22">
                  <c:v>Anhui</c:v>
                </c:pt>
                <c:pt idx="23">
                  <c:v>Jilin</c:v>
                </c:pt>
                <c:pt idx="24">
                  <c:v>Hubei</c:v>
                </c:pt>
                <c:pt idx="25">
                  <c:v>Jiangxi</c:v>
                </c:pt>
                <c:pt idx="26">
                  <c:v>Fujian</c:v>
                </c:pt>
                <c:pt idx="27">
                  <c:v>Zhejiang</c:v>
                </c:pt>
                <c:pt idx="28">
                  <c:v>Hunan</c:v>
                </c:pt>
                <c:pt idx="29">
                  <c:v>Chongqing</c:v>
                </c:pt>
                <c:pt idx="30">
                  <c:v>Guangdong</c:v>
                </c:pt>
              </c:strCache>
            </c:strRef>
          </c:cat>
          <c:val>
            <c:numRef>
              <c:f>mean_variance_data!$C$2:$C$32</c:f>
              <c:numCache>
                <c:formatCode>General</c:formatCode>
                <c:ptCount val="31"/>
                <c:pt idx="0">
                  <c:v>3.41</c:v>
                </c:pt>
                <c:pt idx="1">
                  <c:v>9.4</c:v>
                </c:pt>
                <c:pt idx="2">
                  <c:v>3.04</c:v>
                </c:pt>
                <c:pt idx="3">
                  <c:v>4.29</c:v>
                </c:pt>
                <c:pt idx="4">
                  <c:v>13.88</c:v>
                </c:pt>
                <c:pt idx="5">
                  <c:v>36.4</c:v>
                </c:pt>
                <c:pt idx="6">
                  <c:v>49.3</c:v>
                </c:pt>
                <c:pt idx="7">
                  <c:v>22.09</c:v>
                </c:pt>
                <c:pt idx="8">
                  <c:v>57.71</c:v>
                </c:pt>
                <c:pt idx="9">
                  <c:v>37.76</c:v>
                </c:pt>
                <c:pt idx="10">
                  <c:v>22.09</c:v>
                </c:pt>
                <c:pt idx="11">
                  <c:v>62.97</c:v>
                </c:pt>
                <c:pt idx="12">
                  <c:v>36.73</c:v>
                </c:pt>
                <c:pt idx="13">
                  <c:v>49.92</c:v>
                </c:pt>
                <c:pt idx="14">
                  <c:v>36.22</c:v>
                </c:pt>
                <c:pt idx="15">
                  <c:v>67.48</c:v>
                </c:pt>
                <c:pt idx="16">
                  <c:v>99.74</c:v>
                </c:pt>
                <c:pt idx="17">
                  <c:v>75.53</c:v>
                </c:pt>
                <c:pt idx="18">
                  <c:v>101.12</c:v>
                </c:pt>
                <c:pt idx="19">
                  <c:v>169.89</c:v>
                </c:pt>
                <c:pt idx="20">
                  <c:v>62.07</c:v>
                </c:pt>
                <c:pt idx="21">
                  <c:v>102.06</c:v>
                </c:pt>
                <c:pt idx="22">
                  <c:v>132.99</c:v>
                </c:pt>
                <c:pt idx="23">
                  <c:v>132.99</c:v>
                </c:pt>
                <c:pt idx="24">
                  <c:v>204.85</c:v>
                </c:pt>
                <c:pt idx="25">
                  <c:v>154.08</c:v>
                </c:pt>
                <c:pt idx="26">
                  <c:v>131.76</c:v>
                </c:pt>
                <c:pt idx="27" c:formatCode="0.00_ ">
                  <c:v>165.7</c:v>
                </c:pt>
                <c:pt idx="28">
                  <c:v>149.68</c:v>
                </c:pt>
                <c:pt idx="29">
                  <c:v>182.61</c:v>
                </c:pt>
                <c:pt idx="30">
                  <c:v>162.51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192822"/>
        <c:axId val="741888024"/>
      </c:barChart>
      <c:catAx>
        <c:axId val="140192822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 b="1"/>
                  <a:t>Province</a:t>
                </a:r>
                <a:endParaRPr lang="en-US" altLang="zh-CN" sz="1400" b="1"/>
              </a:p>
            </c:rich>
          </c:tx>
          <c:layout>
            <c:manualLayout>
              <c:xMode val="edge"/>
              <c:yMode val="edge"/>
              <c:x val="0.475065476983176"/>
              <c:y val="0.922660965794769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1888024"/>
        <c:crosses val="autoZero"/>
        <c:auto val="1"/>
        <c:lblAlgn val="ctr"/>
        <c:lblOffset val="100"/>
        <c:noMultiLvlLbl val="0"/>
      </c:catAx>
      <c:valAx>
        <c:axId val="741888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 b="1"/>
                  <a:t>Economic Loss (billion RMB)</a:t>
                </a:r>
                <a:endParaRPr lang="en-US" altLang="zh-CN" sz="14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019282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>
        <c:manualLayout>
          <c:xMode val="edge"/>
          <c:yMode val="edge"/>
          <c:x val="0.388356194788476"/>
          <c:y val="0.0848843058350101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 sz="1400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237490</xdr:colOff>
      <xdr:row>1</xdr:row>
      <xdr:rowOff>125095</xdr:rowOff>
    </xdr:from>
    <xdr:to>
      <xdr:col>30</xdr:col>
      <xdr:colOff>559435</xdr:colOff>
      <xdr:row>29</xdr:row>
      <xdr:rowOff>94615</xdr:rowOff>
    </xdr:to>
    <xdr:graphicFrame>
      <xdr:nvGraphicFramePr>
        <xdr:cNvPr id="5" name="图表 4"/>
        <xdr:cNvGraphicFramePr/>
      </xdr:nvGraphicFramePr>
      <xdr:xfrm>
        <a:off x="4860290" y="302895"/>
        <a:ext cx="14342745" cy="4947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38"/>
  <sheetViews>
    <sheetView zoomScale="70" zoomScaleNormal="70" workbookViewId="0">
      <selection activeCell="G28" sqref="G28"/>
    </sheetView>
  </sheetViews>
  <sheetFormatPr defaultColWidth="8.72727272727273" defaultRowHeight="14"/>
  <cols>
    <col min="3" max="15" width="9.54545454545454" customWidth="1"/>
    <col min="17" max="17" width="15.1818181818182"/>
    <col min="18" max="18" width="12.8181818181818"/>
    <col min="19" max="20" width="12.8181818181818" style="3"/>
    <col min="21" max="21" width="12.8181818181818"/>
  </cols>
  <sheetData>
    <row r="1" spans="1:21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>
        <v>2019</v>
      </c>
      <c r="Q1">
        <v>0</v>
      </c>
      <c r="S1" s="3" t="s">
        <v>14</v>
      </c>
      <c r="T1" s="3" t="s">
        <v>15</v>
      </c>
      <c r="U1" t="s">
        <v>16</v>
      </c>
    </row>
    <row r="2" spans="2:21">
      <c r="B2" t="s">
        <v>17</v>
      </c>
      <c r="C2" s="1">
        <v>4.27</v>
      </c>
      <c r="D2" s="1">
        <f>Original_data!D28/73.69*100</f>
        <v>2.17125797258787</v>
      </c>
      <c r="E2" s="1">
        <f>Original_data!E28/78.04*100</f>
        <v>0.589441312147617</v>
      </c>
      <c r="F2" s="1">
        <f>Original_data!F28/77.49*100</f>
        <v>1.32920376822816</v>
      </c>
      <c r="G2" s="1">
        <f>Original_data!G28/80.04*100</f>
        <v>2.51124437781109</v>
      </c>
      <c r="H2" s="1">
        <f>Original_data!H28/84.35*100</f>
        <v>1.0077059869591</v>
      </c>
      <c r="I2" s="1">
        <f>Original_data!I28/86.55*100</f>
        <v>8.01848642403235</v>
      </c>
      <c r="J2" s="1">
        <f>Original_data!J28/88.8*100</f>
        <v>7.2972972972973</v>
      </c>
      <c r="K2" s="1">
        <f>Original_data!K28/90.58*100</f>
        <v>5.60830205343343</v>
      </c>
      <c r="L2" s="1">
        <f>Original_data!L28/91.85*100</f>
        <v>3.74523679912901</v>
      </c>
      <c r="M2" s="1">
        <f>Original_data!M28/93.68*100</f>
        <v>10.4184457728437</v>
      </c>
      <c r="N2" s="1">
        <f>Original_data!N28/85.18*100</f>
        <v>1.65531814980042</v>
      </c>
      <c r="O2" s="1">
        <f>Original_data!O28/97.18*100</f>
        <v>3.1385058654044</v>
      </c>
      <c r="P2">
        <v>0.7</v>
      </c>
      <c r="Q2" s="1">
        <f t="shared" ref="Q2:Q32" si="0">SUM(C2:P2)</f>
        <v>52.4604457796745</v>
      </c>
      <c r="S2" s="3">
        <f t="shared" ref="S2:S32" si="1">VAR(C2:P2)</f>
        <v>9.26582169462324</v>
      </c>
      <c r="T2" s="3">
        <f>SQRT(S2)</f>
        <v>3.04398122442029</v>
      </c>
      <c r="U2">
        <f>AVERAGE(C2:P2)</f>
        <v>3.74717469854818</v>
      </c>
    </row>
    <row r="3" s="2" customFormat="1" spans="1:21">
      <c r="A3" s="2" t="s">
        <v>18</v>
      </c>
      <c r="B3" s="2" t="s">
        <v>19</v>
      </c>
      <c r="C3" s="4">
        <v>0</v>
      </c>
      <c r="D3" s="4">
        <f>Original_data!D2/73.69*100</f>
        <v>2.17125797258787</v>
      </c>
      <c r="E3" s="4">
        <f>Original_data!E2/78.04*100</f>
        <v>0.0512557662737058</v>
      </c>
      <c r="F3" s="4">
        <f>Original_data!F2/77.49*100</f>
        <v>4.28442379661892</v>
      </c>
      <c r="G3" s="4">
        <f>Original_data!G2/80.04*100</f>
        <v>0</v>
      </c>
      <c r="H3" s="4">
        <f>Original_data!H2/84.35*100</f>
        <v>4.12566686425608</v>
      </c>
      <c r="I3" s="4">
        <f>Original_data!I2/86.55*100</f>
        <v>7.67186597342577</v>
      </c>
      <c r="J3" s="4">
        <f>Original_data!J2/88.8*100</f>
        <v>11.295045045045</v>
      </c>
      <c r="K3" s="4">
        <f>Original_data!K2/90.58*100</f>
        <v>0</v>
      </c>
      <c r="L3" s="4">
        <f>Original_data!L2/91.85*100</f>
        <v>3.10288513881328</v>
      </c>
      <c r="M3" s="4">
        <f>Original_data!M2/93.68*100</f>
        <v>0.298889837745517</v>
      </c>
      <c r="N3" s="4">
        <f>Original_data!N2/85.18*100</f>
        <v>0.140878140408547</v>
      </c>
      <c r="O3" s="4">
        <f>Original_data!O2/97.18*100</f>
        <v>0.864375385881869</v>
      </c>
      <c r="P3" s="2">
        <v>0.8</v>
      </c>
      <c r="Q3" s="4">
        <f t="shared" si="0"/>
        <v>34.8065439210566</v>
      </c>
      <c r="R3" s="2">
        <f>AVERAGE(Q3:Q8)</f>
        <v>214.884724739456</v>
      </c>
      <c r="S3" s="3">
        <f t="shared" si="1"/>
        <v>11.6245232849966</v>
      </c>
      <c r="T3" s="3">
        <f>SQRT(S3)</f>
        <v>3.40947551464981</v>
      </c>
      <c r="U3">
        <f t="shared" ref="U3:U32" si="2">AVERAGE(C3:P3)</f>
        <v>2.4861817086469</v>
      </c>
    </row>
    <row r="4" spans="2:21">
      <c r="B4" t="s">
        <v>20</v>
      </c>
      <c r="C4" s="1">
        <v>2.7</v>
      </c>
      <c r="D4" s="1">
        <f>Original_data!D27/73.69*100</f>
        <v>4.07110869860225</v>
      </c>
      <c r="E4" s="1">
        <f>Original_data!E27/78.04*100</f>
        <v>3.9723218862122</v>
      </c>
      <c r="F4" s="1">
        <f>Original_data!F27/77.49*100</f>
        <v>7.61388566266615</v>
      </c>
      <c r="G4" s="1">
        <f>Original_data!G27/80.04*100</f>
        <v>6.29685157421289</v>
      </c>
      <c r="H4" s="1">
        <f>Original_data!H27/84.35*100</f>
        <v>2.97569650266746</v>
      </c>
      <c r="I4" s="1">
        <f>Original_data!I27/86.55*100</f>
        <v>6.06585788561525</v>
      </c>
      <c r="J4" s="1">
        <f>Original_data!J27/88.8*100</f>
        <v>5.57432432432432</v>
      </c>
      <c r="K4" s="1">
        <f>Original_data!K27/90.58*100</f>
        <v>2.42879222786487</v>
      </c>
      <c r="L4" s="1">
        <f>Original_data!L27/91.85*100</f>
        <v>5.10615133369624</v>
      </c>
      <c r="M4" s="1">
        <f>Original_data!M27/93.68*100</f>
        <v>4.76088812980359</v>
      </c>
      <c r="N4" s="1">
        <f>Original_data!N27/85.18*100</f>
        <v>2.84104249823902</v>
      </c>
      <c r="O4" s="1">
        <f>Original_data!O27/97.18*100</f>
        <v>19.3969952665157</v>
      </c>
      <c r="P4">
        <v>3.3</v>
      </c>
      <c r="Q4" s="1">
        <f t="shared" si="0"/>
        <v>77.10391599042</v>
      </c>
      <c r="S4" s="3">
        <f t="shared" si="1"/>
        <v>18.398948047187</v>
      </c>
      <c r="T4" s="3">
        <f t="shared" ref="T4:T32" si="3">SQRT(S4)</f>
        <v>4.2893994972708</v>
      </c>
      <c r="U4">
        <f t="shared" si="2"/>
        <v>5.50742257074428</v>
      </c>
    </row>
    <row r="5" spans="2:21">
      <c r="B5" t="s">
        <v>21</v>
      </c>
      <c r="C5" s="1">
        <v>1.95</v>
      </c>
      <c r="D5" s="1">
        <f>Original_data!D13/73.69*100</f>
        <v>0.678518116433709</v>
      </c>
      <c r="E5" s="1">
        <f>Original_data!E13/78.04*100</f>
        <v>0</v>
      </c>
      <c r="F5" s="1">
        <f>Original_data!F13/77.49*100</f>
        <v>0</v>
      </c>
      <c r="G5" s="1">
        <f>Original_data!G13/80.04*100</f>
        <v>0.0749625187406297</v>
      </c>
      <c r="H5" s="1">
        <f>Original_data!H13/84.35*100</f>
        <v>0.936573799644339</v>
      </c>
      <c r="I5" s="1">
        <f>Original_data!I13/86.55*100</f>
        <v>35.3899480069324</v>
      </c>
      <c r="J5" s="1">
        <f>Original_data!J13/88.8*100</f>
        <v>1.82432432432432</v>
      </c>
      <c r="K5" s="1">
        <f>Original_data!K13/90.58*100</f>
        <v>0</v>
      </c>
      <c r="L5" s="1">
        <f>Original_data!L13/91.85*100</f>
        <v>0</v>
      </c>
      <c r="M5" s="1">
        <f>Original_data!M13/93.68*100</f>
        <v>7.92058070025619</v>
      </c>
      <c r="N5" s="1">
        <f>Original_data!N13/85.18*100</f>
        <v>0</v>
      </c>
      <c r="O5" s="1">
        <f>Original_data!O13/97.18*100</f>
        <v>0.761473554229265</v>
      </c>
      <c r="P5">
        <v>0</v>
      </c>
      <c r="Q5" s="1">
        <f t="shared" si="0"/>
        <v>49.5363810205609</v>
      </c>
      <c r="R5" s="6">
        <f>QUARTILE(Q4:Q8,3)</f>
        <v>300.539733182239</v>
      </c>
      <c r="S5" s="3">
        <f t="shared" si="1"/>
        <v>88.3817291538496</v>
      </c>
      <c r="T5" s="3">
        <f t="shared" si="3"/>
        <v>9.40115573500671</v>
      </c>
      <c r="U5">
        <f t="shared" si="2"/>
        <v>3.53831293004006</v>
      </c>
    </row>
    <row r="6" spans="2:21">
      <c r="B6" t="s">
        <v>22</v>
      </c>
      <c r="C6" s="1">
        <v>7.41</v>
      </c>
      <c r="D6" s="1">
        <f>Original_data!D29/73.69*100</f>
        <v>16.827249287556</v>
      </c>
      <c r="E6" s="1">
        <f>Original_data!E29/78.04*100</f>
        <v>4.26704254228601</v>
      </c>
      <c r="F6" s="1">
        <f>Original_data!F29/77.49*100</f>
        <v>2.32288037166086</v>
      </c>
      <c r="G6" s="1">
        <f>Original_data!G29/80.04*100</f>
        <v>44.2653673163418</v>
      </c>
      <c r="H6" s="1">
        <f>Original_data!H29/84.35*100</f>
        <v>14.6176644931832</v>
      </c>
      <c r="I6" s="1">
        <f>Original_data!I29/86.55*100</f>
        <v>20.2888503755055</v>
      </c>
      <c r="J6" s="1">
        <f>Original_data!J29/88.8*100</f>
        <v>18.8063063063063</v>
      </c>
      <c r="K6" s="1">
        <f>Original_data!K29/90.58*100</f>
        <v>2.69375137999558</v>
      </c>
      <c r="L6" s="1">
        <f>Original_data!L29/91.85*100</f>
        <v>31.5623298856832</v>
      </c>
      <c r="M6" s="1">
        <f>Original_data!M29/93.68*100</f>
        <v>41.4069171648164</v>
      </c>
      <c r="N6" s="1">
        <f>Original_data!N29/85.18*100</f>
        <v>8.22963136886593</v>
      </c>
      <c r="O6" s="1">
        <f>Original_data!O29/97.18*100</f>
        <v>17.4109899156205</v>
      </c>
      <c r="P6">
        <v>3.5</v>
      </c>
      <c r="Q6" s="1">
        <f t="shared" si="0"/>
        <v>233.608980407821</v>
      </c>
      <c r="S6" s="3">
        <f t="shared" si="1"/>
        <v>192.545224074466</v>
      </c>
      <c r="T6" s="3">
        <f t="shared" si="3"/>
        <v>13.8760665923188</v>
      </c>
      <c r="U6">
        <f t="shared" si="2"/>
        <v>16.6863557434158</v>
      </c>
    </row>
    <row r="7" spans="2:21">
      <c r="B7" t="s">
        <v>23</v>
      </c>
      <c r="C7" s="1">
        <v>23.18</v>
      </c>
      <c r="D7" s="1">
        <f>Original_data!D23/73.69*100</f>
        <v>45.732121047632</v>
      </c>
      <c r="E7" s="1">
        <f>Original_data!E23/78.04*100</f>
        <v>44.7847257816504</v>
      </c>
      <c r="F7" s="1">
        <f>Original_data!F23/77.49*100</f>
        <v>20.8284939992257</v>
      </c>
      <c r="G7" s="1">
        <f>Original_data!G23/80.04*100</f>
        <v>36.9565217391304</v>
      </c>
      <c r="H7" s="1">
        <f>Original_data!H23/84.35*100</f>
        <v>16.5500889152341</v>
      </c>
      <c r="I7" s="1">
        <f>Original_data!I23/86.55*100</f>
        <v>57.5389948006932</v>
      </c>
      <c r="J7" s="1">
        <f>Original_data!J23/88.8*100</f>
        <v>5.41666666666667</v>
      </c>
      <c r="K7" s="1">
        <f>Original_data!K23/90.58*100</f>
        <v>76.6504747184809</v>
      </c>
      <c r="L7" s="1">
        <f>Original_data!L23/91.85*100</f>
        <v>55.1986935220468</v>
      </c>
      <c r="M7" s="1">
        <f>Original_data!M23/93.68*100</f>
        <v>66.5563620836892</v>
      </c>
      <c r="N7" s="1">
        <f>Original_data!N23/85.18*100</f>
        <v>61.3054707677859</v>
      </c>
      <c r="O7" s="1">
        <f>Original_data!O23/97.18*100</f>
        <v>62.9141798724017</v>
      </c>
      <c r="P7">
        <v>20.1</v>
      </c>
      <c r="Q7" s="1">
        <f t="shared" si="0"/>
        <v>593.712793914637</v>
      </c>
      <c r="S7" s="3">
        <f t="shared" si="1"/>
        <v>487.869429309999</v>
      </c>
      <c r="T7" s="3">
        <f t="shared" si="3"/>
        <v>22.0877665079564</v>
      </c>
      <c r="U7">
        <f t="shared" si="2"/>
        <v>42.4080567081884</v>
      </c>
    </row>
    <row r="8" customHeight="1" spans="2:21">
      <c r="B8" t="s">
        <v>24</v>
      </c>
      <c r="C8" s="1">
        <v>4.12</v>
      </c>
      <c r="D8" s="1">
        <f>Original_data!D15/73.69*100</f>
        <v>59.1667797530194</v>
      </c>
      <c r="E8" s="1">
        <f>Original_data!E15/78.04*100</f>
        <v>0.21783700666325</v>
      </c>
      <c r="F8" s="1">
        <f>Original_data!F15/77.49*100</f>
        <v>5.80720092915215</v>
      </c>
      <c r="G8" s="1">
        <f>Original_data!G15/80.04*100</f>
        <v>21.4017991004498</v>
      </c>
      <c r="H8" s="1">
        <f>Original_data!H15/84.35*100</f>
        <v>28.9745109662122</v>
      </c>
      <c r="I8" s="1">
        <f>Original_data!I15/86.55*100</f>
        <v>30.2253032928943</v>
      </c>
      <c r="J8" s="1">
        <f>Original_data!J15/88.8*100</f>
        <v>35.3153153153153</v>
      </c>
      <c r="K8" s="1">
        <f>Original_data!K15/90.58*100</f>
        <v>5.70766173548245</v>
      </c>
      <c r="L8" s="1">
        <f>Original_data!L15/91.85*100</f>
        <v>11.1050626020686</v>
      </c>
      <c r="M8" s="1">
        <f>Original_data!M15/93.68*100</f>
        <v>75.5123825789923</v>
      </c>
      <c r="N8" s="1">
        <f>Original_data!N15/85.18*100</f>
        <v>6.76215073961024</v>
      </c>
      <c r="O8" s="1">
        <f>Original_data!O15/97.18*100</f>
        <v>3.32372916237909</v>
      </c>
      <c r="P8">
        <v>12.9</v>
      </c>
      <c r="Q8" s="1">
        <f t="shared" si="0"/>
        <v>300.539733182239</v>
      </c>
      <c r="S8" s="3">
        <f t="shared" si="1"/>
        <v>510.710226732152</v>
      </c>
      <c r="T8" s="3">
        <f t="shared" si="3"/>
        <v>22.5988987946792</v>
      </c>
      <c r="U8">
        <f t="shared" si="2"/>
        <v>21.4671237987314</v>
      </c>
    </row>
    <row r="9" s="2" customFormat="1" spans="1:21">
      <c r="A9"/>
      <c r="B9" t="s">
        <v>25</v>
      </c>
      <c r="C9" s="1">
        <v>23.66</v>
      </c>
      <c r="D9" s="1">
        <f>Original_data!D22/73.69*100</f>
        <v>40.3039761161623</v>
      </c>
      <c r="E9" s="1">
        <f>Original_data!E22/78.04*100</f>
        <v>23.4238851870835</v>
      </c>
      <c r="F9" s="1">
        <f>Original_data!F22/77.49*100</f>
        <v>15.8730158730159</v>
      </c>
      <c r="G9" s="1">
        <f>Original_data!G22/80.04*100</f>
        <v>39.0179910044978</v>
      </c>
      <c r="H9" s="1">
        <f>Original_data!H22/84.35*100</f>
        <v>37.3325429756965</v>
      </c>
      <c r="I9" s="1">
        <f>Original_data!I22/86.55*100</f>
        <v>57.5389948006932</v>
      </c>
      <c r="J9" s="1">
        <f>Original_data!J22/88.8*100</f>
        <v>35.7657657657658</v>
      </c>
      <c r="K9" s="1">
        <f>Original_data!K22/90.58*100</f>
        <v>139.776992713623</v>
      </c>
      <c r="L9" s="1">
        <f>Original_data!L22/91.85*100</f>
        <v>59.4229722373435</v>
      </c>
      <c r="M9" s="1">
        <f>Original_data!M22/93.68*100</f>
        <v>116.567036720751</v>
      </c>
      <c r="N9" s="1">
        <f>Original_data!N22/85.18*100</f>
        <v>47.3233153322376</v>
      </c>
      <c r="O9" s="1">
        <f>Original_data!O22/97.18*100</f>
        <v>14.6738011936612</v>
      </c>
      <c r="P9">
        <v>45.3</v>
      </c>
      <c r="Q9" s="1">
        <f t="shared" si="0"/>
        <v>695.980289920532</v>
      </c>
      <c r="R9"/>
      <c r="S9" s="3">
        <f t="shared" si="1"/>
        <v>1311.93694450609</v>
      </c>
      <c r="T9" s="3">
        <f t="shared" si="3"/>
        <v>36.2206701277888</v>
      </c>
      <c r="U9">
        <f t="shared" si="2"/>
        <v>49.7128778514665</v>
      </c>
    </row>
    <row r="10" spans="2:21">
      <c r="B10" t="s">
        <v>26</v>
      </c>
      <c r="C10" s="1">
        <v>1.75</v>
      </c>
      <c r="D10" s="1">
        <f>Original_data!D24/73.69*100</f>
        <v>2.44266521916135</v>
      </c>
      <c r="E10" s="1">
        <f>Original_data!E24/78.04*100</f>
        <v>3.5366478728857</v>
      </c>
      <c r="F10" s="1">
        <f>Original_data!F24/77.49*100</f>
        <v>1.67763582397729</v>
      </c>
      <c r="G10" s="1">
        <f>Original_data!G24/80.04*100</f>
        <v>9.8575712143928</v>
      </c>
      <c r="H10" s="1">
        <f>Original_data!H24/84.35*100</f>
        <v>2.80972139893302</v>
      </c>
      <c r="I10" s="1">
        <f>Original_data!I24/86.55*100</f>
        <v>2.24147891392259</v>
      </c>
      <c r="J10" s="1">
        <f>Original_data!J24/88.8*100</f>
        <v>140.056306306306</v>
      </c>
      <c r="K10" s="1">
        <f>Original_data!K24/90.58*100</f>
        <v>4.59262530359903</v>
      </c>
      <c r="L10" s="1">
        <f>Original_data!L24/91.85*100</f>
        <v>1.44801306477953</v>
      </c>
      <c r="M10" s="1">
        <f>Original_data!M24/93.68*100</f>
        <v>25.6511528608027</v>
      </c>
      <c r="N10" s="1">
        <f>Original_data!N24/85.18*100</f>
        <v>19.4646630664475</v>
      </c>
      <c r="O10" s="1">
        <f>Original_data!O24/97.18*100</f>
        <v>21.3315497015847</v>
      </c>
      <c r="P10">
        <v>1.1</v>
      </c>
      <c r="Q10" s="1">
        <f t="shared" si="0"/>
        <v>237.960030746793</v>
      </c>
      <c r="S10" s="3">
        <f t="shared" si="1"/>
        <v>1324.75833965733</v>
      </c>
      <c r="T10" s="3">
        <f t="shared" si="3"/>
        <v>36.3972298349384</v>
      </c>
      <c r="U10">
        <f t="shared" si="2"/>
        <v>16.9971450533423</v>
      </c>
    </row>
    <row r="11" spans="2:21">
      <c r="B11" t="s">
        <v>27</v>
      </c>
      <c r="C11" s="1">
        <v>9.24</v>
      </c>
      <c r="D11" s="1">
        <f>Original_data!D21/73.69*100</f>
        <v>74.636992807708</v>
      </c>
      <c r="E11" s="1">
        <f>Original_data!E21/78.04*100</f>
        <v>12.2116863147104</v>
      </c>
      <c r="F11" s="1">
        <f>Original_data!F21/77.49*100</f>
        <v>53.4649632210608</v>
      </c>
      <c r="G11" s="1">
        <f>Original_data!G21/80.04*100</f>
        <v>75.6371814092953</v>
      </c>
      <c r="H11" s="1">
        <f>Original_data!H21/84.35*100</f>
        <v>46.2240663900415</v>
      </c>
      <c r="I11" s="1">
        <f>Original_data!I21/86.55*100</f>
        <v>46.1929520508377</v>
      </c>
      <c r="J11" s="1">
        <f>Original_data!J21/88.8*100</f>
        <v>14.2004504504505</v>
      </c>
      <c r="K11" s="1">
        <f>Original_data!K21/90.58*100</f>
        <v>106.005740781629</v>
      </c>
      <c r="L11" s="1">
        <f>Original_data!L21/91.85*100</f>
        <v>121.513336962439</v>
      </c>
      <c r="M11" s="1">
        <f>Original_data!M21/93.68*100</f>
        <v>57.8885567890692</v>
      </c>
      <c r="N11" s="1">
        <f>Original_data!N21/85.18*100</f>
        <v>18.7133129842686</v>
      </c>
      <c r="O11" s="1">
        <f>Original_data!O21/97.18*100</f>
        <v>12.9347602387322</v>
      </c>
      <c r="P11">
        <v>14</v>
      </c>
      <c r="Q11" s="1">
        <f t="shared" si="0"/>
        <v>662.864000400242</v>
      </c>
      <c r="R11" s="6">
        <f>QUARTILE(Q10:Q14,3)</f>
        <v>662.864000400242</v>
      </c>
      <c r="S11" s="3">
        <f t="shared" si="1"/>
        <v>1349.16602522579</v>
      </c>
      <c r="T11" s="3">
        <f t="shared" si="3"/>
        <v>36.73099542928</v>
      </c>
      <c r="U11">
        <f t="shared" si="2"/>
        <v>47.3474286000173</v>
      </c>
    </row>
    <row r="12" s="2" customFormat="1" spans="1:21">
      <c r="A12"/>
      <c r="B12" t="s">
        <v>28</v>
      </c>
      <c r="C12" s="1">
        <v>13.41</v>
      </c>
      <c r="D12" s="1">
        <f>Original_data!D16/73.69*100</f>
        <v>5.83525580132989</v>
      </c>
      <c r="E12" s="1">
        <f>Original_data!E16/78.04*100</f>
        <v>39.7104049205536</v>
      </c>
      <c r="F12" s="1">
        <f>Original_data!F16/77.49*100</f>
        <v>24.6483417215125</v>
      </c>
      <c r="G12" s="1">
        <f>Original_data!G16/80.04*100</f>
        <v>14.9550224887556</v>
      </c>
      <c r="H12" s="1">
        <f>Original_data!H16/84.35*100</f>
        <v>49.7095435684647</v>
      </c>
      <c r="I12" s="1">
        <f>Original_data!I16/86.55*100</f>
        <v>136.175621028307</v>
      </c>
      <c r="J12" s="1">
        <f>Original_data!J16/88.8*100</f>
        <v>56.6328828828829</v>
      </c>
      <c r="K12" s="1">
        <f>Original_data!K16/90.58*100</f>
        <v>10.1015676749834</v>
      </c>
      <c r="L12" s="1">
        <f>Original_data!L16/91.85*100</f>
        <v>7.24006532389766</v>
      </c>
      <c r="M12" s="1">
        <f>Original_data!M16/93.68*100</f>
        <v>18.499146029035</v>
      </c>
      <c r="N12" s="1">
        <f>Original_data!N16/85.18*100</f>
        <v>20.2981920638648</v>
      </c>
      <c r="O12" s="1">
        <f>Original_data!O16/97.18*100</f>
        <v>91.6135007203128</v>
      </c>
      <c r="P12">
        <v>8.8</v>
      </c>
      <c r="Q12" s="1">
        <f t="shared" si="0"/>
        <v>497.6295442239</v>
      </c>
      <c r="R12"/>
      <c r="S12" s="3">
        <f t="shared" si="1"/>
        <v>1425.77328537908</v>
      </c>
      <c r="T12" s="3">
        <f t="shared" si="3"/>
        <v>37.759413202261</v>
      </c>
      <c r="U12">
        <f t="shared" si="2"/>
        <v>35.5449674445643</v>
      </c>
    </row>
    <row r="13" spans="1:21">
      <c r="A13" s="2" t="s">
        <v>29</v>
      </c>
      <c r="B13" s="2" t="s">
        <v>30</v>
      </c>
      <c r="C13" s="4">
        <v>0.31</v>
      </c>
      <c r="D13" s="4">
        <f>Original_data!D12/73.69*100</f>
        <v>0.678518116433709</v>
      </c>
      <c r="E13" s="4">
        <f>Original_data!E12/78.04*100</f>
        <v>0.410046130189646</v>
      </c>
      <c r="F13" s="4">
        <f>Original_data!F12/77.49*100</f>
        <v>0</v>
      </c>
      <c r="G13" s="4">
        <f>Original_data!G12/80.04*100</f>
        <v>0</v>
      </c>
      <c r="H13" s="4">
        <f>Original_data!H12/84.35*100</f>
        <v>16.3959691760522</v>
      </c>
      <c r="I13" s="4">
        <f>Original_data!I12/86.55*100</f>
        <v>187.34835355286</v>
      </c>
      <c r="J13" s="4">
        <f>Original_data!J12/88.8*100</f>
        <v>8.07432432432432</v>
      </c>
      <c r="K13" s="4">
        <f>Original_data!K12/90.58*100</f>
        <v>0</v>
      </c>
      <c r="L13" s="4">
        <f>Original_data!L12/91.85*100</f>
        <v>1.80729450190528</v>
      </c>
      <c r="M13" s="4">
        <f>Original_data!M12/93.68*100</f>
        <v>29.2805294619983</v>
      </c>
      <c r="N13" s="4">
        <f>Original_data!N12/85.18*100</f>
        <v>1.45574078422165</v>
      </c>
      <c r="O13" s="4">
        <f>Original_data!O12/97.18*100</f>
        <v>19.0882897715579</v>
      </c>
      <c r="P13" s="2">
        <v>1.4</v>
      </c>
      <c r="Q13" s="4">
        <f t="shared" si="0"/>
        <v>266.249065819543</v>
      </c>
      <c r="R13" s="2">
        <f>AVERAGE(Q13:Q17)</f>
        <v>673.090748152799</v>
      </c>
      <c r="S13" s="3">
        <f t="shared" si="1"/>
        <v>2430.74934589579</v>
      </c>
      <c r="T13" s="3">
        <f t="shared" si="3"/>
        <v>49.3026302127563</v>
      </c>
      <c r="U13">
        <f t="shared" si="2"/>
        <v>19.0177904156816</v>
      </c>
    </row>
    <row r="14" spans="2:21">
      <c r="B14" t="s">
        <v>31</v>
      </c>
      <c r="C14" s="1">
        <v>97.1</v>
      </c>
      <c r="D14" s="1">
        <f>Original_data!D3/73.69*100</f>
        <v>77.8124575926177</v>
      </c>
      <c r="E14" s="1">
        <f>Original_data!E3/78.04*100</f>
        <v>20.1691440287032</v>
      </c>
      <c r="F14" s="1">
        <f>Original_data!F3/77.49*100</f>
        <v>13.4210865918183</v>
      </c>
      <c r="G14" s="1">
        <f>Original_data!G3/80.04*100</f>
        <v>37.856071964018</v>
      </c>
      <c r="H14" s="1">
        <f>Original_data!H3/84.35*100</f>
        <v>32.57854179016</v>
      </c>
      <c r="I14" s="1">
        <f>Original_data!I3/86.55*100</f>
        <v>88.8619295205084</v>
      </c>
      <c r="J14" s="1">
        <f>Original_data!J3/88.8*100</f>
        <v>10.4504504504505</v>
      </c>
      <c r="K14" s="1">
        <f>Original_data!K3/90.58*100</f>
        <v>2.1969529697505</v>
      </c>
      <c r="L14" s="1">
        <f>Original_data!L3/91.85*100</f>
        <v>161.872618399565</v>
      </c>
      <c r="M14" s="1">
        <f>Original_data!M3/93.68*100</f>
        <v>114.64560204953</v>
      </c>
      <c r="N14" s="1">
        <f>Original_data!N3/85.18*100</f>
        <v>5.32988964545668</v>
      </c>
      <c r="O14" s="1">
        <f>Original_data!O3/97.18*100</f>
        <v>22.9059477258695</v>
      </c>
      <c r="P14">
        <v>5.9</v>
      </c>
      <c r="Q14" s="1">
        <f t="shared" si="0"/>
        <v>691.100692728448</v>
      </c>
      <c r="R14" s="6">
        <f>QUARTILE(Q13:Q19,3)</f>
        <v>885.783754144661</v>
      </c>
      <c r="S14" s="3">
        <f t="shared" si="1"/>
        <v>2491.81274384379</v>
      </c>
      <c r="T14" s="3">
        <f t="shared" si="3"/>
        <v>49.9180602972891</v>
      </c>
      <c r="U14">
        <f t="shared" si="2"/>
        <v>49.3643351948891</v>
      </c>
    </row>
    <row r="15" spans="1:21">
      <c r="A15" s="2" t="s">
        <v>32</v>
      </c>
      <c r="B15" s="2" t="s">
        <v>33</v>
      </c>
      <c r="C15" s="4">
        <v>15.09</v>
      </c>
      <c r="D15" s="4">
        <f>Original_data!D17/73.69*100</f>
        <v>85.4932826706473</v>
      </c>
      <c r="E15" s="4">
        <f>Original_data!E17/78.04*100</f>
        <v>5.12557662737058</v>
      </c>
      <c r="F15" s="4">
        <f>Original_data!F17/77.49*100</f>
        <v>7.83326880887857</v>
      </c>
      <c r="G15" s="4">
        <f>Original_data!G17/80.04*100</f>
        <v>197.876061969015</v>
      </c>
      <c r="H15" s="4">
        <f>Original_data!H17/84.35*100</f>
        <v>10.1363366923533</v>
      </c>
      <c r="I15" s="4">
        <f>Original_data!I17/86.55*100</f>
        <v>6.2160600808781</v>
      </c>
      <c r="J15" s="4">
        <f>Original_data!J17/88.8*100</f>
        <v>3.02927927927928</v>
      </c>
      <c r="K15" s="4">
        <f>Original_data!K17/90.58*100</f>
        <v>0.839037315080592</v>
      </c>
      <c r="L15" s="4">
        <f>Original_data!L17/91.85*100</f>
        <v>12.9994556341862</v>
      </c>
      <c r="M15" s="4">
        <f>Original_data!M17/93.68*100</f>
        <v>113.439368061486</v>
      </c>
      <c r="N15" s="4">
        <f>Original_data!N17/85.18*100</f>
        <v>11.9394223996243</v>
      </c>
      <c r="O15" s="4">
        <f>Original_data!O17/97.18*100</f>
        <v>15.1574398024285</v>
      </c>
      <c r="P15" s="2">
        <v>3.4</v>
      </c>
      <c r="Q15" s="4">
        <f t="shared" si="0"/>
        <v>488.574589341228</v>
      </c>
      <c r="R15" s="2">
        <f>AVERAGE(Q15:Q17)</f>
        <v>802.701327405335</v>
      </c>
      <c r="S15" s="3">
        <f t="shared" si="1"/>
        <v>3330.8930568183</v>
      </c>
      <c r="T15" s="3">
        <f t="shared" si="3"/>
        <v>57.7138896351502</v>
      </c>
      <c r="U15">
        <f t="shared" si="2"/>
        <v>34.8981849529448</v>
      </c>
    </row>
    <row r="16" ht="13" customHeight="1" spans="2:21">
      <c r="B16" t="s">
        <v>34</v>
      </c>
      <c r="C16" s="1">
        <v>120.16</v>
      </c>
      <c r="D16" s="1">
        <f>Original_data!D10/73.69*100</f>
        <v>38.3769846654906</v>
      </c>
      <c r="E16" s="1">
        <f>Original_data!E10/78.04*100</f>
        <v>199.948744233726</v>
      </c>
      <c r="F16" s="1">
        <f>Original_data!F10/77.49*100</f>
        <v>55.1038843721771</v>
      </c>
      <c r="G16" s="1">
        <f>Original_data!G10/80.04*100</f>
        <v>86.1694152923538</v>
      </c>
      <c r="H16" s="1">
        <f>Original_data!H10/84.35*100</f>
        <v>57.0717249555424</v>
      </c>
      <c r="I16" s="1">
        <f>Original_data!I10/86.55*100</f>
        <v>52.5014442518775</v>
      </c>
      <c r="J16" s="1">
        <f>Original_data!J10/88.8*100</f>
        <v>61.4527027027027</v>
      </c>
      <c r="K16" s="1">
        <f>Original_data!K10/90.58*100</f>
        <v>223.548244645617</v>
      </c>
      <c r="L16" s="1">
        <f>Original_data!L10/91.85*100</f>
        <v>54.7196516058792</v>
      </c>
      <c r="M16" s="1">
        <f>Original_data!M10/93.68*100</f>
        <v>45.9756618274979</v>
      </c>
      <c r="N16" s="1">
        <f>Original_data!N10/85.18*100</f>
        <v>153.498473820146</v>
      </c>
      <c r="O16" s="1">
        <f>Original_data!O10/97.18*100</f>
        <v>20.5700761473554</v>
      </c>
      <c r="P16">
        <v>94.4</v>
      </c>
      <c r="Q16" s="1">
        <f t="shared" si="0"/>
        <v>1263.49700852037</v>
      </c>
      <c r="R16" s="6">
        <f>QUARTILE(Q15:Q17,3)</f>
        <v>959.764696437389</v>
      </c>
      <c r="S16" s="3">
        <f t="shared" si="1"/>
        <v>3853.08439080979</v>
      </c>
      <c r="T16" s="3">
        <f t="shared" si="3"/>
        <v>62.0732179833605</v>
      </c>
      <c r="U16">
        <f t="shared" si="2"/>
        <v>90.2497863228833</v>
      </c>
    </row>
    <row r="17" s="2" customFormat="1" spans="1:21">
      <c r="A17"/>
      <c r="B17" t="s">
        <v>35</v>
      </c>
      <c r="C17" s="1">
        <v>1.31</v>
      </c>
      <c r="D17" s="1">
        <f>Original_data!D11/73.69*100</f>
        <v>7.34156601981273</v>
      </c>
      <c r="E17" s="1">
        <f>Original_data!E11/78.04*100</f>
        <v>15.0435674013327</v>
      </c>
      <c r="F17" s="1">
        <f>Original_data!F11/77.49*100</f>
        <v>12.9048909536714</v>
      </c>
      <c r="G17" s="1">
        <f>Original_data!G11/80.04*100</f>
        <v>147.013993003498</v>
      </c>
      <c r="H17" s="1">
        <f>Original_data!H11/84.35*100</f>
        <v>91.2388855957321</v>
      </c>
      <c r="I17" s="1">
        <f>Original_data!I11/86.55*100</f>
        <v>16.8688619295205</v>
      </c>
      <c r="J17" s="1">
        <f>Original_data!J11/88.8*100</f>
        <v>41.3400900900901</v>
      </c>
      <c r="K17" s="1">
        <f>Original_data!K11/90.58*100</f>
        <v>202.152793111062</v>
      </c>
      <c r="L17" s="1">
        <f>Original_data!L11/91.85*100</f>
        <v>14.0228633641807</v>
      </c>
      <c r="M17" s="1">
        <f>Original_data!M11/93.68*100</f>
        <v>93.6165670367207</v>
      </c>
      <c r="N17" s="1">
        <f>Original_data!N11/85.18*100</f>
        <v>7.05564686546137</v>
      </c>
      <c r="O17" s="1">
        <f>Original_data!O11/97.18*100</f>
        <v>6.1226589833299</v>
      </c>
      <c r="P17">
        <v>0</v>
      </c>
      <c r="Q17" s="1">
        <f t="shared" si="0"/>
        <v>656.032384354413</v>
      </c>
      <c r="R17"/>
      <c r="S17" s="3">
        <f t="shared" si="1"/>
        <v>3965.54402157682</v>
      </c>
      <c r="T17" s="3">
        <f t="shared" si="3"/>
        <v>62.9725656264442</v>
      </c>
      <c r="U17">
        <f t="shared" si="2"/>
        <v>46.8594560253152</v>
      </c>
    </row>
    <row r="18" spans="2:21">
      <c r="B18" t="s">
        <v>36</v>
      </c>
      <c r="C18" s="1">
        <v>16.07</v>
      </c>
      <c r="D18" s="1">
        <f>Original_data!D26/73.69*100</f>
        <v>20.3555434930113</v>
      </c>
      <c r="E18" s="1">
        <f>Original_data!E26/78.04*100</f>
        <v>12.6345463864685</v>
      </c>
      <c r="F18" s="1">
        <f>Original_data!F26/77.49*100</f>
        <v>47.3351400180669</v>
      </c>
      <c r="G18" s="1">
        <f>Original_data!G26/80.04*100</f>
        <v>133.595702148926</v>
      </c>
      <c r="H18" s="1">
        <f>Original_data!H26/84.35*100</f>
        <v>25.1096621221103</v>
      </c>
      <c r="I18" s="1">
        <f>Original_data!I26/86.55*100</f>
        <v>144.771808203351</v>
      </c>
      <c r="J18" s="1">
        <f>Original_data!J26/88.8*100</f>
        <v>224.853603603604</v>
      </c>
      <c r="K18" s="1">
        <f>Original_data!K26/90.58*100</f>
        <v>5.7518215941709</v>
      </c>
      <c r="L18" s="1">
        <f>Original_data!L26/91.85*100</f>
        <v>10.1796407185629</v>
      </c>
      <c r="M18" s="1">
        <f>Original_data!M26/93.68*100</f>
        <v>13.8236549957301</v>
      </c>
      <c r="N18" s="1">
        <f>Original_data!N26/85.18*100</f>
        <v>58.1709321436957</v>
      </c>
      <c r="O18" s="1">
        <f>Original_data!O26/97.18*100</f>
        <v>113.315497015847</v>
      </c>
      <c r="P18">
        <v>16.5</v>
      </c>
      <c r="Q18" s="1">
        <f t="shared" si="0"/>
        <v>842.467552443543</v>
      </c>
      <c r="R18" s="6">
        <f>QUARTILE(Q17:Q21,3)</f>
        <v>929.099955845779</v>
      </c>
      <c r="S18" s="3">
        <f t="shared" si="1"/>
        <v>4553.61050295709</v>
      </c>
      <c r="T18" s="3">
        <f t="shared" si="3"/>
        <v>67.4804453375723</v>
      </c>
      <c r="U18">
        <f t="shared" si="2"/>
        <v>60.1762537459675</v>
      </c>
    </row>
    <row r="19" spans="1:21">
      <c r="A19" s="2" t="s">
        <v>37</v>
      </c>
      <c r="B19" s="2" t="s">
        <v>38</v>
      </c>
      <c r="C19" s="4">
        <v>18.67</v>
      </c>
      <c r="D19" s="4">
        <f>Original_data!D25/73.69*100</f>
        <v>71.3801058488262</v>
      </c>
      <c r="E19" s="4">
        <f>Original_data!E25/78.04*100</f>
        <v>10.3536647872886</v>
      </c>
      <c r="F19" s="4">
        <f>Original_data!F25/77.49*100</f>
        <v>8.46560846560847</v>
      </c>
      <c r="G19" s="4">
        <f>Original_data!G25/80.04*100</f>
        <v>285.28235882059</v>
      </c>
      <c r="H19" s="4">
        <f>Original_data!H25/84.35*100</f>
        <v>108.91523414345</v>
      </c>
      <c r="I19" s="4">
        <f>Original_data!I25/86.55*100</f>
        <v>57.5043327556326</v>
      </c>
      <c r="J19" s="4">
        <f>Original_data!J25/88.8*100</f>
        <v>140.056306306306</v>
      </c>
      <c r="K19" s="4">
        <f>Original_data!K25/90.58*100</f>
        <v>18.9666593066902</v>
      </c>
      <c r="L19" s="4">
        <f>Original_data!L25/91.85*100</f>
        <v>19.7495917256396</v>
      </c>
      <c r="M19" s="4">
        <f>Original_data!M25/93.68*100</f>
        <v>20.6233988044406</v>
      </c>
      <c r="N19" s="4">
        <f>Original_data!N25/85.18*100</f>
        <v>115.097440713783</v>
      </c>
      <c r="O19" s="4">
        <f>Original_data!O25/97.18*100</f>
        <v>19.3352541675242</v>
      </c>
      <c r="P19" s="2">
        <v>34.7</v>
      </c>
      <c r="Q19" s="4">
        <f t="shared" si="0"/>
        <v>929.099955845779</v>
      </c>
      <c r="R19" s="2">
        <f>AVERAGE(Q19:Q23)</f>
        <v>1188.42052613692</v>
      </c>
      <c r="S19" s="3">
        <f t="shared" si="1"/>
        <v>5856.54146535465</v>
      </c>
      <c r="T19" s="3">
        <f t="shared" si="3"/>
        <v>76.5280436529946</v>
      </c>
      <c r="U19">
        <f t="shared" si="2"/>
        <v>66.3642825604128</v>
      </c>
    </row>
    <row r="20" s="2" customFormat="1" spans="1:21">
      <c r="A20"/>
      <c r="B20" t="s">
        <v>39</v>
      </c>
      <c r="C20" s="1">
        <v>37.12</v>
      </c>
      <c r="D20" s="1">
        <f>Original_data!D32/73.69*100</f>
        <v>2.84977608902158</v>
      </c>
      <c r="E20" s="1">
        <f>Original_data!E32/78.04*100</f>
        <v>5.50999487442337</v>
      </c>
      <c r="F20" s="1">
        <f>Original_data!F32/77.49*100</f>
        <v>58.3430120015486</v>
      </c>
      <c r="G20" s="1">
        <f>Original_data!G32/80.04*100</f>
        <v>19.0279860069965</v>
      </c>
      <c r="H20" s="1">
        <f>Original_data!H32/84.35*100</f>
        <v>8.76111440426793</v>
      </c>
      <c r="I20" s="1">
        <f>Original_data!I32/86.55*100</f>
        <v>31.1149624494512</v>
      </c>
      <c r="J20" s="1">
        <f>Original_data!J32/88.8*100</f>
        <v>368.772522522523</v>
      </c>
      <c r="K20" s="1">
        <f>Original_data!K32/90.58*100</f>
        <v>37.7125193199382</v>
      </c>
      <c r="L20" s="1">
        <f>Original_data!L32/91.85*100</f>
        <v>12.4550898203593</v>
      </c>
      <c r="M20" s="1">
        <f>Original_data!M32/93.68*100</f>
        <v>12.5106746370623</v>
      </c>
      <c r="N20" s="1">
        <f>Original_data!N32/85.18*100</f>
        <v>34.3742662596854</v>
      </c>
      <c r="O20" s="1">
        <f>Original_data!O32/97.18*100</f>
        <v>44.8651986005351</v>
      </c>
      <c r="P20">
        <v>187.3</v>
      </c>
      <c r="Q20" s="1">
        <f t="shared" si="0"/>
        <v>860.717116985812</v>
      </c>
      <c r="R20"/>
      <c r="S20" s="3">
        <f t="shared" si="1"/>
        <v>9947.18106358318</v>
      </c>
      <c r="T20" s="3">
        <f t="shared" si="3"/>
        <v>99.7355556638814</v>
      </c>
      <c r="U20">
        <f t="shared" si="2"/>
        <v>61.4797940704152</v>
      </c>
    </row>
    <row r="21" spans="1:21">
      <c r="A21" s="2" t="s">
        <v>40</v>
      </c>
      <c r="B21" s="2" t="s">
        <v>41</v>
      </c>
      <c r="C21" s="4">
        <v>5.97</v>
      </c>
      <c r="D21" s="4">
        <f>Original_data!D30/73.69*100</f>
        <v>5.83525580132989</v>
      </c>
      <c r="E21" s="4">
        <f>Original_data!E30/78.04*100</f>
        <v>5.12557662737058</v>
      </c>
      <c r="F21" s="4">
        <f>Original_data!F30/77.49*100</f>
        <v>2.87779068266873</v>
      </c>
      <c r="G21" s="4">
        <f>Original_data!G30/80.04*100</f>
        <v>340.954522738631</v>
      </c>
      <c r="H21" s="4">
        <f>Original_data!H30/84.35*100</f>
        <v>36.9768820391227</v>
      </c>
      <c r="I21" s="4">
        <f>Original_data!I30/86.55*100</f>
        <v>226.643558636626</v>
      </c>
      <c r="J21" s="4">
        <f>Original_data!J30/88.8*100</f>
        <v>128.592342342342</v>
      </c>
      <c r="K21" s="4">
        <f>Original_data!K30/90.58*100</f>
        <v>0.11039964672113</v>
      </c>
      <c r="L21" s="4">
        <f>Original_data!L30/91.85*100</f>
        <v>0.283070223189984</v>
      </c>
      <c r="M21" s="4">
        <f>Original_data!M30/93.68*100</f>
        <v>35.5251921434671</v>
      </c>
      <c r="N21" s="4">
        <f>Original_data!N30/85.18*100</f>
        <v>81.0401502700164</v>
      </c>
      <c r="O21" s="4">
        <f>Original_data!O30/97.18*100</f>
        <v>35.295328256843</v>
      </c>
      <c r="P21" s="2">
        <v>32.7</v>
      </c>
      <c r="Q21" s="4">
        <f t="shared" si="0"/>
        <v>937.930069408329</v>
      </c>
      <c r="R21" s="2">
        <f>AVERAGE(Q21:Q23)</f>
        <v>1384.095185951</v>
      </c>
      <c r="S21" s="3">
        <f t="shared" si="1"/>
        <v>10225.6055371736</v>
      </c>
      <c r="T21" s="3">
        <f t="shared" si="3"/>
        <v>101.121736225075</v>
      </c>
      <c r="U21">
        <f t="shared" si="2"/>
        <v>66.9950049577377</v>
      </c>
    </row>
    <row r="22" spans="2:21">
      <c r="B22" t="s">
        <v>42</v>
      </c>
      <c r="C22" s="1">
        <v>25.46</v>
      </c>
      <c r="D22" s="1">
        <f>Original_data!D8/73.69*100</f>
        <v>76.8082507802958</v>
      </c>
      <c r="E22" s="1">
        <f>Original_data!E8/78.04*100</f>
        <v>11.0456176319836</v>
      </c>
      <c r="F22" s="1">
        <f>Original_data!F8/77.49*100</f>
        <v>78.6682152535811</v>
      </c>
      <c r="G22" s="1">
        <f>Original_data!G8/80.04*100</f>
        <v>144.915042478761</v>
      </c>
      <c r="H22" s="1">
        <f>Original_data!H8/84.35*100</f>
        <v>56.3248369887374</v>
      </c>
      <c r="I22" s="1">
        <f>Original_data!I8/86.55*100</f>
        <v>205.984979780474</v>
      </c>
      <c r="J22" s="1">
        <f>Original_data!J8/88.8*100</f>
        <v>86.3063063063063</v>
      </c>
      <c r="K22" s="1">
        <f>Original_data!K8/90.58*100</f>
        <v>8.09229410465887</v>
      </c>
      <c r="L22" s="1">
        <f>Original_data!L8/91.85*100</f>
        <v>9.86390854654328</v>
      </c>
      <c r="M22" s="1">
        <f>Original_data!M8/93.68*100</f>
        <v>11.4432109308284</v>
      </c>
      <c r="N22" s="1">
        <f>Original_data!N8/85.18*100</f>
        <v>16.506222117868</v>
      </c>
      <c r="O22" s="1">
        <f>Original_data!O8/97.18*100</f>
        <v>285.223296974686</v>
      </c>
      <c r="P22">
        <v>301</v>
      </c>
      <c r="Q22" s="1">
        <f t="shared" si="0"/>
        <v>1317.64218189472</v>
      </c>
      <c r="S22" s="3">
        <f t="shared" si="1"/>
        <v>10416.6500481235</v>
      </c>
      <c r="T22" s="3">
        <f t="shared" si="3"/>
        <v>102.061991202031</v>
      </c>
      <c r="U22">
        <f t="shared" si="2"/>
        <v>94.117298706766</v>
      </c>
    </row>
    <row r="23" spans="2:21">
      <c r="B23" t="s">
        <v>43</v>
      </c>
      <c r="C23" s="1">
        <v>358.5</v>
      </c>
      <c r="D23" s="1">
        <f>Original_data!D6/73.69*100</f>
        <v>66.0333830913285</v>
      </c>
      <c r="E23" s="1">
        <f>Original_data!E6/78.04*100</f>
        <v>39.5566376217324</v>
      </c>
      <c r="F23" s="1">
        <f>Original_data!F6/77.49*100</f>
        <v>39.8373983739837</v>
      </c>
      <c r="G23" s="1">
        <f>Original_data!G6/80.04*100</f>
        <v>259.732633683158</v>
      </c>
      <c r="H23" s="1">
        <f>Original_data!H6/84.35*100</f>
        <v>26.0225251926497</v>
      </c>
      <c r="I23" s="1">
        <f>Original_data!I6/86.55*100</f>
        <v>44.1941074523397</v>
      </c>
      <c r="J23" s="1">
        <f>Original_data!J6/88.8*100</f>
        <v>161.126126126126</v>
      </c>
      <c r="K23" s="1">
        <f>Original_data!K6/90.58*100</f>
        <v>61.9231618458821</v>
      </c>
      <c r="L23" s="1">
        <f>Original_data!L6/91.85*100</f>
        <v>255.666848121938</v>
      </c>
      <c r="M23" s="1">
        <f>Original_data!M6/93.68*100</f>
        <v>408.134073441503</v>
      </c>
      <c r="N23" s="1">
        <f>Original_data!N6/85.18*100</f>
        <v>27.0251232683729</v>
      </c>
      <c r="O23" s="1">
        <f>Original_data!O6/97.18*100</f>
        <v>35.8612883309323</v>
      </c>
      <c r="P23">
        <v>113.1</v>
      </c>
      <c r="Q23" s="1">
        <f t="shared" si="0"/>
        <v>1896.71330654995</v>
      </c>
      <c r="S23" s="3">
        <f t="shared" si="1"/>
        <v>17361.7683454574</v>
      </c>
      <c r="T23" s="3">
        <f t="shared" si="3"/>
        <v>131.764063179068</v>
      </c>
      <c r="U23">
        <f t="shared" si="2"/>
        <v>135.479521896425</v>
      </c>
    </row>
    <row r="24" spans="2:21">
      <c r="B24" t="s">
        <v>44</v>
      </c>
      <c r="C24" s="1">
        <v>27.2</v>
      </c>
      <c r="D24" s="1">
        <f>Original_data!D5/73.69*100</f>
        <v>157.877595331795</v>
      </c>
      <c r="E24" s="1">
        <f>Original_data!E5/78.04*100</f>
        <v>70.1178882624295</v>
      </c>
      <c r="F24" s="1">
        <f>Original_data!F5/77.49*100</f>
        <v>54.7167376435669</v>
      </c>
      <c r="G24" s="1">
        <f>Original_data!G5/80.04*100</f>
        <v>104.560219890055</v>
      </c>
      <c r="H24" s="1">
        <f>Original_data!H5/84.35*100</f>
        <v>50.5512744516894</v>
      </c>
      <c r="I24" s="1">
        <f>Original_data!I5/86.55*100</f>
        <v>59.3298671288273</v>
      </c>
      <c r="J24" s="1">
        <f>Original_data!J5/88.8*100</f>
        <v>72.7702702702703</v>
      </c>
      <c r="K24" s="1">
        <f>Original_data!K5/90.58*100</f>
        <v>20.0375358798852</v>
      </c>
      <c r="L24" s="1">
        <f>Original_data!L5/91.85*100</f>
        <v>113.859553620033</v>
      </c>
      <c r="M24" s="1">
        <f>Original_data!M5/93.68*100</f>
        <v>534.425704526046</v>
      </c>
      <c r="N24" s="1">
        <f>Original_data!N5/85.18*100</f>
        <v>13.7121389997652</v>
      </c>
      <c r="O24" s="1">
        <f>Original_data!O5/97.18*100</f>
        <v>54.4350689442272</v>
      </c>
      <c r="P24">
        <v>5.6</v>
      </c>
      <c r="Q24" s="1">
        <f t="shared" si="0"/>
        <v>1339.19385494859</v>
      </c>
      <c r="S24" s="3">
        <f t="shared" si="1"/>
        <v>17687.342684636</v>
      </c>
      <c r="T24" s="3">
        <f t="shared" si="3"/>
        <v>132.993769345169</v>
      </c>
      <c r="U24">
        <f t="shared" si="2"/>
        <v>95.6567039248993</v>
      </c>
    </row>
    <row r="25" s="2" customFormat="1" spans="1:21">
      <c r="A25"/>
      <c r="B25" t="s">
        <v>45</v>
      </c>
      <c r="C25" s="1">
        <v>287.37</v>
      </c>
      <c r="D25" s="1">
        <f>Original_data!D19/73.69*100</f>
        <v>130.099063644999</v>
      </c>
      <c r="E25" s="1">
        <f>Original_data!E19/78.04*100</f>
        <v>129.625832906202</v>
      </c>
      <c r="F25" s="1">
        <f>Original_data!F19/77.49*100</f>
        <v>87.5983997935217</v>
      </c>
      <c r="G25" s="1">
        <f>Original_data!G19/80.04*100</f>
        <v>308.583208395802</v>
      </c>
      <c r="H25" s="1">
        <f>Original_data!H19/84.35*100</f>
        <v>67.7534084173088</v>
      </c>
      <c r="I25" s="1">
        <f>Original_data!I19/86.55*100</f>
        <v>134.246100519931</v>
      </c>
      <c r="J25" s="1">
        <f>Original_data!J19/88.8*100</f>
        <v>73.3896396396397</v>
      </c>
      <c r="K25" s="1">
        <f>Original_data!K19/90.58*100</f>
        <v>168.094502097593</v>
      </c>
      <c r="L25" s="1">
        <f>Original_data!L19/91.85*100</f>
        <v>112.770821992379</v>
      </c>
      <c r="M25" s="1">
        <f>Original_data!M19/93.68*100</f>
        <v>229.632792485056</v>
      </c>
      <c r="N25" s="1">
        <f>Original_data!N19/85.18*100</f>
        <v>615.660953275417</v>
      </c>
      <c r="O25" s="1">
        <f>Original_data!O19/97.18*100</f>
        <v>19.9835357069356</v>
      </c>
      <c r="P25">
        <v>216.1</v>
      </c>
      <c r="Q25" s="1">
        <f t="shared" si="0"/>
        <v>2580.90825887478</v>
      </c>
      <c r="R25"/>
      <c r="S25" s="3">
        <f t="shared" si="1"/>
        <v>22404.2334907439</v>
      </c>
      <c r="T25" s="3">
        <f t="shared" si="3"/>
        <v>149.6804379027</v>
      </c>
      <c r="U25">
        <f t="shared" si="2"/>
        <v>184.350589919627</v>
      </c>
    </row>
    <row r="26" spans="2:21">
      <c r="B26" t="s">
        <v>46</v>
      </c>
      <c r="C26" s="1">
        <v>100.53</v>
      </c>
      <c r="D26" s="1">
        <f>Original_data!D7/73.69*100</f>
        <v>28.3756276292577</v>
      </c>
      <c r="E26" s="1">
        <f>Original_data!E7/78.04*100</f>
        <v>77.255253716043</v>
      </c>
      <c r="F26" s="1">
        <f>Original_data!F7/77.49*100</f>
        <v>68.0087753258485</v>
      </c>
      <c r="G26" s="1">
        <f>Original_data!G7/80.04*100</f>
        <v>627.336331834083</v>
      </c>
      <c r="H26" s="1">
        <f>Original_data!H7/84.35*100</f>
        <v>108.346176644932</v>
      </c>
      <c r="I26" s="1">
        <f>Original_data!I7/86.55*100</f>
        <v>124.771808203351</v>
      </c>
      <c r="J26" s="1">
        <f>Original_data!J7/88.8*100</f>
        <v>51.8918918918919</v>
      </c>
      <c r="K26" s="1">
        <f>Original_data!K7/90.58*100</f>
        <v>62.0225215279311</v>
      </c>
      <c r="L26" s="1">
        <f>Original_data!L7/91.85*100</f>
        <v>74.8720740337507</v>
      </c>
      <c r="M26" s="1">
        <f>Original_data!M7/93.68*100</f>
        <v>111.208368915457</v>
      </c>
      <c r="N26" s="1">
        <f>Original_data!N7/85.18*100</f>
        <v>125.311105893402</v>
      </c>
      <c r="O26" s="1">
        <f>Original_data!O7/97.18*100</f>
        <v>30.7367771146326</v>
      </c>
      <c r="P26">
        <v>268.2</v>
      </c>
      <c r="Q26" s="1">
        <f t="shared" si="0"/>
        <v>1858.86671273058</v>
      </c>
      <c r="S26" s="3">
        <f t="shared" si="1"/>
        <v>23741.6232727829</v>
      </c>
      <c r="T26" s="3">
        <f t="shared" si="3"/>
        <v>154.083169985508</v>
      </c>
      <c r="U26">
        <f t="shared" si="2"/>
        <v>132.77619376647</v>
      </c>
    </row>
    <row r="27" spans="1:21">
      <c r="A27" s="2" t="s">
        <v>47</v>
      </c>
      <c r="B27" s="2" t="s">
        <v>48</v>
      </c>
      <c r="C27" s="4">
        <v>436.15</v>
      </c>
      <c r="D27" s="4">
        <f>Original_data!D9/73.69*100</f>
        <v>64.9341837427059</v>
      </c>
      <c r="E27" s="4">
        <f>Original_data!E9/78.04*100</f>
        <v>263.569964120964</v>
      </c>
      <c r="F27" s="4">
        <f>Original_data!F9/77.49*100</f>
        <v>72.7061556329849</v>
      </c>
      <c r="G27" s="4">
        <f>Original_data!G9/80.04*100</f>
        <v>193.540729635182</v>
      </c>
      <c r="H27" s="4">
        <f>Original_data!H9/84.35*100</f>
        <v>35.4238292827504</v>
      </c>
      <c r="I27" s="4">
        <f>Original_data!I9/86.55*100</f>
        <v>85.3726169844021</v>
      </c>
      <c r="J27" s="4">
        <f>Original_data!J9/88.8*100</f>
        <v>537.668918918919</v>
      </c>
      <c r="K27" s="4">
        <f>Original_data!K9/90.58*100</f>
        <v>348.719364098035</v>
      </c>
      <c r="L27" s="4">
        <f>Original_data!L9/91.85*100</f>
        <v>314.480130647795</v>
      </c>
      <c r="M27" s="4">
        <f>Original_data!M9/93.68*100</f>
        <v>95.100341588386</v>
      </c>
      <c r="N27" s="4">
        <f>Original_data!N9/85.18*100</f>
        <v>369.077248180324</v>
      </c>
      <c r="O27" s="4">
        <f>Original_data!O9/97.18*100</f>
        <v>284.348631405639</v>
      </c>
      <c r="P27" s="2">
        <v>52.4</v>
      </c>
      <c r="Q27" s="4">
        <f t="shared" si="0"/>
        <v>3153.49211423809</v>
      </c>
      <c r="R27" s="2">
        <f>AVERAGE(Q27:Q29)</f>
        <v>2271.85897754329</v>
      </c>
      <c r="S27" s="3">
        <f t="shared" si="1"/>
        <v>26410.0317584848</v>
      </c>
      <c r="T27" s="3">
        <f t="shared" si="3"/>
        <v>162.511635763366</v>
      </c>
      <c r="U27">
        <f t="shared" si="2"/>
        <v>225.249436731292</v>
      </c>
    </row>
    <row r="28" spans="2:21">
      <c r="B28" t="s">
        <v>49</v>
      </c>
      <c r="C28" s="1">
        <v>206.91</v>
      </c>
      <c r="D28" s="1">
        <f>Original_data!D4/73.69*100</f>
        <v>219.120640521102</v>
      </c>
      <c r="E28" s="1">
        <f>Original_data!E4/78.04*100</f>
        <v>81.0609943618657</v>
      </c>
      <c r="F28" s="1">
        <f>Original_data!F4/77.49*100</f>
        <v>150.212930700736</v>
      </c>
      <c r="G28" s="1">
        <f>Original_data!G4/80.04*100</f>
        <v>80.6346826586707</v>
      </c>
      <c r="H28" s="1">
        <f>Original_data!H4/84.35*100</f>
        <v>176.893894487255</v>
      </c>
      <c r="I28" s="1">
        <f>Original_data!I4/86.55*100</f>
        <v>327.868284228769</v>
      </c>
      <c r="J28" s="1">
        <f>Original_data!J4/88.8*100</f>
        <v>678.885135135135</v>
      </c>
      <c r="K28" s="1">
        <f>Original_data!K4/90.58*100</f>
        <v>61.1062044601457</v>
      </c>
      <c r="L28" s="1">
        <f>Original_data!L4/91.85*100</f>
        <v>244.768644529124</v>
      </c>
      <c r="M28" s="1">
        <f>Original_data!M4/93.68*100</f>
        <v>147.320666097353</v>
      </c>
      <c r="N28" s="1">
        <f>Original_data!N4/85.18*100</f>
        <v>55.1303122798779</v>
      </c>
      <c r="O28" s="1">
        <f>Original_data!O4/97.18*100</f>
        <v>18.3988474994855</v>
      </c>
      <c r="P28">
        <v>129.9</v>
      </c>
      <c r="Q28" s="1">
        <f t="shared" si="0"/>
        <v>2578.21123695952</v>
      </c>
      <c r="S28" s="3">
        <f t="shared" si="1"/>
        <v>27456.8679782151</v>
      </c>
      <c r="T28" s="3">
        <f t="shared" si="3"/>
        <v>165.701140545909</v>
      </c>
      <c r="U28">
        <f t="shared" si="2"/>
        <v>184.157945497109</v>
      </c>
    </row>
    <row r="29" spans="2:21">
      <c r="B29" t="s">
        <v>50</v>
      </c>
      <c r="C29" s="1">
        <v>2.82</v>
      </c>
      <c r="D29" s="1">
        <f>Original_data!D14/73.69*100</f>
        <v>21.4411724793052</v>
      </c>
      <c r="E29" s="1">
        <f>Original_data!E14/78.04*100</f>
        <v>6.33008713480267</v>
      </c>
      <c r="F29" s="1">
        <f>Original_data!F14/77.49*100</f>
        <v>2.96812491934443</v>
      </c>
      <c r="G29" s="1">
        <f>Original_data!G14/80.04*100</f>
        <v>9.87006496751624</v>
      </c>
      <c r="H29" s="1">
        <f>Original_data!H14/84.35*100</f>
        <v>32.3058684054535</v>
      </c>
      <c r="I29" s="1">
        <f>Original_data!I14/86.55*100</f>
        <v>393.483535528596</v>
      </c>
      <c r="J29" s="1">
        <f>Original_data!J14/88.8*100</f>
        <v>36.4527027027027</v>
      </c>
      <c r="K29" s="1">
        <f>Original_data!K14/90.58*100</f>
        <v>2.00927357032457</v>
      </c>
      <c r="L29" s="1">
        <f>Original_data!L14/91.85*100</f>
        <v>3.83233532934132</v>
      </c>
      <c r="M29" s="1">
        <f>Original_data!M14/93.68*100</f>
        <v>548.719043552519</v>
      </c>
      <c r="N29" s="1">
        <f>Original_data!N14/85.18*100</f>
        <v>9.7675510683259</v>
      </c>
      <c r="O29" s="1">
        <f>Original_data!O14/97.18*100</f>
        <v>10.7738217740276</v>
      </c>
      <c r="P29">
        <v>3.1</v>
      </c>
      <c r="Q29" s="1">
        <f t="shared" si="0"/>
        <v>1083.87358143226</v>
      </c>
      <c r="S29" s="3">
        <f t="shared" si="1"/>
        <v>28864.2417613379</v>
      </c>
      <c r="T29" s="3">
        <f t="shared" si="3"/>
        <v>169.894796157322</v>
      </c>
      <c r="U29">
        <f t="shared" si="2"/>
        <v>77.4195415308756</v>
      </c>
    </row>
    <row r="30" s="2" customFormat="1" spans="1:21">
      <c r="A30" s="2" t="s">
        <v>51</v>
      </c>
      <c r="B30" s="2" t="s">
        <v>52</v>
      </c>
      <c r="C30" s="4">
        <v>18.34</v>
      </c>
      <c r="D30" s="4">
        <f>Original_data!D20/73.69*100</f>
        <v>102.999050074637</v>
      </c>
      <c r="E30" s="4">
        <f>Original_data!E20/78.04*100</f>
        <v>47.4115838031779</v>
      </c>
      <c r="F30" s="4">
        <f>Original_data!F20/77.49*100</f>
        <v>143.631436314363</v>
      </c>
      <c r="G30" s="4">
        <f>Original_data!G20/80.04*100</f>
        <v>563.255872063968</v>
      </c>
      <c r="H30" s="4">
        <f>Original_data!H20/84.35*100</f>
        <v>289.875518672199</v>
      </c>
      <c r="I30" s="4">
        <f>Original_data!I20/86.55*100</f>
        <v>405.569035239746</v>
      </c>
      <c r="J30" s="4">
        <f>Original_data!J20/88.8*100</f>
        <v>498.074324324324</v>
      </c>
      <c r="K30" s="4">
        <f>Original_data!K20/90.58*100</f>
        <v>139.776992713623</v>
      </c>
      <c r="L30" s="4">
        <f>Original_data!L20/91.85*100</f>
        <v>24.7142079477409</v>
      </c>
      <c r="M30" s="4">
        <f>Original_data!M20/93.68*100</f>
        <v>44.0115286080273</v>
      </c>
      <c r="N30" s="4">
        <f>Original_data!N20/85.18*100</f>
        <v>78.4573843625264</v>
      </c>
      <c r="O30" s="4">
        <f>Original_data!O20/97.18*100</f>
        <v>328.956575427043</v>
      </c>
      <c r="P30" s="2">
        <v>272</v>
      </c>
      <c r="Q30" s="4">
        <f t="shared" si="0"/>
        <v>2957.07350955138</v>
      </c>
      <c r="R30" s="2">
        <f>AVERAGE(Q30:Q34)</f>
        <v>1783.12813489343</v>
      </c>
      <c r="S30" s="3">
        <f t="shared" si="1"/>
        <v>33347.5372804574</v>
      </c>
      <c r="T30" s="3">
        <f t="shared" si="3"/>
        <v>182.613080803258</v>
      </c>
      <c r="U30">
        <f t="shared" si="2"/>
        <v>211.219536396527</v>
      </c>
    </row>
    <row r="31" spans="2:21">
      <c r="B31" t="s">
        <v>53</v>
      </c>
      <c r="C31" s="1">
        <v>14.22</v>
      </c>
      <c r="D31" s="1">
        <f>Original_data!D31/73.69*100</f>
        <v>3.66399782874203</v>
      </c>
      <c r="E31" s="1">
        <f>Original_data!E31/78.04*100</f>
        <v>2.81906714505382</v>
      </c>
      <c r="F31" s="1">
        <f>Original_data!F31/77.49*100</f>
        <v>2.90360046457607</v>
      </c>
      <c r="G31" s="1">
        <f>Original_data!G31/80.04*100</f>
        <v>624.500249875062</v>
      </c>
      <c r="H31" s="1">
        <f>Original_data!H31/84.35*100</f>
        <v>6.49673977474807</v>
      </c>
      <c r="I31" s="1">
        <f>Original_data!I31/86.55*100</f>
        <v>5.95031773541306</v>
      </c>
      <c r="J31" s="1">
        <f>Original_data!J31/88.8*100</f>
        <v>125.259009009009</v>
      </c>
      <c r="K31" s="1">
        <f>Original_data!K31/90.58*100</f>
        <v>1.269595937293</v>
      </c>
      <c r="L31" s="1">
        <f>Original_data!L31/91.85*100</f>
        <v>2.66739248775177</v>
      </c>
      <c r="M31" s="1">
        <f>Original_data!M31/93.68*100</f>
        <v>52.8928266438941</v>
      </c>
      <c r="N31" s="1">
        <f>Original_data!N31/85.18*100</f>
        <v>433.106362996008</v>
      </c>
      <c r="O31" s="1">
        <f>Original_data!O31/97.18*100</f>
        <v>28.4626466351101</v>
      </c>
      <c r="P31">
        <v>40.8</v>
      </c>
      <c r="Q31" s="1">
        <f t="shared" si="0"/>
        <v>1345.01180653266</v>
      </c>
      <c r="R31" s="6">
        <f>QUARTILE(Q30:Q32,3)</f>
        <v>2357.28545625637</v>
      </c>
      <c r="S31" s="3">
        <f t="shared" si="1"/>
        <v>36126.4560434362</v>
      </c>
      <c r="T31" s="3">
        <f t="shared" si="3"/>
        <v>190.069608416065</v>
      </c>
      <c r="U31">
        <f t="shared" si="2"/>
        <v>96.0722718951901</v>
      </c>
    </row>
    <row r="32" spans="2:21">
      <c r="B32" t="s">
        <v>54</v>
      </c>
      <c r="C32" s="1">
        <v>14.08</v>
      </c>
      <c r="D32" s="1">
        <f>Original_data!D18/73.69*100</f>
        <v>88.8451621658298</v>
      </c>
      <c r="E32" s="1">
        <f>Original_data!E18/78.04*100</f>
        <v>88.4290107637109</v>
      </c>
      <c r="F32" s="1">
        <f>Original_data!F18/77.49*100</f>
        <v>46.0704607046071</v>
      </c>
      <c r="G32" s="1">
        <f>Original_data!G18/80.04*100</f>
        <v>263.768115942029</v>
      </c>
      <c r="H32" s="1">
        <f>Original_data!H18/84.35*100</f>
        <v>100.260818020154</v>
      </c>
      <c r="I32" s="1">
        <f>Original_data!I18/86.55*100</f>
        <v>81.3749277874061</v>
      </c>
      <c r="J32" s="1">
        <f>Original_data!J18/88.8*100</f>
        <v>27.2184684684685</v>
      </c>
      <c r="K32" s="1">
        <f>Original_data!K18/90.58*100</f>
        <v>19.3420181055421</v>
      </c>
      <c r="L32" s="1">
        <f>Original_data!L18/91.85*100</f>
        <v>63.0811105062602</v>
      </c>
      <c r="M32" s="1">
        <f>Original_data!M18/93.68*100</f>
        <v>801.238257899231</v>
      </c>
      <c r="N32" s="1">
        <f>Original_data!N18/85.18*100</f>
        <v>116.846677623855</v>
      </c>
      <c r="O32" s="1">
        <f>Original_data!O18/97.18*100</f>
        <v>19.9423749742745</v>
      </c>
      <c r="P32">
        <v>27</v>
      </c>
      <c r="Q32" s="1">
        <f t="shared" si="0"/>
        <v>1757.49740296137</v>
      </c>
      <c r="R32" s="6">
        <f>QUARTILE(Q31:Q33,3)</f>
        <v>1654.37600385419</v>
      </c>
      <c r="S32" s="3">
        <f t="shared" si="1"/>
        <v>41962.3096703634</v>
      </c>
      <c r="T32" s="3">
        <f t="shared" si="3"/>
        <v>204.847039691482</v>
      </c>
      <c r="U32">
        <f t="shared" si="2"/>
        <v>125.535528782955</v>
      </c>
    </row>
    <row r="34" spans="16:17">
      <c r="P34" t="s">
        <v>55</v>
      </c>
      <c r="Q34">
        <f>AVERAGE(Q3:Q32)</f>
        <v>1072.92982052832</v>
      </c>
    </row>
    <row r="35" spans="16:17">
      <c r="P35" s="5">
        <v>0.25</v>
      </c>
      <c r="Q35">
        <f>QUARTILE(Q3:Q32,1)</f>
        <v>490.838328061896</v>
      </c>
    </row>
    <row r="36" spans="16:17">
      <c r="P36" s="5">
        <v>0.5</v>
      </c>
      <c r="Q36">
        <f>MEDIAN(Q3:Q32)</f>
        <v>851.592334714678</v>
      </c>
    </row>
    <row r="37" spans="16:17">
      <c r="P37" s="5">
        <v>0.75</v>
      </c>
      <c r="Q37">
        <f>QUARTILE(Q3:Q32,3)</f>
        <v>1343.55731863664</v>
      </c>
    </row>
    <row r="38" spans="16:17">
      <c r="P38" s="5">
        <v>0.9</v>
      </c>
      <c r="Q38">
        <f>PERCENTILE(Q3:Q32,0.9)</f>
        <v>2578.48093915105</v>
      </c>
    </row>
  </sheetData>
  <autoFilter ref="Q1:Q32">
    <extLst/>
  </autoFilter>
  <sortState ref="A3:T32">
    <sortCondition ref="S3"/>
  </sortState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P32"/>
  <sheetViews>
    <sheetView zoomScale="70" zoomScaleNormal="70" workbookViewId="0">
      <selection activeCell="S29" sqref="S29"/>
    </sheetView>
  </sheetViews>
  <sheetFormatPr defaultColWidth="8.72727272727273" defaultRowHeight="14"/>
  <cols>
    <col min="9" max="9" width="9.54545454545454" customWidth="1"/>
  </cols>
  <sheetData>
    <row r="1" spans="3:16">
      <c r="C1">
        <v>2006</v>
      </c>
      <c r="D1">
        <v>2007</v>
      </c>
      <c r="E1">
        <v>2008</v>
      </c>
      <c r="F1">
        <v>2009</v>
      </c>
      <c r="G1">
        <v>2010</v>
      </c>
      <c r="H1">
        <v>2011</v>
      </c>
      <c r="I1">
        <v>2012</v>
      </c>
      <c r="J1">
        <v>2013</v>
      </c>
      <c r="K1">
        <v>2014</v>
      </c>
      <c r="L1">
        <v>2015</v>
      </c>
      <c r="M1">
        <v>2016</v>
      </c>
      <c r="N1">
        <v>2017</v>
      </c>
      <c r="O1">
        <v>2018</v>
      </c>
      <c r="P1">
        <v>2019</v>
      </c>
    </row>
    <row r="2" spans="3:16">
      <c r="C2">
        <v>0</v>
      </c>
      <c r="D2">
        <v>1.6</v>
      </c>
      <c r="E2">
        <v>0.04</v>
      </c>
      <c r="F2">
        <v>3.32</v>
      </c>
      <c r="G2">
        <v>0</v>
      </c>
      <c r="H2">
        <v>3.48</v>
      </c>
      <c r="I2" s="1">
        <v>6.64</v>
      </c>
      <c r="J2">
        <v>10.03</v>
      </c>
      <c r="K2">
        <v>0</v>
      </c>
      <c r="L2">
        <v>2.85</v>
      </c>
      <c r="M2">
        <v>0.28</v>
      </c>
      <c r="N2">
        <v>0.12</v>
      </c>
      <c r="O2">
        <v>0.84</v>
      </c>
      <c r="P2">
        <v>0.8</v>
      </c>
    </row>
    <row r="3" spans="3:16">
      <c r="C3">
        <v>68.28</v>
      </c>
      <c r="D3">
        <v>57.34</v>
      </c>
      <c r="E3">
        <v>15.74</v>
      </c>
      <c r="F3">
        <v>10.4</v>
      </c>
      <c r="G3">
        <v>30.3</v>
      </c>
      <c r="H3">
        <v>27.48</v>
      </c>
      <c r="I3" s="1">
        <v>76.91</v>
      </c>
      <c r="J3">
        <v>9.28</v>
      </c>
      <c r="K3">
        <v>1.99</v>
      </c>
      <c r="L3">
        <v>148.68</v>
      </c>
      <c r="M3">
        <v>107.4</v>
      </c>
      <c r="N3">
        <v>4.54</v>
      </c>
      <c r="O3">
        <v>22.26</v>
      </c>
      <c r="P3">
        <v>5.9</v>
      </c>
    </row>
    <row r="4" spans="3:16">
      <c r="C4">
        <v>145.5</v>
      </c>
      <c r="D4">
        <v>161.47</v>
      </c>
      <c r="E4">
        <v>63.26</v>
      </c>
      <c r="F4">
        <v>116.4</v>
      </c>
      <c r="G4">
        <v>64.54</v>
      </c>
      <c r="H4">
        <v>149.21</v>
      </c>
      <c r="I4" s="1">
        <v>283.77</v>
      </c>
      <c r="J4">
        <v>602.85</v>
      </c>
      <c r="K4">
        <v>55.35</v>
      </c>
      <c r="L4">
        <v>224.82</v>
      </c>
      <c r="M4">
        <v>138.01</v>
      </c>
      <c r="N4">
        <v>46.96</v>
      </c>
      <c r="O4">
        <v>17.88</v>
      </c>
      <c r="P4">
        <v>129.9</v>
      </c>
    </row>
    <row r="5" spans="3:16">
      <c r="C5">
        <v>19.13</v>
      </c>
      <c r="D5">
        <v>116.34</v>
      </c>
      <c r="E5">
        <v>54.72</v>
      </c>
      <c r="F5">
        <v>42.4</v>
      </c>
      <c r="G5">
        <v>83.69</v>
      </c>
      <c r="H5">
        <v>42.64</v>
      </c>
      <c r="I5" s="1">
        <v>51.35</v>
      </c>
      <c r="J5">
        <v>64.62</v>
      </c>
      <c r="K5">
        <v>18.15</v>
      </c>
      <c r="L5">
        <v>104.58</v>
      </c>
      <c r="M5">
        <v>500.65</v>
      </c>
      <c r="N5">
        <v>11.68</v>
      </c>
      <c r="O5">
        <v>52.9</v>
      </c>
      <c r="P5">
        <v>5.6</v>
      </c>
    </row>
    <row r="6" spans="3:16">
      <c r="C6">
        <v>252.1</v>
      </c>
      <c r="D6">
        <v>48.66</v>
      </c>
      <c r="E6">
        <v>30.87</v>
      </c>
      <c r="F6">
        <v>30.87</v>
      </c>
      <c r="G6">
        <v>207.89</v>
      </c>
      <c r="H6">
        <v>21.95</v>
      </c>
      <c r="I6" s="1">
        <v>38.25</v>
      </c>
      <c r="J6">
        <v>143.08</v>
      </c>
      <c r="K6">
        <v>56.09</v>
      </c>
      <c r="L6">
        <v>234.83</v>
      </c>
      <c r="M6">
        <v>382.34</v>
      </c>
      <c r="N6">
        <v>23.02</v>
      </c>
      <c r="O6">
        <v>34.85</v>
      </c>
      <c r="P6">
        <v>113.1</v>
      </c>
    </row>
    <row r="7" spans="3:16">
      <c r="C7">
        <v>70.69</v>
      </c>
      <c r="D7">
        <v>20.91</v>
      </c>
      <c r="E7">
        <v>60.29</v>
      </c>
      <c r="F7">
        <v>52.7</v>
      </c>
      <c r="G7">
        <v>502.12</v>
      </c>
      <c r="H7">
        <v>91.39</v>
      </c>
      <c r="I7" s="1">
        <v>107.99</v>
      </c>
      <c r="J7">
        <v>46.08</v>
      </c>
      <c r="K7">
        <v>56.18</v>
      </c>
      <c r="L7">
        <v>68.77</v>
      </c>
      <c r="M7">
        <v>104.18</v>
      </c>
      <c r="N7">
        <v>106.74</v>
      </c>
      <c r="O7">
        <v>29.87</v>
      </c>
      <c r="P7">
        <v>268.2</v>
      </c>
    </row>
    <row r="8" spans="3:16">
      <c r="C8">
        <v>17.9</v>
      </c>
      <c r="D8">
        <v>56.6</v>
      </c>
      <c r="E8">
        <v>8.62</v>
      </c>
      <c r="F8">
        <v>60.96</v>
      </c>
      <c r="G8">
        <v>115.99</v>
      </c>
      <c r="H8">
        <v>47.51</v>
      </c>
      <c r="I8" s="1">
        <v>178.28</v>
      </c>
      <c r="J8">
        <v>76.64</v>
      </c>
      <c r="K8">
        <v>7.33</v>
      </c>
      <c r="L8">
        <v>9.06</v>
      </c>
      <c r="M8">
        <v>10.72</v>
      </c>
      <c r="N8">
        <v>14.06</v>
      </c>
      <c r="O8">
        <v>277.18</v>
      </c>
      <c r="P8">
        <v>301</v>
      </c>
    </row>
    <row r="9" spans="3:16">
      <c r="C9">
        <v>306.7</v>
      </c>
      <c r="D9">
        <v>47.85</v>
      </c>
      <c r="E9">
        <v>205.69</v>
      </c>
      <c r="F9">
        <v>56.34</v>
      </c>
      <c r="G9">
        <v>154.91</v>
      </c>
      <c r="H9">
        <v>29.88</v>
      </c>
      <c r="I9" s="1">
        <v>73.89</v>
      </c>
      <c r="J9">
        <v>477.45</v>
      </c>
      <c r="K9">
        <v>315.87</v>
      </c>
      <c r="L9">
        <v>288.85</v>
      </c>
      <c r="M9">
        <v>89.09</v>
      </c>
      <c r="N9">
        <v>314.38</v>
      </c>
      <c r="O9">
        <v>276.33</v>
      </c>
      <c r="P9">
        <v>52.4</v>
      </c>
    </row>
    <row r="10" spans="3:16">
      <c r="C10">
        <v>84.5</v>
      </c>
      <c r="D10">
        <v>28.28</v>
      </c>
      <c r="E10">
        <v>156.04</v>
      </c>
      <c r="F10">
        <v>42.7</v>
      </c>
      <c r="G10">
        <v>68.97</v>
      </c>
      <c r="H10">
        <v>48.14</v>
      </c>
      <c r="I10" s="1">
        <v>45.44</v>
      </c>
      <c r="J10">
        <v>54.57</v>
      </c>
      <c r="K10">
        <v>202.49</v>
      </c>
      <c r="L10">
        <v>50.26</v>
      </c>
      <c r="M10">
        <v>43.07</v>
      </c>
      <c r="N10">
        <v>130.75</v>
      </c>
      <c r="O10">
        <v>19.99</v>
      </c>
      <c r="P10">
        <v>94.4</v>
      </c>
    </row>
    <row r="11" spans="3:16">
      <c r="C11">
        <v>0.92</v>
      </c>
      <c r="D11">
        <v>5.41</v>
      </c>
      <c r="E11">
        <v>11.74</v>
      </c>
      <c r="F11">
        <v>10</v>
      </c>
      <c r="G11">
        <v>117.67</v>
      </c>
      <c r="H11">
        <v>76.96</v>
      </c>
      <c r="I11" s="1">
        <v>14.6</v>
      </c>
      <c r="J11">
        <v>36.71</v>
      </c>
      <c r="K11">
        <v>183.11</v>
      </c>
      <c r="L11">
        <v>12.88</v>
      </c>
      <c r="M11">
        <v>87.7</v>
      </c>
      <c r="N11">
        <v>6.01</v>
      </c>
      <c r="O11">
        <v>5.95</v>
      </c>
      <c r="P11">
        <v>0</v>
      </c>
    </row>
    <row r="12" spans="3:16">
      <c r="C12">
        <v>0.22</v>
      </c>
      <c r="D12">
        <v>0.5</v>
      </c>
      <c r="E12">
        <v>0.32</v>
      </c>
      <c r="F12">
        <v>0</v>
      </c>
      <c r="G12">
        <v>0</v>
      </c>
      <c r="H12">
        <v>13.83</v>
      </c>
      <c r="I12" s="1">
        <v>162.15</v>
      </c>
      <c r="J12">
        <v>7.17</v>
      </c>
      <c r="K12">
        <v>0</v>
      </c>
      <c r="L12">
        <v>1.66</v>
      </c>
      <c r="M12">
        <v>27.43</v>
      </c>
      <c r="N12">
        <v>1.24</v>
      </c>
      <c r="O12">
        <v>18.55</v>
      </c>
      <c r="P12">
        <v>1.4</v>
      </c>
    </row>
    <row r="13" spans="3:16">
      <c r="C13">
        <v>1.37</v>
      </c>
      <c r="D13">
        <v>0.5</v>
      </c>
      <c r="E13">
        <v>0</v>
      </c>
      <c r="F13">
        <v>0</v>
      </c>
      <c r="G13">
        <v>0.06</v>
      </c>
      <c r="H13" s="1">
        <v>0.79</v>
      </c>
      <c r="I13" s="1">
        <v>30.63</v>
      </c>
      <c r="J13">
        <v>1.62</v>
      </c>
      <c r="K13">
        <v>0</v>
      </c>
      <c r="L13">
        <v>0</v>
      </c>
      <c r="M13">
        <v>7.42</v>
      </c>
      <c r="N13">
        <v>0</v>
      </c>
      <c r="O13">
        <v>0.74</v>
      </c>
      <c r="P13">
        <v>0</v>
      </c>
    </row>
    <row r="14" spans="3:16">
      <c r="C14">
        <v>1.98</v>
      </c>
      <c r="D14">
        <v>15.8</v>
      </c>
      <c r="E14">
        <v>4.94</v>
      </c>
      <c r="F14">
        <v>2.3</v>
      </c>
      <c r="G14">
        <v>7.9</v>
      </c>
      <c r="H14">
        <v>27.25</v>
      </c>
      <c r="I14" s="1">
        <v>340.56</v>
      </c>
      <c r="J14">
        <v>32.37</v>
      </c>
      <c r="K14">
        <v>1.82</v>
      </c>
      <c r="L14">
        <v>3.52</v>
      </c>
      <c r="M14">
        <v>514.04</v>
      </c>
      <c r="N14">
        <v>8.32</v>
      </c>
      <c r="O14">
        <v>10.47</v>
      </c>
      <c r="P14">
        <v>3.1</v>
      </c>
    </row>
    <row r="15" spans="3:16">
      <c r="C15">
        <v>2.9</v>
      </c>
      <c r="D15">
        <v>43.6</v>
      </c>
      <c r="E15">
        <v>0.17</v>
      </c>
      <c r="F15">
        <v>4.5</v>
      </c>
      <c r="G15">
        <v>17.13</v>
      </c>
      <c r="H15">
        <v>24.44</v>
      </c>
      <c r="I15" s="1">
        <v>26.16</v>
      </c>
      <c r="J15">
        <v>31.36</v>
      </c>
      <c r="K15">
        <v>5.17</v>
      </c>
      <c r="L15">
        <v>10.2</v>
      </c>
      <c r="M15">
        <v>70.74</v>
      </c>
      <c r="N15">
        <v>5.76</v>
      </c>
      <c r="O15">
        <v>3.23</v>
      </c>
      <c r="P15">
        <v>12.9</v>
      </c>
    </row>
    <row r="16" spans="3:16">
      <c r="C16">
        <v>9.43</v>
      </c>
      <c r="D16">
        <v>4.3</v>
      </c>
      <c r="E16">
        <v>30.99</v>
      </c>
      <c r="F16">
        <v>19.1</v>
      </c>
      <c r="G16">
        <v>11.97</v>
      </c>
      <c r="H16">
        <v>41.93</v>
      </c>
      <c r="I16" s="1">
        <v>117.86</v>
      </c>
      <c r="J16">
        <v>50.29</v>
      </c>
      <c r="K16">
        <v>9.15</v>
      </c>
      <c r="L16">
        <v>6.65</v>
      </c>
      <c r="M16">
        <v>17.33</v>
      </c>
      <c r="N16">
        <v>17.29</v>
      </c>
      <c r="O16">
        <v>89.03</v>
      </c>
      <c r="P16">
        <v>8.8</v>
      </c>
    </row>
    <row r="17" spans="3:16">
      <c r="C17">
        <v>10.61</v>
      </c>
      <c r="D17">
        <v>63</v>
      </c>
      <c r="E17">
        <v>4</v>
      </c>
      <c r="F17">
        <v>6.07</v>
      </c>
      <c r="G17">
        <v>158.38</v>
      </c>
      <c r="H17">
        <v>8.55</v>
      </c>
      <c r="I17" s="1">
        <v>5.38</v>
      </c>
      <c r="J17">
        <v>2.69</v>
      </c>
      <c r="K17">
        <v>0.76</v>
      </c>
      <c r="L17">
        <v>11.94</v>
      </c>
      <c r="M17">
        <v>106.27</v>
      </c>
      <c r="N17">
        <v>10.17</v>
      </c>
      <c r="O17">
        <v>14.73</v>
      </c>
      <c r="P17">
        <v>3.4</v>
      </c>
    </row>
    <row r="18" spans="3:16">
      <c r="C18">
        <v>9.9</v>
      </c>
      <c r="D18">
        <v>65.47</v>
      </c>
      <c r="E18">
        <v>69.01</v>
      </c>
      <c r="F18">
        <v>35.7</v>
      </c>
      <c r="G18">
        <v>211.12</v>
      </c>
      <c r="H18">
        <v>84.57</v>
      </c>
      <c r="I18" s="1">
        <v>70.43</v>
      </c>
      <c r="J18">
        <v>24.17</v>
      </c>
      <c r="K18">
        <v>17.52</v>
      </c>
      <c r="L18">
        <v>57.94</v>
      </c>
      <c r="M18">
        <v>750.6</v>
      </c>
      <c r="N18">
        <v>99.53</v>
      </c>
      <c r="O18">
        <v>19.38</v>
      </c>
      <c r="P18">
        <v>27</v>
      </c>
    </row>
    <row r="19" spans="3:16">
      <c r="C19">
        <v>202.08</v>
      </c>
      <c r="D19">
        <v>95.87</v>
      </c>
      <c r="E19">
        <v>101.16</v>
      </c>
      <c r="F19">
        <v>67.88</v>
      </c>
      <c r="G19">
        <v>246.99</v>
      </c>
      <c r="H19">
        <v>57.15</v>
      </c>
      <c r="I19" s="1">
        <v>116.19</v>
      </c>
      <c r="J19">
        <v>65.17</v>
      </c>
      <c r="K19">
        <v>152.26</v>
      </c>
      <c r="L19">
        <v>103.58</v>
      </c>
      <c r="M19">
        <v>215.12</v>
      </c>
      <c r="N19">
        <v>524.42</v>
      </c>
      <c r="O19">
        <v>19.42</v>
      </c>
      <c r="P19">
        <v>216.1</v>
      </c>
    </row>
    <row r="20" spans="3:16">
      <c r="C20">
        <v>12.9</v>
      </c>
      <c r="D20">
        <v>75.9</v>
      </c>
      <c r="E20">
        <v>37</v>
      </c>
      <c r="F20">
        <v>111.3</v>
      </c>
      <c r="G20">
        <v>450.83</v>
      </c>
      <c r="H20">
        <v>244.51</v>
      </c>
      <c r="I20" s="1">
        <v>351.02</v>
      </c>
      <c r="J20">
        <v>442.29</v>
      </c>
      <c r="K20">
        <v>126.61</v>
      </c>
      <c r="L20">
        <v>22.7</v>
      </c>
      <c r="M20">
        <v>41.23</v>
      </c>
      <c r="N20">
        <v>66.83</v>
      </c>
      <c r="O20">
        <v>319.68</v>
      </c>
      <c r="P20">
        <v>272</v>
      </c>
    </row>
    <row r="21" spans="3:16">
      <c r="C21">
        <v>6.5</v>
      </c>
      <c r="D21">
        <v>55</v>
      </c>
      <c r="E21">
        <v>9.53</v>
      </c>
      <c r="F21">
        <v>41.43</v>
      </c>
      <c r="G21">
        <v>60.54</v>
      </c>
      <c r="H21">
        <v>38.99</v>
      </c>
      <c r="I21" s="1">
        <v>39.98</v>
      </c>
      <c r="J21">
        <v>12.61</v>
      </c>
      <c r="K21">
        <v>96.02</v>
      </c>
      <c r="L21">
        <v>111.61</v>
      </c>
      <c r="M21">
        <v>54.23</v>
      </c>
      <c r="N21">
        <v>15.94</v>
      </c>
      <c r="O21">
        <v>12.57</v>
      </c>
      <c r="P21">
        <v>14</v>
      </c>
    </row>
    <row r="22" spans="3:16">
      <c r="C22">
        <v>16.64</v>
      </c>
      <c r="D22">
        <v>29.7</v>
      </c>
      <c r="E22">
        <v>18.28</v>
      </c>
      <c r="F22">
        <v>12.3</v>
      </c>
      <c r="G22">
        <v>31.23</v>
      </c>
      <c r="H22">
        <v>31.49</v>
      </c>
      <c r="I22" s="1">
        <v>49.8</v>
      </c>
      <c r="J22">
        <v>31.76</v>
      </c>
      <c r="K22">
        <v>126.61</v>
      </c>
      <c r="L22">
        <v>54.58</v>
      </c>
      <c r="M22">
        <v>109.2</v>
      </c>
      <c r="N22">
        <v>40.31</v>
      </c>
      <c r="O22">
        <v>14.26</v>
      </c>
      <c r="P22">
        <v>45.3</v>
      </c>
    </row>
    <row r="23" spans="3:16">
      <c r="C23">
        <v>16.3</v>
      </c>
      <c r="D23">
        <v>33.7</v>
      </c>
      <c r="E23">
        <v>34.95</v>
      </c>
      <c r="F23">
        <v>16.14</v>
      </c>
      <c r="G23">
        <v>29.58</v>
      </c>
      <c r="H23">
        <v>13.96</v>
      </c>
      <c r="I23" s="1">
        <v>49.8</v>
      </c>
      <c r="J23">
        <v>4.81</v>
      </c>
      <c r="K23">
        <v>69.43</v>
      </c>
      <c r="L23">
        <v>50.7</v>
      </c>
      <c r="M23">
        <v>62.35</v>
      </c>
      <c r="N23">
        <v>52.22</v>
      </c>
      <c r="O23">
        <v>61.14</v>
      </c>
      <c r="P23">
        <v>20.1</v>
      </c>
    </row>
    <row r="24" spans="3:16">
      <c r="C24">
        <v>1.23</v>
      </c>
      <c r="D24">
        <v>1.8</v>
      </c>
      <c r="E24">
        <v>2.76</v>
      </c>
      <c r="F24">
        <v>1.3</v>
      </c>
      <c r="G24">
        <v>7.89</v>
      </c>
      <c r="H24">
        <v>2.37</v>
      </c>
      <c r="I24" s="1">
        <v>1.94</v>
      </c>
      <c r="J24">
        <v>124.37</v>
      </c>
      <c r="K24">
        <v>4.16</v>
      </c>
      <c r="L24">
        <v>1.33</v>
      </c>
      <c r="M24">
        <v>24.03</v>
      </c>
      <c r="N24">
        <v>16.58</v>
      </c>
      <c r="O24">
        <v>20.73</v>
      </c>
      <c r="P24">
        <v>1.1</v>
      </c>
    </row>
    <row r="25" spans="3:16">
      <c r="C25">
        <v>13.13</v>
      </c>
      <c r="D25">
        <v>52.6</v>
      </c>
      <c r="E25">
        <v>8.08</v>
      </c>
      <c r="F25">
        <v>6.56</v>
      </c>
      <c r="G25">
        <v>228.34</v>
      </c>
      <c r="H25">
        <v>91.87</v>
      </c>
      <c r="I25" s="1">
        <v>49.77</v>
      </c>
      <c r="J25">
        <v>124.37</v>
      </c>
      <c r="K25">
        <v>17.18</v>
      </c>
      <c r="L25">
        <v>18.14</v>
      </c>
      <c r="M25">
        <v>19.32</v>
      </c>
      <c r="N25">
        <v>98.04</v>
      </c>
      <c r="O25">
        <v>18.79</v>
      </c>
      <c r="P25">
        <v>34.7</v>
      </c>
    </row>
    <row r="26" spans="3:16">
      <c r="C26">
        <v>11.3</v>
      </c>
      <c r="D26">
        <v>15</v>
      </c>
      <c r="E26">
        <v>9.86</v>
      </c>
      <c r="F26">
        <v>36.68</v>
      </c>
      <c r="G26">
        <v>106.93</v>
      </c>
      <c r="H26">
        <v>21.18</v>
      </c>
      <c r="I26" s="1">
        <v>125.3</v>
      </c>
      <c r="J26">
        <v>199.67</v>
      </c>
      <c r="K26">
        <v>5.21</v>
      </c>
      <c r="L26">
        <v>9.35</v>
      </c>
      <c r="M26">
        <v>12.95</v>
      </c>
      <c r="N26">
        <v>49.55</v>
      </c>
      <c r="O26">
        <v>110.12</v>
      </c>
      <c r="P26">
        <v>16.5</v>
      </c>
    </row>
    <row r="27" spans="3:16">
      <c r="C27">
        <v>1.9</v>
      </c>
      <c r="D27">
        <v>3</v>
      </c>
      <c r="E27">
        <v>3.1</v>
      </c>
      <c r="F27">
        <v>5.9</v>
      </c>
      <c r="G27">
        <v>5.04</v>
      </c>
      <c r="H27">
        <v>2.51</v>
      </c>
      <c r="I27" s="1">
        <v>5.25</v>
      </c>
      <c r="J27">
        <v>4.95</v>
      </c>
      <c r="K27">
        <v>2.2</v>
      </c>
      <c r="L27">
        <v>4.69</v>
      </c>
      <c r="M27">
        <v>4.46</v>
      </c>
      <c r="N27">
        <v>2.42</v>
      </c>
      <c r="O27">
        <v>18.85</v>
      </c>
      <c r="P27">
        <v>3.3</v>
      </c>
    </row>
    <row r="28" spans="3:16">
      <c r="C28">
        <v>3</v>
      </c>
      <c r="D28">
        <v>1.6</v>
      </c>
      <c r="E28">
        <v>0.46</v>
      </c>
      <c r="F28">
        <v>1.03</v>
      </c>
      <c r="G28">
        <v>2.01</v>
      </c>
      <c r="H28">
        <v>0.85</v>
      </c>
      <c r="I28" s="1">
        <v>6.94</v>
      </c>
      <c r="J28">
        <v>6.48</v>
      </c>
      <c r="K28">
        <v>5.08</v>
      </c>
      <c r="L28">
        <v>3.44</v>
      </c>
      <c r="M28">
        <v>9.76</v>
      </c>
      <c r="N28">
        <v>1.41</v>
      </c>
      <c r="O28">
        <v>3.05</v>
      </c>
      <c r="P28">
        <v>0.7</v>
      </c>
    </row>
    <row r="29" spans="3:16">
      <c r="C29">
        <v>5.21</v>
      </c>
      <c r="D29">
        <v>12.4</v>
      </c>
      <c r="E29">
        <v>3.33</v>
      </c>
      <c r="F29">
        <v>1.8</v>
      </c>
      <c r="G29">
        <v>35.43</v>
      </c>
      <c r="H29">
        <v>12.33</v>
      </c>
      <c r="I29" s="1">
        <v>17.56</v>
      </c>
      <c r="J29">
        <v>16.7</v>
      </c>
      <c r="K29">
        <v>2.44</v>
      </c>
      <c r="L29">
        <v>28.99</v>
      </c>
      <c r="M29">
        <v>38.79</v>
      </c>
      <c r="N29">
        <v>7.01</v>
      </c>
      <c r="O29">
        <v>16.92</v>
      </c>
      <c r="P29">
        <v>3.5</v>
      </c>
    </row>
    <row r="30" spans="3:16">
      <c r="C30">
        <v>4.2</v>
      </c>
      <c r="D30">
        <v>4.3</v>
      </c>
      <c r="E30">
        <v>4</v>
      </c>
      <c r="F30">
        <v>2.23</v>
      </c>
      <c r="G30">
        <v>272.9</v>
      </c>
      <c r="H30">
        <v>31.19</v>
      </c>
      <c r="I30" s="1">
        <v>196.16</v>
      </c>
      <c r="J30">
        <v>114.19</v>
      </c>
      <c r="K30">
        <v>0.1</v>
      </c>
      <c r="L30">
        <v>0.26</v>
      </c>
      <c r="M30">
        <v>33.28</v>
      </c>
      <c r="N30">
        <v>69.03</v>
      </c>
      <c r="O30">
        <v>34.3</v>
      </c>
      <c r="P30">
        <v>32.7</v>
      </c>
    </row>
    <row r="31" spans="3:16">
      <c r="C31">
        <v>10</v>
      </c>
      <c r="D31">
        <v>2.7</v>
      </c>
      <c r="E31">
        <v>2.2</v>
      </c>
      <c r="F31">
        <v>2.25</v>
      </c>
      <c r="G31">
        <v>499.85</v>
      </c>
      <c r="H31">
        <v>5.48</v>
      </c>
      <c r="I31" s="1">
        <v>5.15</v>
      </c>
      <c r="J31">
        <v>111.23</v>
      </c>
      <c r="K31">
        <v>1.15</v>
      </c>
      <c r="L31">
        <v>2.45</v>
      </c>
      <c r="M31">
        <v>49.55</v>
      </c>
      <c r="N31">
        <v>368.92</v>
      </c>
      <c r="O31">
        <v>27.66</v>
      </c>
      <c r="P31">
        <v>40.8</v>
      </c>
    </row>
    <row r="32" spans="3:16">
      <c r="C32">
        <v>26.1</v>
      </c>
      <c r="D32">
        <v>2.1</v>
      </c>
      <c r="E32">
        <v>4.3</v>
      </c>
      <c r="F32">
        <v>45.21</v>
      </c>
      <c r="G32">
        <v>15.23</v>
      </c>
      <c r="H32">
        <v>7.39</v>
      </c>
      <c r="I32" s="1">
        <v>26.93</v>
      </c>
      <c r="J32">
        <v>327.47</v>
      </c>
      <c r="K32">
        <v>34.16</v>
      </c>
      <c r="L32">
        <v>11.44</v>
      </c>
      <c r="M32">
        <v>11.72</v>
      </c>
      <c r="N32">
        <v>29.28</v>
      </c>
      <c r="O32">
        <v>43.6</v>
      </c>
      <c r="P32">
        <v>187.3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2"/>
  <sheetViews>
    <sheetView tabSelected="1" zoomScale="55" zoomScaleNormal="55" workbookViewId="0">
      <selection activeCell="Q39" sqref="Q39"/>
    </sheetView>
  </sheetViews>
  <sheetFormatPr defaultColWidth="8.72727272727273" defaultRowHeight="14" outlineLevelCol="6"/>
  <cols>
    <col min="1" max="1" width="14" customWidth="1"/>
    <col min="7" max="7" width="8.54545454545454" customWidth="1"/>
  </cols>
  <sheetData>
    <row r="1" spans="1:7">
      <c r="A1" t="s">
        <v>56</v>
      </c>
      <c r="B1" t="s">
        <v>57</v>
      </c>
      <c r="C1" t="s">
        <v>15</v>
      </c>
      <c r="G1" t="s">
        <v>16</v>
      </c>
    </row>
    <row r="2" spans="1:7">
      <c r="A2" t="s">
        <v>58</v>
      </c>
      <c r="B2">
        <v>2.49</v>
      </c>
      <c r="C2">
        <v>3.41</v>
      </c>
      <c r="F2" t="s">
        <v>17</v>
      </c>
      <c r="G2" s="1">
        <v>3.74717469854818</v>
      </c>
    </row>
    <row r="3" spans="1:7">
      <c r="A3" t="s">
        <v>59</v>
      </c>
      <c r="B3">
        <v>3.54</v>
      </c>
      <c r="C3">
        <v>9.4</v>
      </c>
      <c r="F3" s="2" t="s">
        <v>19</v>
      </c>
      <c r="G3" s="1">
        <v>2.4861817086469</v>
      </c>
    </row>
    <row r="4" spans="1:7">
      <c r="A4" t="s">
        <v>60</v>
      </c>
      <c r="B4">
        <v>3.75</v>
      </c>
      <c r="C4">
        <v>3.04</v>
      </c>
      <c r="F4" t="s">
        <v>20</v>
      </c>
      <c r="G4" s="1">
        <v>5.50742257074428</v>
      </c>
    </row>
    <row r="5" spans="1:7">
      <c r="A5" t="s">
        <v>61</v>
      </c>
      <c r="B5">
        <v>5.51</v>
      </c>
      <c r="C5">
        <v>4.29</v>
      </c>
      <c r="F5" t="s">
        <v>21</v>
      </c>
      <c r="G5" s="1">
        <v>3.53831293004006</v>
      </c>
    </row>
    <row r="6" spans="1:7">
      <c r="A6" t="s">
        <v>62</v>
      </c>
      <c r="B6">
        <v>16.69</v>
      </c>
      <c r="C6">
        <v>13.88</v>
      </c>
      <c r="F6" t="s">
        <v>22</v>
      </c>
      <c r="G6" s="1">
        <v>16.6863557434158</v>
      </c>
    </row>
    <row r="7" spans="1:7">
      <c r="A7" t="s">
        <v>63</v>
      </c>
      <c r="B7">
        <v>17</v>
      </c>
      <c r="C7">
        <v>36.4</v>
      </c>
      <c r="F7" t="s">
        <v>23</v>
      </c>
      <c r="G7" s="1">
        <v>42.4080567081884</v>
      </c>
    </row>
    <row r="8" spans="1:7">
      <c r="A8" t="s">
        <v>64</v>
      </c>
      <c r="B8">
        <v>19.02</v>
      </c>
      <c r="C8">
        <v>49.3</v>
      </c>
      <c r="F8" t="s">
        <v>24</v>
      </c>
      <c r="G8" s="1">
        <v>21.4671237987314</v>
      </c>
    </row>
    <row r="9" spans="1:7">
      <c r="A9" t="s">
        <v>65</v>
      </c>
      <c r="B9">
        <v>21.47</v>
      </c>
      <c r="C9">
        <v>22.09</v>
      </c>
      <c r="F9" t="s">
        <v>25</v>
      </c>
      <c r="G9" s="1">
        <v>49.7128778514665</v>
      </c>
    </row>
    <row r="10" spans="1:7">
      <c r="A10" t="s">
        <v>66</v>
      </c>
      <c r="B10">
        <v>34.9</v>
      </c>
      <c r="C10">
        <v>57.71</v>
      </c>
      <c r="F10" t="s">
        <v>26</v>
      </c>
      <c r="G10" s="1">
        <v>16.9971450533423</v>
      </c>
    </row>
    <row r="11" spans="1:7">
      <c r="A11" t="s">
        <v>67</v>
      </c>
      <c r="B11">
        <v>35.54</v>
      </c>
      <c r="C11">
        <v>37.76</v>
      </c>
      <c r="F11" t="s">
        <v>27</v>
      </c>
      <c r="G11" s="1">
        <v>47.3474286000173</v>
      </c>
    </row>
    <row r="12" spans="1:7">
      <c r="A12" t="s">
        <v>68</v>
      </c>
      <c r="B12">
        <v>42.41</v>
      </c>
      <c r="C12">
        <v>22.09</v>
      </c>
      <c r="F12" t="s">
        <v>28</v>
      </c>
      <c r="G12" s="1">
        <v>35.5449674445643</v>
      </c>
    </row>
    <row r="13" spans="1:7">
      <c r="A13" t="s">
        <v>69</v>
      </c>
      <c r="B13">
        <v>46.86</v>
      </c>
      <c r="C13">
        <v>62.97</v>
      </c>
      <c r="F13" s="2" t="s">
        <v>30</v>
      </c>
      <c r="G13" s="1">
        <v>19.0177904156816</v>
      </c>
    </row>
    <row r="14" spans="1:7">
      <c r="A14" t="s">
        <v>70</v>
      </c>
      <c r="B14">
        <v>47.35</v>
      </c>
      <c r="C14">
        <v>36.73</v>
      </c>
      <c r="F14" t="s">
        <v>31</v>
      </c>
      <c r="G14" s="1">
        <v>49.3643351948891</v>
      </c>
    </row>
    <row r="15" spans="1:7">
      <c r="A15" t="s">
        <v>71</v>
      </c>
      <c r="B15">
        <v>49.36</v>
      </c>
      <c r="C15">
        <v>49.92</v>
      </c>
      <c r="F15" s="2" t="s">
        <v>33</v>
      </c>
      <c r="G15" s="1">
        <v>34.8981849529448</v>
      </c>
    </row>
    <row r="16" spans="1:7">
      <c r="A16" t="s">
        <v>72</v>
      </c>
      <c r="B16">
        <v>49.71</v>
      </c>
      <c r="C16">
        <v>36.22</v>
      </c>
      <c r="F16" t="s">
        <v>34</v>
      </c>
      <c r="G16" s="1">
        <v>90.2497863228833</v>
      </c>
    </row>
    <row r="17" spans="1:7">
      <c r="A17" t="s">
        <v>73</v>
      </c>
      <c r="B17">
        <v>60.18</v>
      </c>
      <c r="C17">
        <v>67.48</v>
      </c>
      <c r="F17" t="s">
        <v>35</v>
      </c>
      <c r="G17" s="1">
        <v>46.8594560253152</v>
      </c>
    </row>
    <row r="18" spans="1:7">
      <c r="A18" t="s">
        <v>74</v>
      </c>
      <c r="B18">
        <v>61.48</v>
      </c>
      <c r="C18">
        <v>99.74</v>
      </c>
      <c r="F18" t="s">
        <v>36</v>
      </c>
      <c r="G18" s="1">
        <v>60.1762537459675</v>
      </c>
    </row>
    <row r="19" spans="1:7">
      <c r="A19" t="s">
        <v>65</v>
      </c>
      <c r="B19">
        <v>66.36</v>
      </c>
      <c r="C19">
        <v>75.53</v>
      </c>
      <c r="F19" s="2" t="s">
        <v>38</v>
      </c>
      <c r="G19" s="1">
        <v>66.3642825604128</v>
      </c>
    </row>
    <row r="20" spans="1:7">
      <c r="A20" t="s">
        <v>75</v>
      </c>
      <c r="B20">
        <v>67</v>
      </c>
      <c r="C20">
        <v>101.12</v>
      </c>
      <c r="F20" t="s">
        <v>39</v>
      </c>
      <c r="G20" s="1">
        <v>61.4797940704152</v>
      </c>
    </row>
    <row r="21" spans="1:7">
      <c r="A21" t="s">
        <v>76</v>
      </c>
      <c r="B21">
        <v>77.42</v>
      </c>
      <c r="C21">
        <v>169.89</v>
      </c>
      <c r="F21" s="2" t="s">
        <v>41</v>
      </c>
      <c r="G21" s="1">
        <v>66.9950049577377</v>
      </c>
    </row>
    <row r="22" spans="1:7">
      <c r="A22" t="s">
        <v>77</v>
      </c>
      <c r="B22">
        <v>90.25</v>
      </c>
      <c r="C22">
        <v>62.07</v>
      </c>
      <c r="F22" t="s">
        <v>42</v>
      </c>
      <c r="G22" s="1">
        <v>94.117298706766</v>
      </c>
    </row>
    <row r="23" spans="1:7">
      <c r="A23" t="s">
        <v>78</v>
      </c>
      <c r="B23">
        <v>94.12</v>
      </c>
      <c r="C23">
        <v>102.06</v>
      </c>
      <c r="F23" t="s">
        <v>43</v>
      </c>
      <c r="G23" s="1">
        <v>135.479521896425</v>
      </c>
    </row>
    <row r="24" spans="1:7">
      <c r="A24" t="s">
        <v>79</v>
      </c>
      <c r="B24">
        <v>95.66</v>
      </c>
      <c r="C24">
        <v>132.99</v>
      </c>
      <c r="F24" t="s">
        <v>44</v>
      </c>
      <c r="G24" s="1">
        <v>95.6567039248993</v>
      </c>
    </row>
    <row r="25" spans="1:7">
      <c r="A25" t="s">
        <v>80</v>
      </c>
      <c r="B25">
        <v>96.07</v>
      </c>
      <c r="C25">
        <v>132.99</v>
      </c>
      <c r="F25" t="s">
        <v>45</v>
      </c>
      <c r="G25" s="1">
        <v>184.350589919627</v>
      </c>
    </row>
    <row r="26" spans="1:7">
      <c r="A26" t="s">
        <v>81</v>
      </c>
      <c r="B26">
        <v>125.54</v>
      </c>
      <c r="C26">
        <v>204.85</v>
      </c>
      <c r="F26" t="s">
        <v>46</v>
      </c>
      <c r="G26" s="1">
        <v>132.77619376647</v>
      </c>
    </row>
    <row r="27" spans="1:7">
      <c r="A27" t="s">
        <v>82</v>
      </c>
      <c r="B27">
        <v>132.78</v>
      </c>
      <c r="C27">
        <v>154.08</v>
      </c>
      <c r="F27" s="2" t="s">
        <v>48</v>
      </c>
      <c r="G27" s="1">
        <v>225.249436731292</v>
      </c>
    </row>
    <row r="28" spans="1:7">
      <c r="A28" t="s">
        <v>83</v>
      </c>
      <c r="B28">
        <v>135.48</v>
      </c>
      <c r="C28">
        <v>131.76</v>
      </c>
      <c r="F28" t="s">
        <v>49</v>
      </c>
      <c r="G28" s="1">
        <v>184.157945497109</v>
      </c>
    </row>
    <row r="29" spans="1:7">
      <c r="A29" t="s">
        <v>84</v>
      </c>
      <c r="B29">
        <v>184.16</v>
      </c>
      <c r="C29" s="1">
        <v>165.7</v>
      </c>
      <c r="F29" t="s">
        <v>50</v>
      </c>
      <c r="G29" s="1">
        <v>77.4195415308756</v>
      </c>
    </row>
    <row r="30" spans="1:7">
      <c r="A30" t="s">
        <v>85</v>
      </c>
      <c r="B30">
        <v>184.35</v>
      </c>
      <c r="C30">
        <v>149.68</v>
      </c>
      <c r="F30" s="2" t="s">
        <v>52</v>
      </c>
      <c r="G30" s="1">
        <v>211.219536396527</v>
      </c>
    </row>
    <row r="31" spans="1:7">
      <c r="A31" t="s">
        <v>86</v>
      </c>
      <c r="B31">
        <v>211.22</v>
      </c>
      <c r="C31">
        <v>182.61</v>
      </c>
      <c r="F31" t="s">
        <v>53</v>
      </c>
      <c r="G31" s="1">
        <v>96.0722718951901</v>
      </c>
    </row>
    <row r="32" spans="1:7">
      <c r="A32" t="s">
        <v>87</v>
      </c>
      <c r="B32">
        <v>225.25</v>
      </c>
      <c r="C32">
        <v>162.51</v>
      </c>
      <c r="F32" t="s">
        <v>54</v>
      </c>
      <c r="G32" s="1">
        <v>125.535528782955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CPI_based_data</vt:lpstr>
      <vt:lpstr>Original_data</vt:lpstr>
      <vt:lpstr>mean_variance_data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liuYX</cp:lastModifiedBy>
  <dcterms:created xsi:type="dcterms:W3CDTF">2021-11-26T07:55:00Z</dcterms:created>
  <dcterms:modified xsi:type="dcterms:W3CDTF">2021-12-02T08:46:04Z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D9FB63E4C0BB4F9B8376AB5789957FDC</vt:lpwstr>
  </property>
  <property fmtid="{D5CDD505-2E9C-101B-9397-08002B2CF9AE}" pid="3" name="KSOProductBuildVer">
    <vt:lpwstr>2052-11.1.0.11115</vt:lpwstr>
  </property>
</Properties>
</file>