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ropbox\PandaPig\CS50_Harvard\Le Go\"/>
    </mc:Choice>
  </mc:AlternateContent>
  <xr:revisionPtr revIDLastSave="287" documentId="13_ncr:1_{9C2FF497-2F5D-4316-8103-E218925DD0E7}" xr6:coauthVersionLast="47" xr6:coauthVersionMax="47" xr10:uidLastSave="{9E9D2BCC-3A6A-45C3-A954-8449A397A300}"/>
  <bookViews>
    <workbookView xWindow="-108" yWindow="-108" windowWidth="23256" windowHeight="12576" firstSheet="2" activeTab="2" xr2:uid="{3FA2B72C-9FB1-441E-8755-261BBF5ABD72}"/>
  </bookViews>
  <sheets>
    <sheet name="Inventory to buy" sheetId="12" r:id="rId1"/>
    <sheet name="Wishlist" sheetId="7" r:id="rId2"/>
    <sheet name="Overview Total" sheetId="9" r:id="rId3"/>
    <sheet name="Architecture" sheetId="4" r:id="rId4"/>
    <sheet name="HarryPotter" sheetId="19" r:id="rId5"/>
    <sheet name="Ideas" sheetId="5" r:id="rId6"/>
    <sheet name="Marvel" sheetId="14" r:id="rId7"/>
    <sheet name="Minecraft" sheetId="13" r:id="rId8"/>
    <sheet name="Speed" sheetId="17" r:id="rId9"/>
    <sheet name="StarWars" sheetId="18" r:id="rId10"/>
    <sheet name="Anderes" sheetId="15" r:id="rId11"/>
    <sheet name="Zhizi" sheetId="16" r:id="rId12"/>
    <sheet name="Gewinnrechner" sheetId="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0" i="9" l="1"/>
  <c r="C130" i="9"/>
  <c r="K129" i="9"/>
  <c r="C129" i="9"/>
  <c r="K128" i="9"/>
  <c r="C128" i="9"/>
  <c r="K127" i="9"/>
  <c r="C127" i="9"/>
  <c r="K126" i="9"/>
  <c r="C126" i="9"/>
  <c r="K125" i="9"/>
  <c r="C125" i="9"/>
  <c r="K124" i="9"/>
  <c r="C124" i="9"/>
  <c r="K123" i="9"/>
  <c r="C123" i="9"/>
  <c r="K122" i="9"/>
  <c r="C122" i="9"/>
  <c r="K121" i="9"/>
  <c r="C121" i="9"/>
  <c r="K120" i="9"/>
  <c r="C120" i="9"/>
  <c r="K119" i="9"/>
  <c r="C119" i="9"/>
  <c r="K118" i="9"/>
  <c r="C118" i="9"/>
  <c r="K117" i="9"/>
  <c r="C117" i="9"/>
  <c r="K116" i="9"/>
  <c r="C116" i="9"/>
  <c r="K115" i="9"/>
  <c r="C115" i="9"/>
  <c r="K114" i="9"/>
  <c r="C114" i="9"/>
  <c r="K113" i="9"/>
  <c r="C113" i="9"/>
  <c r="K112" i="9"/>
  <c r="C112" i="9"/>
  <c r="K111" i="9"/>
  <c r="C111" i="9"/>
  <c r="K110" i="9"/>
  <c r="C110" i="9"/>
  <c r="K109" i="9"/>
  <c r="C109" i="9"/>
  <c r="K108" i="9"/>
  <c r="C108" i="9"/>
  <c r="K107" i="9"/>
  <c r="C107" i="9"/>
  <c r="K106" i="9"/>
  <c r="C106" i="9"/>
  <c r="K105" i="9"/>
  <c r="C105" i="9"/>
  <c r="K104" i="9"/>
  <c r="C104" i="9"/>
  <c r="K103" i="9"/>
  <c r="C103" i="9"/>
  <c r="K102" i="9"/>
  <c r="C102" i="9"/>
  <c r="K101" i="9"/>
  <c r="C101" i="9"/>
  <c r="K100" i="9"/>
  <c r="C100" i="9"/>
  <c r="K99" i="9"/>
  <c r="C99" i="9"/>
  <c r="K80" i="9"/>
  <c r="C80" i="9"/>
  <c r="K79" i="9"/>
  <c r="C79" i="9"/>
  <c r="K78" i="9"/>
  <c r="C78" i="9"/>
  <c r="K77" i="9"/>
  <c r="C77" i="9"/>
  <c r="K76" i="9"/>
  <c r="C76" i="9"/>
  <c r="K75" i="9"/>
  <c r="C75" i="9"/>
  <c r="K74" i="9"/>
  <c r="C74" i="9"/>
  <c r="K73" i="9"/>
  <c r="C73" i="9"/>
  <c r="K63" i="9"/>
  <c r="C63" i="9"/>
  <c r="K62" i="9"/>
  <c r="C62" i="9"/>
  <c r="K61" i="9"/>
  <c r="C61" i="9"/>
  <c r="K60" i="9"/>
  <c r="C60" i="9"/>
  <c r="C12" i="9"/>
  <c r="F12" i="9"/>
  <c r="G12" i="9"/>
  <c r="I12" i="9"/>
  <c r="J12" i="9"/>
  <c r="K12" i="9"/>
  <c r="C13" i="9"/>
  <c r="F13" i="9"/>
  <c r="G13" i="9"/>
  <c r="I13" i="9"/>
  <c r="J13" i="9"/>
  <c r="K13" i="9"/>
  <c r="C14" i="9"/>
  <c r="F14" i="9"/>
  <c r="G14" i="9"/>
  <c r="I14" i="9"/>
  <c r="J14" i="9"/>
  <c r="K14" i="9"/>
  <c r="C15" i="9"/>
  <c r="F15" i="9"/>
  <c r="G15" i="9"/>
  <c r="I15" i="9"/>
  <c r="J15" i="9"/>
  <c r="K15" i="9"/>
  <c r="C16" i="9"/>
  <c r="F16" i="9"/>
  <c r="G16" i="9"/>
  <c r="I16" i="9"/>
  <c r="J16" i="9"/>
  <c r="K16" i="9"/>
  <c r="C17" i="9"/>
  <c r="F17" i="9"/>
  <c r="G17" i="9"/>
  <c r="I17" i="9"/>
  <c r="J17" i="9"/>
  <c r="K17" i="9"/>
  <c r="C18" i="9"/>
  <c r="F18" i="9"/>
  <c r="G18" i="9"/>
  <c r="I18" i="9"/>
  <c r="J18" i="9"/>
  <c r="K18" i="9"/>
  <c r="C19" i="9"/>
  <c r="F19" i="9"/>
  <c r="G19" i="9"/>
  <c r="I19" i="9"/>
  <c r="J19" i="9"/>
  <c r="K19" i="9"/>
  <c r="C20" i="9"/>
  <c r="F20" i="9"/>
  <c r="G20" i="9"/>
  <c r="I20" i="9"/>
  <c r="J20" i="9"/>
  <c r="K20" i="9"/>
  <c r="C21" i="9"/>
  <c r="F21" i="9"/>
  <c r="G21" i="9"/>
  <c r="I21" i="9"/>
  <c r="J21" i="9"/>
  <c r="K21" i="9"/>
  <c r="C22" i="9"/>
  <c r="F22" i="9"/>
  <c r="G22" i="9"/>
  <c r="I22" i="9"/>
  <c r="J22" i="9"/>
  <c r="K22" i="9"/>
  <c r="C30" i="9"/>
  <c r="K29" i="9"/>
  <c r="C29" i="9"/>
  <c r="K28" i="9"/>
  <c r="C28" i="9"/>
  <c r="K64" i="9"/>
  <c r="C64" i="9"/>
  <c r="K45" i="9"/>
  <c r="C45" i="9"/>
  <c r="K44" i="9"/>
  <c r="C44" i="9"/>
  <c r="K43" i="9"/>
  <c r="C43" i="9"/>
  <c r="K42" i="9"/>
  <c r="C42" i="9"/>
  <c r="K41" i="9"/>
  <c r="C41" i="9"/>
  <c r="K34" i="9"/>
  <c r="C34" i="9"/>
  <c r="B27" i="9"/>
  <c r="C8" i="9"/>
  <c r="E8" i="9"/>
  <c r="F8" i="9"/>
  <c r="G8" i="9"/>
  <c r="I8" i="9"/>
  <c r="J8" i="9"/>
  <c r="K8" i="9"/>
  <c r="G24" i="19"/>
  <c r="G23" i="19"/>
  <c r="G37" i="18"/>
  <c r="G36" i="18"/>
  <c r="G22" i="19"/>
  <c r="G92" i="15"/>
  <c r="G89" i="15"/>
  <c r="G21" i="19"/>
  <c r="G20" i="19"/>
  <c r="F19" i="19"/>
  <c r="G35" i="18"/>
  <c r="G34" i="18"/>
  <c r="G86" i="15"/>
  <c r="G85" i="15"/>
  <c r="G84" i="15"/>
  <c r="G82" i="15"/>
  <c r="G81" i="15"/>
  <c r="F19" i="17"/>
  <c r="G15" i="4"/>
  <c r="G18" i="19"/>
  <c r="G17" i="19"/>
  <c r="G16" i="19"/>
  <c r="G29" i="13"/>
  <c r="G28" i="13"/>
  <c r="G27" i="13"/>
  <c r="G14" i="4"/>
  <c r="F17" i="17"/>
  <c r="F18" i="17"/>
  <c r="G26" i="13"/>
  <c r="F15" i="19"/>
  <c r="G13" i="4"/>
  <c r="G14" i="19"/>
  <c r="G80" i="15"/>
  <c r="G79" i="15"/>
  <c r="G78" i="15"/>
  <c r="G77" i="15"/>
  <c r="G13" i="19"/>
  <c r="K98" i="9"/>
  <c r="C98" i="9"/>
  <c r="G76" i="15"/>
  <c r="G75" i="15"/>
  <c r="G33" i="18"/>
  <c r="G32" i="18"/>
  <c r="G16" i="17"/>
  <c r="G15" i="17"/>
  <c r="G31" i="18"/>
  <c r="G74" i="15"/>
  <c r="G73" i="15"/>
  <c r="G72" i="15"/>
  <c r="G71" i="15"/>
  <c r="G70" i="15"/>
  <c r="G69" i="15"/>
  <c r="G30" i="18"/>
  <c r="G12" i="19"/>
  <c r="G10" i="19"/>
  <c r="G11" i="19"/>
  <c r="G9" i="19"/>
  <c r="F14" i="17"/>
  <c r="F12" i="4"/>
  <c r="F13" i="17"/>
  <c r="G68" i="15"/>
  <c r="C97" i="9"/>
  <c r="E97" i="9" s="1"/>
  <c r="K97" i="9"/>
  <c r="G67" i="15"/>
  <c r="G66" i="15"/>
  <c r="G29" i="18"/>
  <c r="G64" i="15"/>
  <c r="G28" i="18"/>
  <c r="G27" i="18"/>
  <c r="G62" i="15"/>
  <c r="G8" i="19"/>
  <c r="G7" i="19"/>
  <c r="C96" i="9"/>
  <c r="E96" i="9" s="1"/>
  <c r="K96" i="9"/>
  <c r="G61" i="15"/>
  <c r="G60" i="15"/>
  <c r="G6" i="19"/>
  <c r="B33" i="9"/>
  <c r="G59" i="15"/>
  <c r="G58" i="15"/>
  <c r="G54" i="15"/>
  <c r="G53" i="15"/>
  <c r="G26" i="18"/>
  <c r="G25" i="18"/>
  <c r="G24" i="18"/>
  <c r="G21" i="18"/>
  <c r="G22" i="18"/>
  <c r="G23" i="18"/>
  <c r="G20" i="18"/>
  <c r="G52" i="15"/>
  <c r="G11" i="4"/>
  <c r="G10" i="4"/>
  <c r="G51" i="15"/>
  <c r="G50" i="15"/>
  <c r="G47" i="15"/>
  <c r="G11" i="17"/>
  <c r="G10" i="17"/>
  <c r="G19" i="18"/>
  <c r="G24" i="13"/>
  <c r="G23" i="13"/>
  <c r="G25" i="13"/>
  <c r="G9" i="17"/>
  <c r="G18" i="18"/>
  <c r="G17" i="18"/>
  <c r="G22" i="13"/>
  <c r="G21" i="13"/>
  <c r="F20" i="13"/>
  <c r="G46" i="15"/>
  <c r="K94" i="9"/>
  <c r="C94" i="9"/>
  <c r="I94" i="9" s="1"/>
  <c r="G45" i="15"/>
  <c r="G44" i="15"/>
  <c r="G43" i="15"/>
  <c r="G42" i="15"/>
  <c r="G41" i="15"/>
  <c r="G40" i="15"/>
  <c r="G39" i="15"/>
  <c r="G37" i="15"/>
  <c r="G36" i="15"/>
  <c r="G35" i="15"/>
  <c r="G38" i="15"/>
  <c r="G34" i="15"/>
  <c r="G33" i="15"/>
  <c r="G32" i="15"/>
  <c r="F19" i="13"/>
  <c r="G16" i="18"/>
  <c r="C38" i="9"/>
  <c r="E38" i="9" s="1"/>
  <c r="C39" i="9"/>
  <c r="I39" i="9" s="1"/>
  <c r="C40" i="9"/>
  <c r="I40" i="9" s="1"/>
  <c r="G15" i="18"/>
  <c r="G18" i="13"/>
  <c r="G7" i="17"/>
  <c r="G17" i="13"/>
  <c r="G14" i="18"/>
  <c r="G13" i="18"/>
  <c r="G16" i="13"/>
  <c r="G6" i="17"/>
  <c r="G15" i="13"/>
  <c r="G14" i="13"/>
  <c r="G13" i="13"/>
  <c r="F12" i="13"/>
  <c r="F5" i="17"/>
  <c r="F4" i="17"/>
  <c r="F11" i="18"/>
  <c r="F12" i="18"/>
  <c r="F11" i="13"/>
  <c r="G10" i="13"/>
  <c r="K95" i="9"/>
  <c r="C95" i="9"/>
  <c r="F95" i="9" s="1"/>
  <c r="G95" i="9" s="1"/>
  <c r="J95" i="9" s="1"/>
  <c r="G31" i="15"/>
  <c r="G30" i="15"/>
  <c r="F9" i="13"/>
  <c r="F3" i="17"/>
  <c r="P30" i="9"/>
  <c r="F5" i="19"/>
  <c r="K11" i="9"/>
  <c r="C11" i="9"/>
  <c r="F11" i="9" s="1"/>
  <c r="G11" i="9" s="1"/>
  <c r="C7" i="9"/>
  <c r="F7" i="9" s="1"/>
  <c r="G29" i="15"/>
  <c r="G28" i="15"/>
  <c r="G27" i="15"/>
  <c r="G4" i="19"/>
  <c r="G3" i="19"/>
  <c r="F2" i="19"/>
  <c r="K40" i="9"/>
  <c r="K38" i="9"/>
  <c r="K39" i="9"/>
  <c r="C72" i="9"/>
  <c r="E72" i="9" s="1"/>
  <c r="K72" i="9"/>
  <c r="G10" i="18"/>
  <c r="K92" i="9"/>
  <c r="K93" i="9"/>
  <c r="C92" i="9"/>
  <c r="E92" i="9" s="1"/>
  <c r="C93" i="9"/>
  <c r="E93" i="9" s="1"/>
  <c r="G26" i="15"/>
  <c r="G25" i="15"/>
  <c r="G24" i="15"/>
  <c r="K91" i="9"/>
  <c r="C91" i="9"/>
  <c r="E91" i="9" s="1"/>
  <c r="G23" i="15"/>
  <c r="G22" i="15"/>
  <c r="G21" i="15"/>
  <c r="G20" i="15"/>
  <c r="G19" i="15"/>
  <c r="B2" i="9"/>
  <c r="F2" i="17"/>
  <c r="F9" i="18"/>
  <c r="G8" i="13"/>
  <c r="G18" i="15"/>
  <c r="F2" i="15"/>
  <c r="G8" i="18"/>
  <c r="G7" i="13"/>
  <c r="F7" i="18"/>
  <c r="F6" i="18"/>
  <c r="K90" i="9"/>
  <c r="K89" i="9"/>
  <c r="K88" i="9"/>
  <c r="K87" i="9"/>
  <c r="K71" i="9"/>
  <c r="K59" i="9"/>
  <c r="K58" i="9"/>
  <c r="K37" i="9"/>
  <c r="G5" i="18"/>
  <c r="G2" i="18"/>
  <c r="G4" i="18"/>
  <c r="C71" i="9"/>
  <c r="E71" i="9" s="1"/>
  <c r="K3" i="9"/>
  <c r="K4" i="9"/>
  <c r="K5" i="9"/>
  <c r="K6" i="9"/>
  <c r="K7" i="9"/>
  <c r="C5" i="9"/>
  <c r="E5" i="9" s="1"/>
  <c r="G3" i="18"/>
  <c r="C59" i="9"/>
  <c r="E59" i="9" s="1"/>
  <c r="C58" i="9"/>
  <c r="E58" i="9" s="1"/>
  <c r="C90" i="9"/>
  <c r="I90" i="9" s="1"/>
  <c r="G15" i="15"/>
  <c r="C37" i="9"/>
  <c r="I37" i="9" s="1"/>
  <c r="G17" i="15"/>
  <c r="G16" i="15"/>
  <c r="G5" i="5"/>
  <c r="G4" i="5"/>
  <c r="G5" i="15"/>
  <c r="G4" i="16"/>
  <c r="G3" i="16"/>
  <c r="G2" i="16"/>
  <c r="C88" i="9"/>
  <c r="I88" i="9" s="1"/>
  <c r="G7" i="15"/>
  <c r="G6" i="15"/>
  <c r="C87" i="9"/>
  <c r="E87" i="9" s="1"/>
  <c r="C89" i="9"/>
  <c r="E89" i="9" s="1"/>
  <c r="G12" i="15"/>
  <c r="G11" i="15"/>
  <c r="G14" i="15"/>
  <c r="G13" i="15"/>
  <c r="G10" i="15"/>
  <c r="G9" i="15"/>
  <c r="G8" i="15"/>
  <c r="G4" i="15"/>
  <c r="G3" i="15"/>
  <c r="G2" i="14"/>
  <c r="G6" i="13"/>
  <c r="G5" i="13"/>
  <c r="G4" i="13"/>
  <c r="G3" i="13"/>
  <c r="G3" i="5"/>
  <c r="G8" i="5"/>
  <c r="G9" i="5"/>
  <c r="G10" i="5"/>
  <c r="G11" i="5"/>
  <c r="G12" i="5"/>
  <c r="G13" i="5"/>
  <c r="G14" i="5"/>
  <c r="G15" i="5"/>
  <c r="G16" i="5"/>
  <c r="G17" i="5"/>
  <c r="G18" i="5"/>
  <c r="G9" i="4"/>
  <c r="G8" i="4"/>
  <c r="G2" i="13"/>
  <c r="D12" i="12"/>
  <c r="C11" i="12"/>
  <c r="B10" i="12"/>
  <c r="R11" i="12"/>
  <c r="G12" i="12"/>
  <c r="F11" i="12"/>
  <c r="E10" i="12"/>
  <c r="D9" i="12"/>
  <c r="C8" i="12"/>
  <c r="B7" i="12"/>
  <c r="F12" i="12"/>
  <c r="E11" i="12"/>
  <c r="E12" i="12"/>
  <c r="D10" i="12"/>
  <c r="D11" i="12"/>
  <c r="C10" i="12"/>
  <c r="C9" i="12"/>
  <c r="B9" i="12"/>
  <c r="B8" i="12"/>
  <c r="I10" i="12" s="1"/>
  <c r="S12" i="12"/>
  <c r="I7" i="12"/>
  <c r="F17" i="12"/>
  <c r="G17" i="12"/>
  <c r="G14" i="7"/>
  <c r="G13" i="7"/>
  <c r="G8" i="7"/>
  <c r="G9" i="7"/>
  <c r="G7" i="7"/>
  <c r="G2" i="7"/>
  <c r="G4" i="7"/>
  <c r="G5" i="7"/>
  <c r="G6" i="7"/>
  <c r="G11" i="7"/>
  <c r="G3" i="7"/>
  <c r="G2" i="5"/>
  <c r="C6" i="9"/>
  <c r="F6" i="9" s="1"/>
  <c r="G6" i="9" s="1"/>
  <c r="C3" i="9"/>
  <c r="F3" i="9" s="1"/>
  <c r="G3" i="9" s="1"/>
  <c r="C4" i="9"/>
  <c r="E4" i="9" s="1"/>
  <c r="G7" i="4"/>
  <c r="G3" i="4"/>
  <c r="G4" i="4"/>
  <c r="G5" i="4"/>
  <c r="G6" i="4"/>
  <c r="G2" i="4"/>
  <c r="C6" i="2"/>
  <c r="C4" i="2"/>
  <c r="C9" i="2" s="1"/>
  <c r="I99" i="9" l="1"/>
  <c r="F99" i="9"/>
  <c r="G99" i="9" s="1"/>
  <c r="J99" i="9" s="1"/>
  <c r="E99" i="9"/>
  <c r="I100" i="9"/>
  <c r="F100" i="9"/>
  <c r="G100" i="9" s="1"/>
  <c r="E100" i="9"/>
  <c r="I101" i="9"/>
  <c r="F101" i="9"/>
  <c r="G101" i="9" s="1"/>
  <c r="J101" i="9" s="1"/>
  <c r="E101" i="9"/>
  <c r="I102" i="9"/>
  <c r="F102" i="9"/>
  <c r="G102" i="9" s="1"/>
  <c r="J102" i="9" s="1"/>
  <c r="E102" i="9"/>
  <c r="I103" i="9"/>
  <c r="F103" i="9"/>
  <c r="G103" i="9" s="1"/>
  <c r="J103" i="9" s="1"/>
  <c r="E103" i="9"/>
  <c r="I104" i="9"/>
  <c r="F104" i="9"/>
  <c r="G104" i="9" s="1"/>
  <c r="J104" i="9" s="1"/>
  <c r="E104" i="9"/>
  <c r="I105" i="9"/>
  <c r="F105" i="9"/>
  <c r="G105" i="9" s="1"/>
  <c r="J105" i="9" s="1"/>
  <c r="E105" i="9"/>
  <c r="I106" i="9"/>
  <c r="F106" i="9"/>
  <c r="G106" i="9" s="1"/>
  <c r="J106" i="9" s="1"/>
  <c r="E106" i="9"/>
  <c r="I107" i="9"/>
  <c r="F107" i="9"/>
  <c r="G107" i="9" s="1"/>
  <c r="J107" i="9" s="1"/>
  <c r="E107" i="9"/>
  <c r="F108" i="9"/>
  <c r="G108" i="9" s="1"/>
  <c r="E108" i="9"/>
  <c r="I109" i="9"/>
  <c r="F109" i="9"/>
  <c r="G109" i="9" s="1"/>
  <c r="I110" i="9"/>
  <c r="F110" i="9"/>
  <c r="G110" i="9" s="1"/>
  <c r="I111" i="9"/>
  <c r="F111" i="9"/>
  <c r="G111" i="9" s="1"/>
  <c r="I112" i="9"/>
  <c r="F112" i="9"/>
  <c r="G112" i="9" s="1"/>
  <c r="I113" i="9"/>
  <c r="F113" i="9"/>
  <c r="G113" i="9" s="1"/>
  <c r="I114" i="9"/>
  <c r="F114" i="9"/>
  <c r="G114" i="9" s="1"/>
  <c r="I115" i="9"/>
  <c r="F115" i="9"/>
  <c r="G115" i="9" s="1"/>
  <c r="I116" i="9"/>
  <c r="F116" i="9"/>
  <c r="G116" i="9" s="1"/>
  <c r="I117" i="9"/>
  <c r="F117" i="9"/>
  <c r="G117" i="9" s="1"/>
  <c r="I118" i="9"/>
  <c r="F118" i="9"/>
  <c r="G118" i="9" s="1"/>
  <c r="I119" i="9"/>
  <c r="F119" i="9"/>
  <c r="G119" i="9" s="1"/>
  <c r="E119" i="9"/>
  <c r="I120" i="9"/>
  <c r="F120" i="9"/>
  <c r="G120" i="9" s="1"/>
  <c r="I121" i="9"/>
  <c r="F121" i="9"/>
  <c r="G121" i="9" s="1"/>
  <c r="I122" i="9"/>
  <c r="F122" i="9"/>
  <c r="G122" i="9" s="1"/>
  <c r="I123" i="9"/>
  <c r="F123" i="9"/>
  <c r="G123" i="9" s="1"/>
  <c r="J123" i="9" s="1"/>
  <c r="E123" i="9"/>
  <c r="I124" i="9"/>
  <c r="F124" i="9"/>
  <c r="G124" i="9" s="1"/>
  <c r="E124" i="9"/>
  <c r="I125" i="9"/>
  <c r="F125" i="9"/>
  <c r="G125" i="9" s="1"/>
  <c r="J125" i="9" s="1"/>
  <c r="E125" i="9"/>
  <c r="I126" i="9"/>
  <c r="F126" i="9"/>
  <c r="G126" i="9" s="1"/>
  <c r="J126" i="9" s="1"/>
  <c r="E126" i="9"/>
  <c r="I127" i="9"/>
  <c r="F127" i="9"/>
  <c r="G127" i="9" s="1"/>
  <c r="J127" i="9" s="1"/>
  <c r="E127" i="9"/>
  <c r="I128" i="9"/>
  <c r="F128" i="9"/>
  <c r="G128" i="9" s="1"/>
  <c r="J128" i="9" s="1"/>
  <c r="E128" i="9"/>
  <c r="I129" i="9"/>
  <c r="F129" i="9"/>
  <c r="G129" i="9" s="1"/>
  <c r="E129" i="9"/>
  <c r="I130" i="9"/>
  <c r="F130" i="9"/>
  <c r="G130" i="9" s="1"/>
  <c r="J130" i="9" s="1"/>
  <c r="E130" i="9"/>
  <c r="I73" i="9"/>
  <c r="F73" i="9"/>
  <c r="G73" i="9" s="1"/>
  <c r="J73" i="9" s="1"/>
  <c r="E73" i="9"/>
  <c r="I74" i="9"/>
  <c r="F74" i="9"/>
  <c r="G74" i="9" s="1"/>
  <c r="J74" i="9" s="1"/>
  <c r="E74" i="9"/>
  <c r="I75" i="9"/>
  <c r="F75" i="9"/>
  <c r="G75" i="9" s="1"/>
  <c r="J75" i="9" s="1"/>
  <c r="E75" i="9"/>
  <c r="I76" i="9"/>
  <c r="F76" i="9"/>
  <c r="G76" i="9" s="1"/>
  <c r="J76" i="9" s="1"/>
  <c r="E76" i="9"/>
  <c r="I77" i="9"/>
  <c r="F77" i="9"/>
  <c r="G77" i="9" s="1"/>
  <c r="J77" i="9" s="1"/>
  <c r="E77" i="9"/>
  <c r="I78" i="9"/>
  <c r="F78" i="9"/>
  <c r="G78" i="9" s="1"/>
  <c r="J78" i="9" s="1"/>
  <c r="E78" i="9"/>
  <c r="I79" i="9"/>
  <c r="F79" i="9"/>
  <c r="G79" i="9" s="1"/>
  <c r="J79" i="9" s="1"/>
  <c r="E79" i="9"/>
  <c r="I80" i="9"/>
  <c r="F80" i="9"/>
  <c r="G80" i="9" s="1"/>
  <c r="J80" i="9" s="1"/>
  <c r="E80" i="9"/>
  <c r="I60" i="9"/>
  <c r="F60" i="9"/>
  <c r="G60" i="9" s="1"/>
  <c r="J60" i="9" s="1"/>
  <c r="E60" i="9"/>
  <c r="I61" i="9"/>
  <c r="F61" i="9"/>
  <c r="G61" i="9" s="1"/>
  <c r="J61" i="9" s="1"/>
  <c r="E61" i="9"/>
  <c r="I62" i="9"/>
  <c r="F62" i="9"/>
  <c r="G62" i="9" s="1"/>
  <c r="J62" i="9" s="1"/>
  <c r="E62" i="9"/>
  <c r="I63" i="9"/>
  <c r="F63" i="9"/>
  <c r="G63" i="9" s="1"/>
  <c r="J63" i="9" s="1"/>
  <c r="E63" i="9"/>
  <c r="I28" i="9"/>
  <c r="F28" i="9"/>
  <c r="G28" i="9" s="1"/>
  <c r="J28" i="9" s="1"/>
  <c r="E28" i="9"/>
  <c r="I29" i="9"/>
  <c r="F29" i="9"/>
  <c r="G29" i="9" s="1"/>
  <c r="J29" i="9" s="1"/>
  <c r="E29" i="9"/>
  <c r="F30" i="9"/>
  <c r="G30" i="9" s="1"/>
  <c r="E30" i="9"/>
  <c r="I64" i="9"/>
  <c r="F64" i="9"/>
  <c r="G64" i="9" s="1"/>
  <c r="E64" i="9"/>
  <c r="I45" i="9"/>
  <c r="F45" i="9"/>
  <c r="G45" i="9" s="1"/>
  <c r="J45" i="9" s="1"/>
  <c r="E45" i="9"/>
  <c r="I41" i="9"/>
  <c r="F41" i="9"/>
  <c r="G41" i="9" s="1"/>
  <c r="J41" i="9" s="1"/>
  <c r="E41" i="9"/>
  <c r="I42" i="9"/>
  <c r="F42" i="9"/>
  <c r="G42" i="9" s="1"/>
  <c r="J42" i="9" s="1"/>
  <c r="E42" i="9"/>
  <c r="I43" i="9"/>
  <c r="F43" i="9"/>
  <c r="G43" i="9" s="1"/>
  <c r="J43" i="9" s="1"/>
  <c r="E43" i="9"/>
  <c r="I44" i="9"/>
  <c r="F44" i="9"/>
  <c r="G44" i="9" s="1"/>
  <c r="J44" i="9" s="1"/>
  <c r="E44" i="9"/>
  <c r="F34" i="9"/>
  <c r="G34" i="9" s="1"/>
  <c r="I34" i="9"/>
  <c r="F98" i="9"/>
  <c r="G98" i="9" s="1"/>
  <c r="I98" i="9"/>
  <c r="E98" i="9"/>
  <c r="F97" i="9"/>
  <c r="G97" i="9" s="1"/>
  <c r="I97" i="9"/>
  <c r="I96" i="9"/>
  <c r="F96" i="9"/>
  <c r="G96" i="9" s="1"/>
  <c r="B36" i="9"/>
  <c r="F58" i="9"/>
  <c r="G58" i="9" s="1"/>
  <c r="P7" i="9"/>
  <c r="F37" i="9"/>
  <c r="G37" i="9" s="1"/>
  <c r="J37" i="9" s="1"/>
  <c r="F40" i="9"/>
  <c r="G40" i="9" s="1"/>
  <c r="J40" i="9" s="1"/>
  <c r="F39" i="9"/>
  <c r="G39" i="9" s="1"/>
  <c r="J39" i="9" s="1"/>
  <c r="F38" i="9"/>
  <c r="G38" i="9" s="1"/>
  <c r="E94" i="9"/>
  <c r="F94" i="9"/>
  <c r="G94" i="9" s="1"/>
  <c r="J94" i="9" s="1"/>
  <c r="I95" i="9"/>
  <c r="B70" i="9"/>
  <c r="E40" i="9"/>
  <c r="I38" i="9"/>
  <c r="E39" i="9"/>
  <c r="E95" i="9"/>
  <c r="E11" i="9"/>
  <c r="I11" i="9"/>
  <c r="J11" i="9" s="1"/>
  <c r="B86" i="9"/>
  <c r="I72" i="9"/>
  <c r="F72" i="9"/>
  <c r="G72" i="9" s="1"/>
  <c r="F93" i="9"/>
  <c r="G93" i="9" s="1"/>
  <c r="I93" i="9"/>
  <c r="F92" i="9"/>
  <c r="G92" i="9" s="1"/>
  <c r="I92" i="9"/>
  <c r="F91" i="9"/>
  <c r="G91" i="9" s="1"/>
  <c r="I91" i="9"/>
  <c r="I58" i="9"/>
  <c r="I59" i="9"/>
  <c r="F71" i="9"/>
  <c r="G71" i="9" s="1"/>
  <c r="I71" i="9"/>
  <c r="I87" i="9"/>
  <c r="F90" i="9"/>
  <c r="G90" i="9" s="1"/>
  <c r="J90" i="9" s="1"/>
  <c r="I89" i="9"/>
  <c r="I7" i="9"/>
  <c r="I6" i="9"/>
  <c r="I5" i="9"/>
  <c r="I4" i="9"/>
  <c r="I3" i="9"/>
  <c r="J3" i="9" s="1"/>
  <c r="F5" i="9"/>
  <c r="G5" i="9" s="1"/>
  <c r="E90" i="9"/>
  <c r="E37" i="9"/>
  <c r="F88" i="9"/>
  <c r="G88" i="9" s="1"/>
  <c r="J88" i="9" s="1"/>
  <c r="N4" i="16"/>
  <c r="G7" i="9"/>
  <c r="E88" i="9"/>
  <c r="F89" i="9"/>
  <c r="G89" i="9" s="1"/>
  <c r="F87" i="9"/>
  <c r="G87" i="9" s="1"/>
  <c r="E7" i="9"/>
  <c r="E6" i="9"/>
  <c r="C17" i="12"/>
  <c r="I8" i="12"/>
  <c r="I11" i="12"/>
  <c r="I12" i="12"/>
  <c r="E17" i="12"/>
  <c r="D17" i="12"/>
  <c r="I9" i="12"/>
  <c r="B17" i="12"/>
  <c r="E3" i="9"/>
  <c r="F4" i="9"/>
  <c r="G4" i="9" s="1"/>
  <c r="J34" i="9" l="1"/>
  <c r="J98" i="9"/>
  <c r="J97" i="9"/>
  <c r="J96" i="9"/>
  <c r="P4" i="9"/>
  <c r="J92" i="9"/>
  <c r="J58" i="9"/>
  <c r="J38" i="9"/>
  <c r="D36" i="9"/>
  <c r="J4" i="9"/>
  <c r="D70" i="9"/>
  <c r="D2" i="9"/>
  <c r="D57" i="9"/>
  <c r="J93" i="9"/>
  <c r="J72" i="9"/>
  <c r="J91" i="9"/>
  <c r="J5" i="9"/>
  <c r="J71" i="9"/>
  <c r="J7" i="9"/>
  <c r="J87" i="9"/>
  <c r="J6" i="9"/>
  <c r="J89" i="9"/>
  <c r="M7" i="12" l="1"/>
  <c r="N8" i="12" l="1"/>
  <c r="L8" i="12" s="1"/>
  <c r="N9" i="12"/>
  <c r="N10" i="12"/>
  <c r="N7" i="12"/>
  <c r="Q12" i="12"/>
  <c r="P10" i="12"/>
  <c r="Q11" i="12"/>
  <c r="R12" i="12"/>
  <c r="P12" i="12"/>
  <c r="P9" i="12"/>
  <c r="O9" i="12"/>
  <c r="L9" i="12" s="1"/>
  <c r="P11" i="12"/>
  <c r="L11" i="12" s="1"/>
  <c r="O8" i="12"/>
  <c r="O10" i="12"/>
  <c r="Q10" i="12"/>
  <c r="L10" i="12" l="1"/>
  <c r="G8" i="17"/>
  <c r="F59" i="9" s="1"/>
  <c r="G59" i="9" s="1"/>
  <c r="J59" i="9" s="1"/>
  <c r="B57" i="9"/>
  <c r="P2" i="9"/>
  <c r="H33" i="9"/>
  <c r="B10" i="9"/>
  <c r="P3" i="9" l="1"/>
  <c r="P26" i="9" s="1"/>
  <c r="P6" i="9" l="1"/>
  <c r="P32" i="9"/>
  <c r="P5" i="9"/>
</calcChain>
</file>

<file path=xl/sharedStrings.xml><?xml version="1.0" encoding="utf-8"?>
<sst xmlns="http://schemas.openxmlformats.org/spreadsheetml/2006/main" count="1216" uniqueCount="246">
  <si>
    <t>Yearly Sell off</t>
  </si>
  <si>
    <t>First Year Sell Off:</t>
  </si>
  <si>
    <t>Leftover</t>
  </si>
  <si>
    <t>Bought Year</t>
  </si>
  <si>
    <t>Absolute Sales</t>
  </si>
  <si>
    <t>Total Buys</t>
  </si>
  <si>
    <t>Sales Per bought inventory year</t>
  </si>
  <si>
    <t>Selling</t>
  </si>
  <si>
    <t>Sold Year</t>
  </si>
  <si>
    <t>Type</t>
  </si>
  <si>
    <t>Number</t>
  </si>
  <si>
    <t>Name</t>
  </si>
  <si>
    <t>Quantity</t>
  </si>
  <si>
    <t>MSRP</t>
  </si>
  <si>
    <t>Target Price</t>
  </si>
  <si>
    <t>Discount</t>
  </si>
  <si>
    <t>How much do we want it</t>
  </si>
  <si>
    <t>Ideas</t>
  </si>
  <si>
    <t>Tree House</t>
  </si>
  <si>
    <t>Sesame Street</t>
  </si>
  <si>
    <t>Sonic</t>
  </si>
  <si>
    <t>Saturn V</t>
  </si>
  <si>
    <t>2 bought</t>
  </si>
  <si>
    <t>ISS</t>
  </si>
  <si>
    <t>Medieval Blacksmith</t>
  </si>
  <si>
    <t>Winnie Puh</t>
  </si>
  <si>
    <t>Home Alone</t>
  </si>
  <si>
    <t>Modular Building</t>
  </si>
  <si>
    <t>Assembly Square</t>
  </si>
  <si>
    <t>Chinese new Year</t>
  </si>
  <si>
    <t>Ice Skating</t>
  </si>
  <si>
    <t>Mondneujahrstraditionen</t>
  </si>
  <si>
    <t>Set</t>
  </si>
  <si>
    <t>Set Name</t>
  </si>
  <si>
    <t>Desired Quantity</t>
  </si>
  <si>
    <t>Still to buy</t>
  </si>
  <si>
    <t>Average price</t>
  </si>
  <si>
    <t>Total Price</t>
  </si>
  <si>
    <t>RRP</t>
  </si>
  <si>
    <t>Total RRP</t>
  </si>
  <si>
    <t>Total Expected RRP</t>
  </si>
  <si>
    <t>EOL</t>
  </si>
  <si>
    <t>Ebay Preis</t>
  </si>
  <si>
    <t>Notes</t>
  </si>
  <si>
    <t>Architecture</t>
  </si>
  <si>
    <t>Remaining MSRP</t>
  </si>
  <si>
    <t>Total Planned RRP:</t>
  </si>
  <si>
    <t>Skyline Paris</t>
  </si>
  <si>
    <t>Total Spent</t>
  </si>
  <si>
    <t>Skyline New York</t>
  </si>
  <si>
    <t>Total Spent RRP</t>
  </si>
  <si>
    <t>Skyline London</t>
  </si>
  <si>
    <t>Average Discount</t>
  </si>
  <si>
    <t>Building White House</t>
  </si>
  <si>
    <t>70-80€</t>
  </si>
  <si>
    <t>Total Average</t>
  </si>
  <si>
    <t>Building Statue of Liberty</t>
  </si>
  <si>
    <t>Total Number of Sets</t>
  </si>
  <si>
    <t>Skyline Tokyo</t>
  </si>
  <si>
    <t>Harry Potter</t>
  </si>
  <si>
    <t>Hedwig</t>
  </si>
  <si>
    <t>30-35€</t>
  </si>
  <si>
    <t>Hogwarts Moment Kräuterkunde</t>
  </si>
  <si>
    <t>Hogwarts Express</t>
  </si>
  <si>
    <t xml:space="preserve"> Fawkes, Dumbledore’s Phoenix</t>
  </si>
  <si>
    <t>Hogwarts Moment Zaubertrank</t>
  </si>
  <si>
    <t>Hogwarts Moment Zauberkust</t>
  </si>
  <si>
    <t>20-30€</t>
  </si>
  <si>
    <t>Hogwarts Moment Wahrsageunterricht</t>
  </si>
  <si>
    <t>Verwandlungsunterricht</t>
  </si>
  <si>
    <t>Verteidigungsunterricht</t>
  </si>
  <si>
    <t>Wizard Chess</t>
  </si>
  <si>
    <t>Fluffy</t>
  </si>
  <si>
    <t>Erste Flugstunde</t>
  </si>
  <si>
    <t>25-30€</t>
  </si>
  <si>
    <t>Not Amazon</t>
  </si>
  <si>
    <t>Central Perk</t>
  </si>
  <si>
    <t>Astronaut Kinderzimmer GWP</t>
  </si>
  <si>
    <t>Spent on Amazon:</t>
  </si>
  <si>
    <t>Share Amazon</t>
  </si>
  <si>
    <t>Marvel</t>
  </si>
  <si>
    <t>Iron Mans Werkstatt</t>
  </si>
  <si>
    <t>50-60€</t>
  </si>
  <si>
    <t>Minecraft</t>
  </si>
  <si>
    <t>Illager Überfall</t>
  </si>
  <si>
    <t>100€+</t>
  </si>
  <si>
    <t>Der Warpwald</t>
  </si>
  <si>
    <t>Der Pferdestall</t>
  </si>
  <si>
    <t>Das zerstörte Portal</t>
  </si>
  <si>
    <t>Creeper Mine</t>
  </si>
  <si>
    <t>Dschungelungeheuer</t>
  </si>
  <si>
    <t>Panda Kindergarten</t>
  </si>
  <si>
    <t>20-25€</t>
  </si>
  <si>
    <t>Verlassene Mine</t>
  </si>
  <si>
    <t>Der Handelsplatz</t>
  </si>
  <si>
    <t>Speed Champions</t>
  </si>
  <si>
    <t>Königsegg</t>
  </si>
  <si>
    <t>Toyota Supra</t>
  </si>
  <si>
    <t>Ferrari F8 Tributo</t>
  </si>
  <si>
    <t>Mclaren</t>
  </si>
  <si>
    <t>Corvette</t>
  </si>
  <si>
    <t>Ford GT and Bronco</t>
  </si>
  <si>
    <t>Aston Martin Valkyrie</t>
  </si>
  <si>
    <t>Star Wars</t>
  </si>
  <si>
    <t>Mandalorian and Child Brickheadz</t>
  </si>
  <si>
    <t>Ahsoka Tano</t>
  </si>
  <si>
    <t>Mandalorian Battlepack</t>
  </si>
  <si>
    <t>Stormtrooper Bricksketch</t>
  </si>
  <si>
    <t>AT-ST Räuber</t>
  </si>
  <si>
    <t>Waffenschmiede</t>
  </si>
  <si>
    <t>501 Legion</t>
  </si>
  <si>
    <t>30-40€</t>
  </si>
  <si>
    <t>Defence of Hoth</t>
  </si>
  <si>
    <t>Clone Trooper Command Station</t>
  </si>
  <si>
    <t>Imperial light cruiser</t>
  </si>
  <si>
    <t>Anderes</t>
  </si>
  <si>
    <t>Donald Duck</t>
  </si>
  <si>
    <t>Goofy und Pluto</t>
  </si>
  <si>
    <t>Mondneujahr Eisfestival</t>
  </si>
  <si>
    <t>Haunted House</t>
  </si>
  <si>
    <t>Lady Liberty</t>
  </si>
  <si>
    <t>Geburtstagsclown</t>
  </si>
  <si>
    <t>14-20€</t>
  </si>
  <si>
    <t>Geburtstagsset</t>
  </si>
  <si>
    <t>Schlitten des Weihnachtsmanns</t>
  </si>
  <si>
    <t>Polizeistation Modular</t>
  </si>
  <si>
    <t>Besuch des Weihnachtsmanns</t>
  </si>
  <si>
    <t>90-100€</t>
  </si>
  <si>
    <t>Sonnenblumen</t>
  </si>
  <si>
    <t>Rose</t>
  </si>
  <si>
    <t>Valentinstagsbär</t>
  </si>
  <si>
    <t>15-20€</t>
  </si>
  <si>
    <t>Tiger GWP</t>
  </si>
  <si>
    <t>5-10€</t>
  </si>
  <si>
    <t>Batman Bricksketch</t>
  </si>
  <si>
    <t>Joker Bricksketch</t>
  </si>
  <si>
    <t>10-15€</t>
  </si>
  <si>
    <t>Lego Adidas Superstar</t>
  </si>
  <si>
    <t>Lunar Lander</t>
  </si>
  <si>
    <t>Hamster</t>
  </si>
  <si>
    <t>Frankenstein</t>
  </si>
  <si>
    <t>Dalmatiner</t>
  </si>
  <si>
    <t>Piratenschatz GWP</t>
  </si>
  <si>
    <t>Vorgarten des Weihnachtsmanns</t>
  </si>
  <si>
    <t>Lego House</t>
  </si>
  <si>
    <t>Weihnachtselfen Szene</t>
  </si>
  <si>
    <t>Buzz Lightyear</t>
  </si>
  <si>
    <t>Winterlicher Weihnachtszug</t>
  </si>
  <si>
    <t>Witziges Vip</t>
  </si>
  <si>
    <t>Werkstatt des Weihnachtsmanns</t>
  </si>
  <si>
    <t>40-50€</t>
  </si>
  <si>
    <t>PIRATE ADVENTURE RIDE</t>
  </si>
  <si>
    <t>Gruseliges VIP Set</t>
  </si>
  <si>
    <t>Ray Cast away</t>
  </si>
  <si>
    <t>Jane Goddall GWP</t>
  </si>
  <si>
    <t>Osterhase</t>
  </si>
  <si>
    <t>Osterküken</t>
  </si>
  <si>
    <t>Taxi GWP</t>
  </si>
  <si>
    <t>Muppets Minifiguren</t>
  </si>
  <si>
    <t>Sandwichladen V29</t>
  </si>
  <si>
    <t>Buchhandlung Modular</t>
  </si>
  <si>
    <t>Braut</t>
  </si>
  <si>
    <t>Bräutigam</t>
  </si>
  <si>
    <t>Elfen Klubhaus</t>
  </si>
  <si>
    <t>Kinder Erlebnispark</t>
  </si>
  <si>
    <t>Demogorgon Elf</t>
  </si>
  <si>
    <t>10, Schrank</t>
  </si>
  <si>
    <t>Purchase Date</t>
  </si>
  <si>
    <t>Purchased At</t>
  </si>
  <si>
    <t>Price Per Piece</t>
  </si>
  <si>
    <t>Order Number</t>
  </si>
  <si>
    <t>Condition</t>
  </si>
  <si>
    <t>Buyer</t>
  </si>
  <si>
    <t>Location</t>
  </si>
  <si>
    <t>Amazon</t>
  </si>
  <si>
    <t>Flolilan</t>
  </si>
  <si>
    <t>Gr</t>
  </si>
  <si>
    <t>Original Quantity: 4, 1 Returned due to quality issues</t>
  </si>
  <si>
    <t>Zhizi</t>
  </si>
  <si>
    <t>Steinehelden</t>
  </si>
  <si>
    <t>Thalia</t>
  </si>
  <si>
    <t>Nu</t>
  </si>
  <si>
    <t>Der Fahrende Ritter</t>
  </si>
  <si>
    <t>Zavvi</t>
  </si>
  <si>
    <t>storniert</t>
  </si>
  <si>
    <t>Proshop</t>
  </si>
  <si>
    <t>Lego</t>
  </si>
  <si>
    <t>Lego Store</t>
  </si>
  <si>
    <t>FLolilan</t>
  </si>
  <si>
    <t>Müller</t>
  </si>
  <si>
    <t>Galaxus</t>
  </si>
  <si>
    <t>1x 5 Euro voucher included</t>
  </si>
  <si>
    <t>5 Euro voucher included</t>
  </si>
  <si>
    <t>Voucher included</t>
  </si>
  <si>
    <t>Alternate</t>
  </si>
  <si>
    <t>Galeria</t>
  </si>
  <si>
    <t>Saturn</t>
  </si>
  <si>
    <t xml:space="preserve">Wirrwald </t>
  </si>
  <si>
    <t>Bienenfarm</t>
  </si>
  <si>
    <t>???</t>
  </si>
  <si>
    <t>Alza</t>
  </si>
  <si>
    <t>Versandkosten 5,49</t>
  </si>
  <si>
    <t>McLaren Elva</t>
  </si>
  <si>
    <t>Rabatt, deswegen komische Zahl</t>
  </si>
  <si>
    <t>Toyota GR Supra</t>
  </si>
  <si>
    <t>Kaufhof</t>
  </si>
  <si>
    <t>Duo-Shop</t>
  </si>
  <si>
    <t>4,9€ Versand, leider Etiketten drauf</t>
  </si>
  <si>
    <t>At-ST Räuber</t>
  </si>
  <si>
    <t>Versandkönnig.de</t>
  </si>
  <si>
    <t>4.95€ Versand</t>
  </si>
  <si>
    <t>Delivery</t>
  </si>
  <si>
    <t>Stormtrooper helm</t>
  </si>
  <si>
    <t>Clone Troopers 501</t>
  </si>
  <si>
    <t>Defence of hoth</t>
  </si>
  <si>
    <t>Bueroshop</t>
  </si>
  <si>
    <t>4 Euro Shipping included thats why rounding is stupid</t>
  </si>
  <si>
    <t>Jahr des Tigers GWP</t>
  </si>
  <si>
    <t>GWP</t>
  </si>
  <si>
    <t xml:space="preserve"> Haunted House</t>
  </si>
  <si>
    <t>Freiheitsstatue</t>
  </si>
  <si>
    <t>Piratenschatz</t>
  </si>
  <si>
    <t>Gru</t>
  </si>
  <si>
    <t>Gingerbread House</t>
  </si>
  <si>
    <t>Ship in a bottle</t>
  </si>
  <si>
    <t>Total:</t>
  </si>
  <si>
    <t>Verkaufspreis</t>
  </si>
  <si>
    <t>DHL Paket</t>
  </si>
  <si>
    <t>ausgewiesen Porto</t>
  </si>
  <si>
    <t>Gewicht bis kg</t>
  </si>
  <si>
    <t>Preis</t>
  </si>
  <si>
    <t>eBay-Provision</t>
  </si>
  <si>
    <t>eBay Fix-Gebühren</t>
  </si>
  <si>
    <t>Paypal</t>
  </si>
  <si>
    <t>Versandkosten</t>
  </si>
  <si>
    <t>Einkaufspreis
(inkl. Versand)</t>
  </si>
  <si>
    <t>Gewinn</t>
  </si>
  <si>
    <t>DHL Päkchen</t>
  </si>
  <si>
    <t>Hier deine individuellen Werte eintragen</t>
  </si>
  <si>
    <t>eBay Gebühren</t>
  </si>
  <si>
    <t>Paypal Gebührensatz</t>
  </si>
  <si>
    <t>Paypal Fix/Transaktion</t>
  </si>
  <si>
    <t xml:space="preserve"> DHL Büchersendung</t>
  </si>
  <si>
    <t>Deutsche Post Brief</t>
  </si>
  <si>
    <t>Gewicht bis g</t>
  </si>
  <si>
    <t>Copyright © www.knallerfalke.de | Mit der kostenfreien Knallerfalke App die besten Reselling Deals finden!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</si>
</sst>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0000"/>
    <numFmt numFmtId="165" formatCode="#,##0.00\ &quot;€&quot;"/>
    <numFmt numFmtId="166" formatCode="#,##0.00\ [$€-1];[Red]\-#,##0.00\ [$€-1]"/>
    <numFmt numFmtId="167" formatCode="_-* #,##0.00\ [$€-407]_-;\-* #,##0.00\ [$€-407]_-;_-* &quot;-&quot;??\ [$€-407]_-;_-@_-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0" fillId="4" borderId="0" xfId="0" applyFill="1"/>
    <xf numFmtId="0" fontId="0" fillId="4" borderId="2" xfId="0" applyFill="1" applyBorder="1"/>
    <xf numFmtId="0" fontId="0" fillId="4" borderId="4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5" borderId="8" xfId="0" applyFont="1" applyFill="1" applyBorder="1"/>
    <xf numFmtId="0" fontId="2" fillId="6" borderId="8" xfId="0" applyFont="1" applyFill="1" applyBorder="1"/>
    <xf numFmtId="0" fontId="2" fillId="6" borderId="8" xfId="0" applyFont="1" applyFill="1" applyBorder="1" applyAlignment="1">
      <alignment wrapText="1"/>
    </xf>
    <xf numFmtId="0" fontId="3" fillId="2" borderId="8" xfId="0" applyFont="1" applyFill="1" applyBorder="1"/>
    <xf numFmtId="9" fontId="0" fillId="4" borderId="4" xfId="2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165" fontId="0" fillId="2" borderId="4" xfId="0" applyNumberFormat="1" applyFill="1" applyBorder="1" applyProtection="1">
      <protection locked="0"/>
    </xf>
    <xf numFmtId="0" fontId="0" fillId="2" borderId="5" xfId="0" applyFill="1" applyBorder="1" applyProtection="1">
      <protection locked="0"/>
    </xf>
    <xf numFmtId="165" fontId="0" fillId="2" borderId="6" xfId="0" applyNumberFormat="1" applyFill="1" applyBorder="1" applyProtection="1">
      <protection locked="0"/>
    </xf>
    <xf numFmtId="166" fontId="0" fillId="2" borderId="4" xfId="0" applyNumberFormat="1" applyFill="1" applyBorder="1" applyProtection="1">
      <protection locked="0"/>
    </xf>
    <xf numFmtId="166" fontId="0" fillId="2" borderId="6" xfId="0" applyNumberFormat="1" applyFill="1" applyBorder="1" applyProtection="1">
      <protection locked="0"/>
    </xf>
    <xf numFmtId="44" fontId="3" fillId="0" borderId="8" xfId="1" applyFont="1" applyBorder="1"/>
    <xf numFmtId="167" fontId="0" fillId="4" borderId="6" xfId="0" applyNumberFormat="1" applyFill="1" applyBorder="1" applyProtection="1">
      <protection locked="0"/>
    </xf>
    <xf numFmtId="167" fontId="2" fillId="2" borderId="8" xfId="1" applyNumberFormat="1" applyFont="1" applyFill="1" applyBorder="1" applyProtection="1">
      <protection locked="0"/>
    </xf>
    <xf numFmtId="167" fontId="2" fillId="2" borderId="8" xfId="1" applyNumberFormat="1" applyFont="1" applyFill="1" applyBorder="1" applyProtection="1"/>
    <xf numFmtId="10" fontId="0" fillId="4" borderId="4" xfId="2" applyNumberFormat="1" applyFont="1" applyFill="1" applyBorder="1" applyProtection="1">
      <protection locked="0"/>
    </xf>
    <xf numFmtId="0" fontId="0" fillId="4" borderId="9" xfId="0" applyFill="1" applyBorder="1"/>
    <xf numFmtId="0" fontId="0" fillId="0" borderId="0" xfId="0" applyAlignment="1">
      <alignment horizontal="center"/>
    </xf>
    <xf numFmtId="9" fontId="0" fillId="0" borderId="0" xfId="2" applyFont="1"/>
    <xf numFmtId="9" fontId="0" fillId="0" borderId="0" xfId="0" applyNumberFormat="1"/>
    <xf numFmtId="10" fontId="0" fillId="0" borderId="0" xfId="0" applyNumberFormat="1"/>
    <xf numFmtId="0" fontId="0" fillId="7" borderId="0" xfId="0" applyFill="1"/>
    <xf numFmtId="9" fontId="0" fillId="7" borderId="0" xfId="2" applyFont="1" applyFill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14" fontId="5" fillId="0" borderId="0" xfId="0" applyNumberFormat="1" applyFont="1"/>
    <xf numFmtId="0" fontId="5" fillId="0" borderId="7" xfId="0" applyFont="1" applyBorder="1"/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167" fontId="5" fillId="0" borderId="7" xfId="0" applyNumberFormat="1" applyFont="1" applyBorder="1"/>
    <xf numFmtId="167" fontId="5" fillId="0" borderId="0" xfId="0" applyNumberFormat="1" applyFont="1"/>
    <xf numFmtId="44" fontId="5" fillId="0" borderId="0" xfId="1" applyFont="1"/>
    <xf numFmtId="9" fontId="5" fillId="0" borderId="0" xfId="2" applyFont="1"/>
    <xf numFmtId="0" fontId="5" fillId="0" borderId="7" xfId="0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5" fillId="0" borderId="0" xfId="1" applyFont="1" applyAlignment="1">
      <alignment horizontal="center"/>
    </xf>
    <xf numFmtId="44" fontId="0" fillId="0" borderId="0" xfId="1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44" fontId="8" fillId="0" borderId="0" xfId="1" applyFont="1" applyAlignment="1">
      <alignment horizontal="center" vertical="center"/>
    </xf>
    <xf numFmtId="44" fontId="8" fillId="0" borderId="0" xfId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3"/>
    <xf numFmtId="14" fontId="7" fillId="0" borderId="0" xfId="0" applyNumberFormat="1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5" fillId="0" borderId="7" xfId="0" applyFont="1" applyBorder="1" applyAlignment="1">
      <alignment horizontal="left"/>
    </xf>
    <xf numFmtId="0" fontId="8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44" fontId="9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44" fontId="5" fillId="0" borderId="7" xfId="1" applyFont="1" applyBorder="1" applyAlignment="1">
      <alignment horizontal="center"/>
    </xf>
    <xf numFmtId="0" fontId="5" fillId="8" borderId="0" xfId="0" applyFont="1" applyFill="1"/>
    <xf numFmtId="0" fontId="5" fillId="0" borderId="7" xfId="0" applyFont="1" applyBorder="1" applyAlignment="1">
      <alignment horizontal="left" vertical="center"/>
    </xf>
    <xf numFmtId="44" fontId="5" fillId="0" borderId="0" xfId="1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4" fontId="5" fillId="0" borderId="0" xfId="0" applyNumberFormat="1" applyFont="1"/>
    <xf numFmtId="164" fontId="1" fillId="3" borderId="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6" fontId="5" fillId="0" borderId="0" xfId="0" applyNumberFormat="1" applyFont="1"/>
    <xf numFmtId="8" fontId="5" fillId="0" borderId="0" xfId="0" applyNumberFormat="1" applyFont="1"/>
    <xf numFmtId="6" fontId="5" fillId="8" borderId="0" xfId="0" applyNumberFormat="1" applyFont="1" applyFill="1"/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2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365403</xdr:colOff>
      <xdr:row>27</xdr:row>
      <xdr:rowOff>8042</xdr:rowOff>
    </xdr:from>
    <xdr:to>
      <xdr:col>9</xdr:col>
      <xdr:colOff>4112</xdr:colOff>
      <xdr:row>28</xdr:row>
      <xdr:rowOff>130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337718-1338-44DA-8DAD-1602B9B23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86" t="17648" r="3268" b="16122"/>
        <a:stretch/>
      </xdr:blipFill>
      <xdr:spPr>
        <a:xfrm>
          <a:off x="6809273" y="5938390"/>
          <a:ext cx="251622" cy="180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ickfanatics.com/product/40558-clone-trooper-command-station/" TargetMode="External"/><Relationship Id="rId2" Type="http://schemas.openxmlformats.org/officeDocument/2006/relationships/hyperlink" Target="https://www.brickfanatics.com/product/40558-clone-trooper-command-station/" TargetMode="External"/><Relationship Id="rId1" Type="http://schemas.openxmlformats.org/officeDocument/2006/relationships/hyperlink" Target="https://www.brickfanatics.com/product/40558-clone-trooper-command-station/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brickfanatics.com/product/40558-clone-trooper-command-station/" TargetMode="External"/><Relationship Id="rId4" Type="http://schemas.openxmlformats.org/officeDocument/2006/relationships/hyperlink" Target="https://www.brickfanatics.com/product/40558-clone-trooper-command-station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rickfanatics.com/product/40558-clone-trooper-command-station/" TargetMode="External"/><Relationship Id="rId1" Type="http://schemas.openxmlformats.org/officeDocument/2006/relationships/hyperlink" Target="https://www.brickfanatics.com/product/40557-defence-of-hot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EA8E-69C7-4411-8860-1BAF16C3620C}">
  <dimension ref="A2:S17"/>
  <sheetViews>
    <sheetView workbookViewId="0">
      <selection activeCell="C2" sqref="C2"/>
    </sheetView>
  </sheetViews>
  <sheetFormatPr defaultColWidth="10.85546875" defaultRowHeight="14.45"/>
  <sheetData>
    <row r="2" spans="1:19">
      <c r="A2" t="s">
        <v>0</v>
      </c>
      <c r="B2" s="26">
        <v>0.4</v>
      </c>
      <c r="D2" t="s">
        <v>1</v>
      </c>
      <c r="E2" s="25">
        <v>0.1</v>
      </c>
      <c r="G2" t="s">
        <v>2</v>
      </c>
      <c r="H2" s="26">
        <v>0.1</v>
      </c>
    </row>
    <row r="4" spans="1:19">
      <c r="E4" t="s">
        <v>3</v>
      </c>
      <c r="L4" t="s">
        <v>4</v>
      </c>
      <c r="M4" t="s">
        <v>5</v>
      </c>
      <c r="N4" t="s">
        <v>6</v>
      </c>
    </row>
    <row r="5" spans="1:19">
      <c r="B5">
        <v>2022</v>
      </c>
      <c r="C5">
        <v>2023</v>
      </c>
      <c r="D5">
        <v>2024</v>
      </c>
      <c r="E5">
        <v>2025</v>
      </c>
      <c r="F5">
        <v>2026</v>
      </c>
      <c r="G5">
        <v>2027</v>
      </c>
      <c r="I5" t="s">
        <v>7</v>
      </c>
    </row>
    <row r="6" spans="1:19">
      <c r="A6" t="s">
        <v>8</v>
      </c>
      <c r="N6">
        <v>2022</v>
      </c>
      <c r="O6">
        <v>2023</v>
      </c>
      <c r="P6">
        <v>2024</v>
      </c>
      <c r="Q6">
        <v>2025</v>
      </c>
      <c r="R6">
        <v>2026</v>
      </c>
      <c r="S6">
        <v>2027</v>
      </c>
    </row>
    <row r="7" spans="1:19">
      <c r="A7">
        <v>2022</v>
      </c>
      <c r="B7" s="27">
        <f>$E$2</f>
        <v>0.1</v>
      </c>
      <c r="C7" s="27"/>
      <c r="D7" s="27"/>
      <c r="E7" s="27"/>
      <c r="F7" s="27"/>
      <c r="G7" s="27"/>
      <c r="H7" s="27"/>
      <c r="I7" s="27">
        <f>SUM(B7:G7)</f>
        <v>0.1</v>
      </c>
      <c r="L7">
        <v>3000</v>
      </c>
      <c r="M7">
        <f>L7/I7</f>
        <v>30000</v>
      </c>
      <c r="N7">
        <f>M7*B7</f>
        <v>3000</v>
      </c>
    </row>
    <row r="8" spans="1:19">
      <c r="A8">
        <v>2023</v>
      </c>
      <c r="B8" s="27">
        <f>$B$2</f>
        <v>0.4</v>
      </c>
      <c r="C8" s="27">
        <f>$E$2</f>
        <v>0.1</v>
      </c>
      <c r="D8" s="27"/>
      <c r="E8" s="27"/>
      <c r="F8" s="27"/>
      <c r="G8" s="27"/>
      <c r="H8" s="27"/>
      <c r="I8" s="27">
        <f t="shared" ref="I8:I12" si="0">SUM(B8:G8)</f>
        <v>0.5</v>
      </c>
      <c r="L8">
        <f>SUM(N8:S8)</f>
        <v>15000</v>
      </c>
      <c r="M8">
        <v>30000</v>
      </c>
      <c r="N8">
        <f>B8*M$7</f>
        <v>12000</v>
      </c>
      <c r="O8">
        <f>M8*C8</f>
        <v>3000</v>
      </c>
    </row>
    <row r="9" spans="1:19">
      <c r="A9">
        <v>2024</v>
      </c>
      <c r="B9" s="27">
        <f>$B$2</f>
        <v>0.4</v>
      </c>
      <c r="C9" s="27">
        <f>$B$2</f>
        <v>0.4</v>
      </c>
      <c r="D9" s="27">
        <f>$E$2</f>
        <v>0.1</v>
      </c>
      <c r="E9" s="27"/>
      <c r="F9" s="27"/>
      <c r="G9" s="27"/>
      <c r="H9" s="27"/>
      <c r="I9" s="27">
        <f t="shared" si="0"/>
        <v>0.9</v>
      </c>
      <c r="L9">
        <f t="shared" ref="L9:L10" si="1">SUM(N9:S9)</f>
        <v>27000</v>
      </c>
      <c r="M9">
        <v>30000</v>
      </c>
      <c r="N9">
        <f t="shared" ref="N9:N10" si="2">B9*M$7</f>
        <v>12000</v>
      </c>
      <c r="O9">
        <f>C9*M$8</f>
        <v>12000</v>
      </c>
      <c r="P9">
        <f>M9*D9</f>
        <v>3000</v>
      </c>
    </row>
    <row r="10" spans="1:19">
      <c r="A10">
        <v>2025</v>
      </c>
      <c r="B10" s="27">
        <f>1-SUM(B7:B9)-$H$2</f>
        <v>0</v>
      </c>
      <c r="C10" s="27">
        <f>$B$2</f>
        <v>0.4</v>
      </c>
      <c r="D10" s="27">
        <f>$B$2</f>
        <v>0.4</v>
      </c>
      <c r="E10" s="27">
        <f>$E$2</f>
        <v>0.1</v>
      </c>
      <c r="F10" s="27"/>
      <c r="G10" s="27"/>
      <c r="H10" s="27"/>
      <c r="I10" s="27">
        <f>SUM(B10:G10)</f>
        <v>0.9</v>
      </c>
      <c r="L10">
        <f t="shared" si="1"/>
        <v>27000</v>
      </c>
      <c r="M10">
        <v>30000</v>
      </c>
      <c r="N10">
        <f t="shared" si="2"/>
        <v>0</v>
      </c>
      <c r="O10">
        <f>C10*M$8</f>
        <v>12000</v>
      </c>
      <c r="P10">
        <f>D10*M$9</f>
        <v>12000</v>
      </c>
      <c r="Q10">
        <f>M10*E10</f>
        <v>3000</v>
      </c>
    </row>
    <row r="11" spans="1:19">
      <c r="A11">
        <v>2026</v>
      </c>
      <c r="B11" s="27"/>
      <c r="C11" s="27">
        <f>1-SUM(C8:C10)-$H$2</f>
        <v>0</v>
      </c>
      <c r="D11" s="27">
        <f>$B$2</f>
        <v>0.4</v>
      </c>
      <c r="E11" s="27">
        <f>$B$2</f>
        <v>0.4</v>
      </c>
      <c r="F11" s="27">
        <f>$E$2</f>
        <v>0.1</v>
      </c>
      <c r="G11" s="27"/>
      <c r="H11" s="27"/>
      <c r="I11" s="27">
        <f t="shared" si="0"/>
        <v>0.9</v>
      </c>
      <c r="L11">
        <f>SUM(N11:S11)</f>
        <v>32000</v>
      </c>
      <c r="M11">
        <v>30000</v>
      </c>
      <c r="O11">
        <v>5000</v>
      </c>
      <c r="P11">
        <f>D11*M$9</f>
        <v>12000</v>
      </c>
      <c r="Q11">
        <f>E11*M$9</f>
        <v>12000</v>
      </c>
      <c r="R11">
        <f>M11*F11</f>
        <v>3000</v>
      </c>
    </row>
    <row r="12" spans="1:19">
      <c r="A12">
        <v>2027</v>
      </c>
      <c r="B12" s="27"/>
      <c r="C12" s="27"/>
      <c r="D12" s="27">
        <f>1-SUM(D9:D11)-$H$2</f>
        <v>0</v>
      </c>
      <c r="E12" s="27">
        <f>$B$2</f>
        <v>0.4</v>
      </c>
      <c r="F12" s="27">
        <f>$B$2</f>
        <v>0.4</v>
      </c>
      <c r="G12" s="27">
        <f>$E$2</f>
        <v>0.1</v>
      </c>
      <c r="H12" s="27"/>
      <c r="I12" s="27">
        <f t="shared" si="0"/>
        <v>0.9</v>
      </c>
      <c r="M12">
        <v>20000</v>
      </c>
      <c r="P12">
        <f>D12*M$9</f>
        <v>0</v>
      </c>
      <c r="Q12">
        <f>E12*M$9</f>
        <v>12000</v>
      </c>
      <c r="R12">
        <f>F12*M$9</f>
        <v>12000</v>
      </c>
      <c r="S12">
        <f>M12*G12</f>
        <v>2000</v>
      </c>
    </row>
    <row r="17" spans="1:7">
      <c r="A17" t="s">
        <v>2</v>
      </c>
      <c r="B17">
        <f>1-SUM(B7:B15)</f>
        <v>9.9999999999999978E-2</v>
      </c>
      <c r="C17">
        <f t="shared" ref="C17:G17" si="3">1-SUM(C7:C15)</f>
        <v>9.9999999999999978E-2</v>
      </c>
      <c r="D17">
        <f t="shared" si="3"/>
        <v>9.9999999999999978E-2</v>
      </c>
      <c r="E17">
        <f t="shared" si="3"/>
        <v>9.9999999999999978E-2</v>
      </c>
      <c r="F17">
        <f t="shared" si="3"/>
        <v>0.5</v>
      </c>
      <c r="G17">
        <f t="shared" si="3"/>
        <v>0.9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A6EA-6E51-462F-8583-BD4DCC035E56}">
  <dimension ref="A1:L37"/>
  <sheetViews>
    <sheetView topLeftCell="A13" workbookViewId="0">
      <selection activeCell="A37" sqref="A37:B37"/>
    </sheetView>
  </sheetViews>
  <sheetFormatPr defaultColWidth="10.85546875" defaultRowHeight="14.45"/>
  <cols>
    <col min="2" max="2" width="32.85546875" customWidth="1"/>
    <col min="3" max="3" width="15.7109375" customWidth="1"/>
    <col min="4" max="4" width="19.42578125" customWidth="1"/>
    <col min="6" max="6" width="15.5703125" customWidth="1"/>
    <col min="8" max="8" width="14.5703125" customWidth="1"/>
    <col min="12" max="12" width="17.7109375" customWidth="1"/>
  </cols>
  <sheetData>
    <row r="1" spans="1:12">
      <c r="A1" s="43" t="s">
        <v>32</v>
      </c>
      <c r="B1" s="43" t="s">
        <v>33</v>
      </c>
      <c r="C1" s="43" t="s">
        <v>167</v>
      </c>
      <c r="D1" s="43" t="s">
        <v>168</v>
      </c>
      <c r="E1" s="43" t="s">
        <v>12</v>
      </c>
      <c r="F1" s="43" t="s">
        <v>169</v>
      </c>
      <c r="G1" s="43" t="s">
        <v>37</v>
      </c>
      <c r="H1" s="43" t="s">
        <v>170</v>
      </c>
      <c r="I1" s="43" t="s">
        <v>171</v>
      </c>
      <c r="J1" s="43" t="s">
        <v>172</v>
      </c>
      <c r="K1" s="30" t="s">
        <v>173</v>
      </c>
      <c r="L1" s="43" t="s">
        <v>43</v>
      </c>
    </row>
    <row r="2" spans="1:12">
      <c r="A2" s="38">
        <v>40391</v>
      </c>
      <c r="B2" s="38" t="s">
        <v>107</v>
      </c>
      <c r="C2" s="44">
        <v>44571</v>
      </c>
      <c r="D2" s="38" t="s">
        <v>186</v>
      </c>
      <c r="E2" s="38">
        <v>3</v>
      </c>
      <c r="F2" s="45">
        <v>13.99</v>
      </c>
      <c r="G2" s="45">
        <f>E2*F2</f>
        <v>41.97</v>
      </c>
      <c r="H2" s="38">
        <v>11</v>
      </c>
      <c r="I2" s="38">
        <v>3</v>
      </c>
      <c r="J2" s="38" t="s">
        <v>175</v>
      </c>
      <c r="K2" t="s">
        <v>176</v>
      </c>
      <c r="L2" s="38"/>
    </row>
    <row r="3" spans="1:12">
      <c r="A3" s="38">
        <v>75267</v>
      </c>
      <c r="B3" s="38" t="s">
        <v>106</v>
      </c>
      <c r="C3" s="44">
        <v>44574</v>
      </c>
      <c r="D3" s="38" t="s">
        <v>174</v>
      </c>
      <c r="E3" s="38">
        <v>4</v>
      </c>
      <c r="F3" s="45">
        <v>13.99</v>
      </c>
      <c r="G3" s="45">
        <f>E3*F3</f>
        <v>55.96</v>
      </c>
      <c r="H3" s="38">
        <v>15</v>
      </c>
      <c r="I3" s="38">
        <v>3</v>
      </c>
      <c r="J3" s="38" t="s">
        <v>175</v>
      </c>
      <c r="K3" t="s">
        <v>181</v>
      </c>
      <c r="L3" s="38"/>
    </row>
    <row r="4" spans="1:12">
      <c r="A4" s="38">
        <v>75267</v>
      </c>
      <c r="B4" s="38" t="s">
        <v>106</v>
      </c>
      <c r="C4" s="44">
        <v>44574</v>
      </c>
      <c r="D4" s="38" t="s">
        <v>174</v>
      </c>
      <c r="E4" s="38">
        <v>4</v>
      </c>
      <c r="F4" s="45">
        <v>13.99</v>
      </c>
      <c r="G4" s="45">
        <f>E4*F4</f>
        <v>55.96</v>
      </c>
      <c r="H4" s="38">
        <v>23</v>
      </c>
      <c r="I4" s="38">
        <v>3</v>
      </c>
      <c r="J4" s="38" t="s">
        <v>178</v>
      </c>
      <c r="K4" t="s">
        <v>181</v>
      </c>
      <c r="L4" s="38"/>
    </row>
    <row r="5" spans="1:12">
      <c r="A5" s="38">
        <v>75317</v>
      </c>
      <c r="B5" s="38" t="s">
        <v>104</v>
      </c>
      <c r="C5" s="44">
        <v>44574</v>
      </c>
      <c r="D5" s="38" t="s">
        <v>174</v>
      </c>
      <c r="E5" s="38">
        <v>3</v>
      </c>
      <c r="F5" s="45">
        <v>14</v>
      </c>
      <c r="G5" s="45">
        <f>E5*F5</f>
        <v>42</v>
      </c>
      <c r="H5" s="38">
        <v>22</v>
      </c>
      <c r="I5" s="38">
        <v>3</v>
      </c>
      <c r="J5" s="38" t="s">
        <v>178</v>
      </c>
      <c r="K5" t="s">
        <v>176</v>
      </c>
      <c r="L5" s="38"/>
    </row>
    <row r="6" spans="1:12">
      <c r="A6" s="38">
        <v>75267</v>
      </c>
      <c r="B6" s="38" t="s">
        <v>106</v>
      </c>
      <c r="C6" s="44">
        <v>44574</v>
      </c>
      <c r="D6" s="38" t="s">
        <v>206</v>
      </c>
      <c r="E6" s="38">
        <v>12</v>
      </c>
      <c r="F6" s="45">
        <f>G6/E6</f>
        <v>12.628333333333332</v>
      </c>
      <c r="G6" s="45">
        <v>151.54</v>
      </c>
      <c r="H6" s="38">
        <v>14</v>
      </c>
      <c r="I6" s="38">
        <v>2</v>
      </c>
      <c r="J6" s="38" t="s">
        <v>175</v>
      </c>
      <c r="K6" t="s">
        <v>181</v>
      </c>
      <c r="L6" s="48" t="s">
        <v>207</v>
      </c>
    </row>
    <row r="7" spans="1:12">
      <c r="A7" s="38">
        <v>75254</v>
      </c>
      <c r="B7" s="38" t="s">
        <v>208</v>
      </c>
      <c r="C7" s="44">
        <v>44575</v>
      </c>
      <c r="D7" s="38" t="s">
        <v>209</v>
      </c>
      <c r="E7" s="38">
        <v>2</v>
      </c>
      <c r="F7" s="45">
        <f>G7/E7</f>
        <v>47.225000000000001</v>
      </c>
      <c r="G7" s="45">
        <v>94.45</v>
      </c>
      <c r="H7" s="38">
        <v>34</v>
      </c>
      <c r="I7" s="38">
        <v>3</v>
      </c>
      <c r="J7" s="38" t="s">
        <v>175</v>
      </c>
      <c r="K7" t="s">
        <v>181</v>
      </c>
      <c r="L7" s="48" t="s">
        <v>210</v>
      </c>
    </row>
    <row r="8" spans="1:12">
      <c r="A8" s="38">
        <v>75317</v>
      </c>
      <c r="B8" s="38" t="s">
        <v>104</v>
      </c>
      <c r="C8" s="44">
        <v>44578</v>
      </c>
      <c r="D8" s="38" t="s">
        <v>174</v>
      </c>
      <c r="E8" s="38">
        <v>3</v>
      </c>
      <c r="F8" s="45">
        <v>14</v>
      </c>
      <c r="G8" s="45">
        <f>E8*F8</f>
        <v>42</v>
      </c>
      <c r="H8" s="38">
        <v>30</v>
      </c>
      <c r="I8" s="38">
        <v>3</v>
      </c>
      <c r="J8" s="38" t="s">
        <v>175</v>
      </c>
      <c r="K8" t="s">
        <v>176</v>
      </c>
      <c r="L8" s="49"/>
    </row>
    <row r="9" spans="1:12">
      <c r="A9" s="38">
        <v>75254</v>
      </c>
      <c r="B9" s="38" t="s">
        <v>208</v>
      </c>
      <c r="C9" s="44">
        <v>44577</v>
      </c>
      <c r="D9" s="38" t="s">
        <v>194</v>
      </c>
      <c r="E9" s="38">
        <v>2</v>
      </c>
      <c r="F9" s="45">
        <f>G9/E9</f>
        <v>50.034999999999997</v>
      </c>
      <c r="G9" s="45">
        <v>100.07</v>
      </c>
      <c r="H9" s="38"/>
      <c r="J9" s="38" t="s">
        <v>175</v>
      </c>
      <c r="K9" t="s">
        <v>211</v>
      </c>
      <c r="L9" s="48" t="s">
        <v>210</v>
      </c>
    </row>
    <row r="10" spans="1:12">
      <c r="A10" s="31">
        <v>40539</v>
      </c>
      <c r="B10" s="31" t="s">
        <v>105</v>
      </c>
      <c r="C10" s="32">
        <v>44578</v>
      </c>
      <c r="D10" s="31" t="s">
        <v>187</v>
      </c>
      <c r="E10" s="31">
        <v>1</v>
      </c>
      <c r="F10" s="46">
        <v>9.99</v>
      </c>
      <c r="G10" s="46">
        <f t="shared" ref="G10" si="0">E10*F10</f>
        <v>9.99</v>
      </c>
      <c r="H10" s="38">
        <v>35</v>
      </c>
      <c r="I10" s="31">
        <v>3</v>
      </c>
      <c r="J10" s="31" t="s">
        <v>175</v>
      </c>
      <c r="K10" t="s">
        <v>181</v>
      </c>
    </row>
    <row r="11" spans="1:12">
      <c r="A11" s="38">
        <v>75276</v>
      </c>
      <c r="B11" s="38" t="s">
        <v>212</v>
      </c>
      <c r="C11" s="44">
        <v>44579</v>
      </c>
      <c r="D11" s="38" t="s">
        <v>183</v>
      </c>
      <c r="E11" s="38">
        <v>0</v>
      </c>
      <c r="F11" s="46">
        <f>121.972/2</f>
        <v>60.985999999999997</v>
      </c>
      <c r="G11" s="45">
        <v>0</v>
      </c>
      <c r="H11" s="38"/>
      <c r="J11" s="38" t="s">
        <v>175</v>
      </c>
      <c r="L11" s="38" t="s">
        <v>184</v>
      </c>
    </row>
    <row r="12" spans="1:12">
      <c r="A12" s="38">
        <v>75280</v>
      </c>
      <c r="B12" s="38" t="s">
        <v>213</v>
      </c>
      <c r="C12" s="44">
        <v>44587</v>
      </c>
      <c r="D12" s="38" t="s">
        <v>174</v>
      </c>
      <c r="E12" s="38">
        <v>4</v>
      </c>
      <c r="F12" s="46">
        <f>G12/E12</f>
        <v>21.24</v>
      </c>
      <c r="G12" s="45">
        <v>84.96</v>
      </c>
      <c r="H12" s="38">
        <v>44</v>
      </c>
      <c r="I12" s="31">
        <v>3</v>
      </c>
      <c r="J12" s="38" t="s">
        <v>175</v>
      </c>
      <c r="K12" t="s">
        <v>176</v>
      </c>
    </row>
    <row r="13" spans="1:12">
      <c r="A13" s="38">
        <v>75317</v>
      </c>
      <c r="B13" s="38" t="s">
        <v>104</v>
      </c>
      <c r="C13" s="44">
        <v>44607</v>
      </c>
      <c r="D13" s="38" t="s">
        <v>174</v>
      </c>
      <c r="E13" s="38">
        <v>3</v>
      </c>
      <c r="F13" s="45">
        <v>12.1</v>
      </c>
      <c r="G13" s="45">
        <f>E13*F13</f>
        <v>36.299999999999997</v>
      </c>
      <c r="H13" s="38">
        <v>52</v>
      </c>
      <c r="I13" s="38">
        <v>3</v>
      </c>
      <c r="J13" s="38" t="s">
        <v>175</v>
      </c>
      <c r="K13" t="s">
        <v>176</v>
      </c>
    </row>
    <row r="14" spans="1:12">
      <c r="A14" s="38">
        <v>75280</v>
      </c>
      <c r="B14" s="38" t="s">
        <v>213</v>
      </c>
      <c r="C14" s="44">
        <v>44607</v>
      </c>
      <c r="D14" s="38" t="s">
        <v>174</v>
      </c>
      <c r="E14" s="38">
        <v>4</v>
      </c>
      <c r="F14" s="38">
        <v>18.690000000000001</v>
      </c>
      <c r="G14" s="46">
        <f t="shared" ref="G14" si="1">E14*F14</f>
        <v>74.760000000000005</v>
      </c>
      <c r="H14" s="38">
        <v>53</v>
      </c>
      <c r="I14" s="38">
        <v>3</v>
      </c>
      <c r="J14" s="38" t="s">
        <v>175</v>
      </c>
      <c r="K14" t="s">
        <v>176</v>
      </c>
    </row>
    <row r="15" spans="1:12">
      <c r="A15" s="55">
        <v>75317</v>
      </c>
      <c r="B15" s="55" t="s">
        <v>104</v>
      </c>
      <c r="C15" s="56">
        <v>44607</v>
      </c>
      <c r="D15" s="55" t="s">
        <v>174</v>
      </c>
      <c r="E15" s="55">
        <v>3</v>
      </c>
      <c r="F15" s="57">
        <v>12.1</v>
      </c>
      <c r="G15" s="57">
        <f>E15*F15</f>
        <v>36.299999999999997</v>
      </c>
      <c r="H15" s="38">
        <v>95</v>
      </c>
      <c r="I15" s="55">
        <v>3</v>
      </c>
      <c r="J15" s="55" t="s">
        <v>178</v>
      </c>
      <c r="K15" t="s">
        <v>176</v>
      </c>
    </row>
    <row r="16" spans="1:12">
      <c r="A16" s="55">
        <v>75280</v>
      </c>
      <c r="B16" s="55" t="s">
        <v>213</v>
      </c>
      <c r="C16" s="56">
        <v>44607</v>
      </c>
      <c r="D16" s="55" t="s">
        <v>174</v>
      </c>
      <c r="E16" s="55">
        <v>4</v>
      </c>
      <c r="F16" s="55">
        <v>18.690000000000001</v>
      </c>
      <c r="G16" s="58">
        <f t="shared" ref="G16" si="2">E16*F16</f>
        <v>74.760000000000005</v>
      </c>
      <c r="H16" s="38">
        <v>96</v>
      </c>
      <c r="I16" s="55">
        <v>3</v>
      </c>
      <c r="J16" s="55" t="s">
        <v>178</v>
      </c>
      <c r="K16" t="s">
        <v>176</v>
      </c>
    </row>
    <row r="17" spans="1:11">
      <c r="A17" s="55">
        <v>40391</v>
      </c>
      <c r="B17" s="55" t="s">
        <v>107</v>
      </c>
      <c r="C17" s="56">
        <v>44571</v>
      </c>
      <c r="D17" s="55" t="s">
        <v>186</v>
      </c>
      <c r="E17" s="55">
        <v>1</v>
      </c>
      <c r="F17" s="57">
        <v>13.99</v>
      </c>
      <c r="G17" s="57">
        <f>E17*F17</f>
        <v>13.99</v>
      </c>
      <c r="H17" s="38"/>
      <c r="I17" s="55">
        <v>3</v>
      </c>
      <c r="J17" s="55" t="s">
        <v>175</v>
      </c>
    </row>
    <row r="18" spans="1:11">
      <c r="A18" s="38">
        <v>75280</v>
      </c>
      <c r="B18" s="38" t="s">
        <v>213</v>
      </c>
      <c r="C18" s="44">
        <v>44675</v>
      </c>
      <c r="D18" s="38" t="s">
        <v>174</v>
      </c>
      <c r="E18" s="38">
        <v>3</v>
      </c>
      <c r="F18" s="38">
        <v>19.850000000000001</v>
      </c>
      <c r="G18" s="46">
        <f t="shared" ref="G18:G23" si="3">E18*F18</f>
        <v>59.550000000000004</v>
      </c>
      <c r="H18" s="38"/>
      <c r="I18" s="38">
        <v>3</v>
      </c>
      <c r="J18" s="38" t="s">
        <v>175</v>
      </c>
      <c r="K18" t="s">
        <v>176</v>
      </c>
    </row>
    <row r="19" spans="1:11">
      <c r="A19" s="31">
        <v>75319</v>
      </c>
      <c r="B19" s="31" t="s">
        <v>109</v>
      </c>
      <c r="C19" s="50">
        <v>44697</v>
      </c>
      <c r="D19" s="31" t="s">
        <v>187</v>
      </c>
      <c r="E19" s="55">
        <v>5</v>
      </c>
      <c r="F19">
        <v>29.99</v>
      </c>
      <c r="G19" s="46">
        <f t="shared" si="3"/>
        <v>149.94999999999999</v>
      </c>
      <c r="H19" s="38">
        <v>64</v>
      </c>
      <c r="I19" s="55">
        <v>3</v>
      </c>
      <c r="J19" s="55" t="s">
        <v>175</v>
      </c>
      <c r="K19" t="s">
        <v>176</v>
      </c>
    </row>
    <row r="20" spans="1:11">
      <c r="A20">
        <v>40557</v>
      </c>
      <c r="B20" s="61" t="s">
        <v>214</v>
      </c>
      <c r="C20" s="50">
        <v>44813</v>
      </c>
      <c r="D20" s="31" t="s">
        <v>187</v>
      </c>
      <c r="E20" s="55">
        <v>2</v>
      </c>
      <c r="F20">
        <v>14.99</v>
      </c>
      <c r="G20" s="46">
        <f t="shared" si="3"/>
        <v>29.98</v>
      </c>
      <c r="H20" s="38">
        <v>68</v>
      </c>
      <c r="I20" s="55">
        <v>3</v>
      </c>
      <c r="J20" s="55" t="s">
        <v>175</v>
      </c>
      <c r="K20" t="s">
        <v>176</v>
      </c>
    </row>
    <row r="21" spans="1:11">
      <c r="A21">
        <v>40558</v>
      </c>
      <c r="B21" s="61" t="s">
        <v>113</v>
      </c>
      <c r="C21" s="50">
        <v>44813</v>
      </c>
      <c r="D21" s="31" t="s">
        <v>187</v>
      </c>
      <c r="E21" s="55">
        <v>1</v>
      </c>
      <c r="F21">
        <v>14.99</v>
      </c>
      <c r="G21" s="46">
        <f t="shared" si="3"/>
        <v>14.99</v>
      </c>
      <c r="H21" s="38">
        <v>68</v>
      </c>
      <c r="I21" s="55">
        <v>3</v>
      </c>
      <c r="J21" s="55" t="s">
        <v>175</v>
      </c>
      <c r="K21" t="s">
        <v>176</v>
      </c>
    </row>
    <row r="22" spans="1:11">
      <c r="A22">
        <v>40557</v>
      </c>
      <c r="B22" s="61" t="s">
        <v>214</v>
      </c>
      <c r="C22" s="50">
        <v>44813</v>
      </c>
      <c r="D22" s="31" t="s">
        <v>187</v>
      </c>
      <c r="E22" s="55">
        <v>2</v>
      </c>
      <c r="F22">
        <v>14.99</v>
      </c>
      <c r="G22" s="46">
        <f t="shared" si="3"/>
        <v>29.98</v>
      </c>
      <c r="H22" s="38">
        <v>69</v>
      </c>
      <c r="I22" s="55">
        <v>3</v>
      </c>
      <c r="J22" s="55" t="s">
        <v>178</v>
      </c>
      <c r="K22" t="s">
        <v>176</v>
      </c>
    </row>
    <row r="23" spans="1:11">
      <c r="A23">
        <v>40558</v>
      </c>
      <c r="B23" s="61" t="s">
        <v>113</v>
      </c>
      <c r="C23" s="50">
        <v>44813</v>
      </c>
      <c r="D23" s="31" t="s">
        <v>187</v>
      </c>
      <c r="E23" s="55">
        <v>2</v>
      </c>
      <c r="F23">
        <v>14.99</v>
      </c>
      <c r="G23" s="46">
        <f t="shared" si="3"/>
        <v>29.98</v>
      </c>
      <c r="H23" s="38">
        <v>69</v>
      </c>
      <c r="I23" s="55">
        <v>3</v>
      </c>
      <c r="J23" s="55" t="s">
        <v>178</v>
      </c>
      <c r="K23" t="s">
        <v>176</v>
      </c>
    </row>
    <row r="24" spans="1:11">
      <c r="A24">
        <v>40557</v>
      </c>
      <c r="B24" s="61" t="s">
        <v>214</v>
      </c>
      <c r="C24" s="50">
        <v>44814</v>
      </c>
      <c r="D24" s="31" t="s">
        <v>187</v>
      </c>
      <c r="E24" s="55">
        <v>1</v>
      </c>
      <c r="F24">
        <v>14.99</v>
      </c>
      <c r="G24" s="46">
        <f t="shared" ref="G24:G28" si="4">E24*F24</f>
        <v>14.99</v>
      </c>
      <c r="H24" s="38">
        <v>70</v>
      </c>
      <c r="I24" s="55">
        <v>3</v>
      </c>
      <c r="J24" s="55" t="s">
        <v>178</v>
      </c>
      <c r="K24" t="s">
        <v>176</v>
      </c>
    </row>
    <row r="25" spans="1:11">
      <c r="A25">
        <v>40557</v>
      </c>
      <c r="B25" s="61" t="s">
        <v>214</v>
      </c>
      <c r="C25" s="50">
        <v>44814</v>
      </c>
      <c r="D25" s="31" t="s">
        <v>187</v>
      </c>
      <c r="E25" s="55">
        <v>2</v>
      </c>
      <c r="F25">
        <v>14.99</v>
      </c>
      <c r="G25" s="46">
        <f t="shared" si="4"/>
        <v>29.98</v>
      </c>
      <c r="H25" s="38">
        <v>71</v>
      </c>
      <c r="I25" s="55">
        <v>3</v>
      </c>
      <c r="J25" s="55" t="s">
        <v>175</v>
      </c>
      <c r="K25" t="s">
        <v>176</v>
      </c>
    </row>
    <row r="26" spans="1:11">
      <c r="A26" s="31">
        <v>40539</v>
      </c>
      <c r="B26" s="31" t="s">
        <v>105</v>
      </c>
      <c r="C26" s="32">
        <v>44814</v>
      </c>
      <c r="D26" s="31" t="s">
        <v>187</v>
      </c>
      <c r="E26" s="31">
        <v>1</v>
      </c>
      <c r="F26" s="46">
        <v>9.99</v>
      </c>
      <c r="G26" s="46">
        <f t="shared" si="4"/>
        <v>9.99</v>
      </c>
      <c r="H26" s="38">
        <v>68</v>
      </c>
      <c r="I26" s="31">
        <v>3</v>
      </c>
      <c r="J26" s="31" t="s">
        <v>175</v>
      </c>
      <c r="K26" t="s">
        <v>176</v>
      </c>
    </row>
    <row r="27" spans="1:11">
      <c r="A27">
        <v>40557</v>
      </c>
      <c r="B27" s="61" t="s">
        <v>214</v>
      </c>
      <c r="C27" s="50">
        <v>44820</v>
      </c>
      <c r="D27" s="31" t="s">
        <v>186</v>
      </c>
      <c r="E27" s="55">
        <v>2</v>
      </c>
      <c r="F27">
        <v>14.99</v>
      </c>
      <c r="G27" s="46">
        <f t="shared" si="4"/>
        <v>29.98</v>
      </c>
      <c r="H27" s="38">
        <v>74</v>
      </c>
      <c r="I27" s="55">
        <v>3</v>
      </c>
      <c r="J27" s="55" t="s">
        <v>175</v>
      </c>
      <c r="K27" t="s">
        <v>176</v>
      </c>
    </row>
    <row r="28" spans="1:11">
      <c r="A28">
        <v>40558</v>
      </c>
      <c r="B28" s="61" t="s">
        <v>113</v>
      </c>
      <c r="C28" s="50">
        <v>44820</v>
      </c>
      <c r="D28" s="31" t="s">
        <v>186</v>
      </c>
      <c r="E28" s="55">
        <v>2</v>
      </c>
      <c r="F28">
        <v>14.99</v>
      </c>
      <c r="G28" s="46">
        <f t="shared" si="4"/>
        <v>29.98</v>
      </c>
      <c r="H28" s="38">
        <v>74</v>
      </c>
      <c r="I28" s="55">
        <v>3</v>
      </c>
      <c r="J28" s="55" t="s">
        <v>175</v>
      </c>
      <c r="K28" t="s">
        <v>176</v>
      </c>
    </row>
    <row r="29" spans="1:11">
      <c r="A29" s="31">
        <v>40539</v>
      </c>
      <c r="B29" s="31" t="s">
        <v>105</v>
      </c>
      <c r="C29" s="50">
        <v>44819</v>
      </c>
      <c r="D29" s="31" t="s">
        <v>186</v>
      </c>
      <c r="E29" s="31">
        <v>1</v>
      </c>
      <c r="F29" s="46">
        <v>9.99</v>
      </c>
      <c r="G29" s="46">
        <f t="shared" ref="G29:G30" si="5">E29*F29</f>
        <v>9.99</v>
      </c>
      <c r="H29" s="38">
        <v>75</v>
      </c>
      <c r="I29" s="31">
        <v>3</v>
      </c>
      <c r="J29" s="31" t="s">
        <v>175</v>
      </c>
      <c r="K29" t="s">
        <v>176</v>
      </c>
    </row>
    <row r="30" spans="1:11">
      <c r="A30">
        <v>40557</v>
      </c>
      <c r="B30" s="61" t="s">
        <v>214</v>
      </c>
      <c r="C30" s="50">
        <v>44839</v>
      </c>
      <c r="D30" s="31" t="s">
        <v>186</v>
      </c>
      <c r="E30" s="55">
        <v>3</v>
      </c>
      <c r="F30">
        <v>14.99</v>
      </c>
      <c r="G30" s="46">
        <f t="shared" si="5"/>
        <v>44.97</v>
      </c>
      <c r="H30" s="38">
        <v>80</v>
      </c>
      <c r="I30" s="55">
        <v>3</v>
      </c>
      <c r="J30" s="55" t="s">
        <v>175</v>
      </c>
      <c r="K30" t="s">
        <v>176</v>
      </c>
    </row>
    <row r="31" spans="1:11">
      <c r="A31">
        <v>40557</v>
      </c>
      <c r="B31" s="61" t="s">
        <v>214</v>
      </c>
      <c r="C31" s="50">
        <v>44839</v>
      </c>
      <c r="D31" s="31" t="s">
        <v>186</v>
      </c>
      <c r="E31" s="55">
        <v>3</v>
      </c>
      <c r="F31">
        <v>14.99</v>
      </c>
      <c r="G31" s="46">
        <f t="shared" ref="G31" si="6">E31*F31</f>
        <v>44.97</v>
      </c>
      <c r="H31" s="38">
        <v>81</v>
      </c>
      <c r="I31" s="55">
        <v>3</v>
      </c>
      <c r="J31" s="55" t="s">
        <v>175</v>
      </c>
      <c r="K31" t="s">
        <v>176</v>
      </c>
    </row>
    <row r="32" spans="1:11">
      <c r="A32">
        <v>40557</v>
      </c>
      <c r="B32" s="61" t="s">
        <v>214</v>
      </c>
      <c r="C32" s="50">
        <v>44856</v>
      </c>
      <c r="D32" s="31" t="s">
        <v>186</v>
      </c>
      <c r="E32" s="55">
        <v>2</v>
      </c>
      <c r="F32">
        <v>14.99</v>
      </c>
      <c r="G32" s="46">
        <f t="shared" ref="G32:G33" si="7">E32*F32</f>
        <v>29.98</v>
      </c>
      <c r="H32" s="38">
        <v>84</v>
      </c>
      <c r="I32" s="55">
        <v>3</v>
      </c>
      <c r="J32" s="55" t="s">
        <v>175</v>
      </c>
      <c r="K32" t="s">
        <v>176</v>
      </c>
    </row>
    <row r="33" spans="1:11">
      <c r="A33">
        <v>40558</v>
      </c>
      <c r="B33" s="61" t="s">
        <v>113</v>
      </c>
      <c r="C33" s="50">
        <v>44856</v>
      </c>
      <c r="D33" s="31" t="s">
        <v>187</v>
      </c>
      <c r="E33" s="55">
        <v>2</v>
      </c>
      <c r="F33">
        <v>14.99</v>
      </c>
      <c r="G33" s="46">
        <f t="shared" si="7"/>
        <v>29.98</v>
      </c>
      <c r="H33" s="38">
        <v>84</v>
      </c>
      <c r="I33" s="55">
        <v>3</v>
      </c>
      <c r="J33" s="55" t="s">
        <v>175</v>
      </c>
      <c r="K33" t="s">
        <v>176</v>
      </c>
    </row>
    <row r="34" spans="1:11">
      <c r="A34">
        <v>40557</v>
      </c>
      <c r="B34" s="61" t="s">
        <v>214</v>
      </c>
      <c r="C34" s="50">
        <v>44820</v>
      </c>
      <c r="D34" s="31" t="s">
        <v>186</v>
      </c>
      <c r="E34" s="55">
        <v>2</v>
      </c>
      <c r="F34">
        <v>14.99</v>
      </c>
      <c r="G34" s="46">
        <f t="shared" ref="G34:G36" si="8">E34*F34</f>
        <v>29.98</v>
      </c>
      <c r="H34" s="38">
        <v>103</v>
      </c>
      <c r="I34" s="55">
        <v>3</v>
      </c>
      <c r="J34" s="55" t="s">
        <v>178</v>
      </c>
      <c r="K34" t="s">
        <v>176</v>
      </c>
    </row>
    <row r="35" spans="1:11">
      <c r="A35">
        <v>40558</v>
      </c>
      <c r="B35" s="61" t="s">
        <v>113</v>
      </c>
      <c r="C35" s="50">
        <v>44820</v>
      </c>
      <c r="D35" s="31" t="s">
        <v>186</v>
      </c>
      <c r="E35" s="55">
        <v>2</v>
      </c>
      <c r="F35">
        <v>14.99</v>
      </c>
      <c r="G35" s="46">
        <f t="shared" si="8"/>
        <v>29.98</v>
      </c>
      <c r="H35" s="38">
        <v>103</v>
      </c>
      <c r="I35" s="55">
        <v>3</v>
      </c>
      <c r="J35" s="55" t="s">
        <v>178</v>
      </c>
      <c r="K35" t="s">
        <v>176</v>
      </c>
    </row>
    <row r="36" spans="1:11">
      <c r="A36" s="49">
        <v>75315</v>
      </c>
      <c r="B36" s="49" t="s">
        <v>114</v>
      </c>
      <c r="C36" s="50">
        <v>44904</v>
      </c>
      <c r="D36" s="31" t="s">
        <v>186</v>
      </c>
      <c r="E36" s="55">
        <v>1</v>
      </c>
      <c r="F36">
        <v>159.99</v>
      </c>
      <c r="G36" s="46">
        <f t="shared" si="8"/>
        <v>159.99</v>
      </c>
      <c r="H36" s="38">
        <v>106</v>
      </c>
      <c r="I36" s="55">
        <v>3</v>
      </c>
      <c r="J36" s="55" t="s">
        <v>175</v>
      </c>
      <c r="K36" t="s">
        <v>176</v>
      </c>
    </row>
    <row r="37" spans="1:11">
      <c r="A37" s="49">
        <v>75315</v>
      </c>
      <c r="B37" s="49" t="s">
        <v>114</v>
      </c>
      <c r="C37" s="50">
        <v>44904</v>
      </c>
      <c r="D37" s="31" t="s">
        <v>186</v>
      </c>
      <c r="E37" s="55">
        <v>1</v>
      </c>
      <c r="F37">
        <v>159.99</v>
      </c>
      <c r="G37" s="46">
        <f t="shared" ref="G37" si="9">E37*F37</f>
        <v>159.99</v>
      </c>
      <c r="H37" s="38">
        <v>107</v>
      </c>
      <c r="I37" s="55">
        <v>3</v>
      </c>
      <c r="J37" s="55" t="s">
        <v>175</v>
      </c>
      <c r="K37" t="s">
        <v>176</v>
      </c>
    </row>
  </sheetData>
  <conditionalFormatting sqref="K1:K12 K14 K17:K1048576">
    <cfRule type="cellIs" dxfId="49" priority="22" operator="equal">
      <formula>"Delivery"</formula>
    </cfRule>
    <cfRule type="cellIs" dxfId="48" priority="23" operator="equal">
      <formula>"Gr"</formula>
    </cfRule>
    <cfRule type="cellIs" dxfId="47" priority="24" operator="equal">
      <formula>"Nu"</formula>
    </cfRule>
  </conditionalFormatting>
  <conditionalFormatting sqref="K13">
    <cfRule type="cellIs" dxfId="46" priority="10" operator="equal">
      <formula>"Delivery"</formula>
    </cfRule>
    <cfRule type="cellIs" dxfId="45" priority="11" operator="equal">
      <formula>"Gr"</formula>
    </cfRule>
    <cfRule type="cellIs" dxfId="44" priority="12" operator="equal">
      <formula>"Nu"</formula>
    </cfRule>
  </conditionalFormatting>
  <conditionalFormatting sqref="K15">
    <cfRule type="cellIs" dxfId="43" priority="7" operator="equal">
      <formula>"Delivery"</formula>
    </cfRule>
    <cfRule type="cellIs" dxfId="42" priority="8" operator="equal">
      <formula>"Gr"</formula>
    </cfRule>
    <cfRule type="cellIs" dxfId="41" priority="9" operator="equal">
      <formula>"Nu"</formula>
    </cfRule>
  </conditionalFormatting>
  <conditionalFormatting sqref="K16">
    <cfRule type="cellIs" dxfId="40" priority="1" operator="equal">
      <formula>"Delivery"</formula>
    </cfRule>
    <cfRule type="cellIs" dxfId="39" priority="2" operator="equal">
      <formula>"Gr"</formula>
    </cfRule>
    <cfRule type="cellIs" dxfId="38" priority="3" operator="equal">
      <formula>"Nu"</formula>
    </cfRule>
  </conditionalFormatting>
  <hyperlinks>
    <hyperlink ref="B21" r:id="rId1" tooltip="40558 Clone Trooper Command Station" display="https://www.brickfanatics.com/product/40558-clone-trooper-command-station/" xr:uid="{D3486538-767C-4C45-8FF6-4F2CCD39C5B4}"/>
    <hyperlink ref="B23" r:id="rId2" tooltip="40558 Clone Trooper Command Station" display="https://www.brickfanatics.com/product/40558-clone-trooper-command-station/" xr:uid="{BEA3251C-5A75-443F-93C2-37FF974BF3B2}"/>
    <hyperlink ref="B28" r:id="rId3" tooltip="40558 Clone Trooper Command Station" display="https://www.brickfanatics.com/product/40558-clone-trooper-command-station/" xr:uid="{4B80372B-D332-4430-AB28-CC56A4408736}"/>
    <hyperlink ref="B33" r:id="rId4" tooltip="40558 Clone Trooper Command Station" display="https://www.brickfanatics.com/product/40558-clone-trooper-command-station/" xr:uid="{E95609C2-1137-41B1-B1CE-B07A114AA42E}"/>
    <hyperlink ref="B35" r:id="rId5" tooltip="40558 Clone Trooper Command Station" display="https://www.brickfanatics.com/product/40558-clone-trooper-command-station/" xr:uid="{43199F85-C29C-42E1-97B7-23F63464836C}"/>
  </hyperlinks>
  <pageMargins left="0.7" right="0.7" top="0.78740157499999996" bottom="0.78740157499999996" header="0.3" footer="0.3"/>
  <pageSetup paperSize="9" orientation="portrait" horizontalDpi="0" verticalDpi="0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5CA7-EA0A-443A-B16E-BD64658F6C6B}">
  <dimension ref="A1:L100"/>
  <sheetViews>
    <sheetView topLeftCell="A79" workbookViewId="0">
      <selection activeCell="F102" sqref="F102"/>
    </sheetView>
  </sheetViews>
  <sheetFormatPr defaultColWidth="10.85546875" defaultRowHeight="14.45"/>
  <cols>
    <col min="1" max="1" width="10.85546875" style="49"/>
    <col min="2" max="2" width="24.7109375" style="49" customWidth="1"/>
    <col min="3" max="3" width="17.140625" style="24" customWidth="1"/>
    <col min="4" max="4" width="14.42578125" style="24" customWidth="1"/>
    <col min="5" max="5" width="10.85546875" style="24"/>
    <col min="6" max="6" width="16.28515625" style="72" customWidth="1"/>
    <col min="7" max="7" width="10.85546875" style="72"/>
    <col min="8" max="8" width="14.7109375" style="24" customWidth="1"/>
    <col min="9" max="11" width="10.85546875" style="24"/>
    <col min="12" max="12" width="45.28515625" customWidth="1"/>
  </cols>
  <sheetData>
    <row r="1" spans="1:12">
      <c r="A1" s="68" t="s">
        <v>32</v>
      </c>
      <c r="B1" s="68" t="s">
        <v>33</v>
      </c>
      <c r="C1" s="30" t="s">
        <v>167</v>
      </c>
      <c r="D1" s="30" t="s">
        <v>168</v>
      </c>
      <c r="E1" s="30" t="s">
        <v>12</v>
      </c>
      <c r="F1" s="76" t="s">
        <v>169</v>
      </c>
      <c r="G1" s="76" t="s">
        <v>37</v>
      </c>
      <c r="H1" s="30" t="s">
        <v>170</v>
      </c>
      <c r="I1" s="30" t="s">
        <v>171</v>
      </c>
      <c r="J1" s="30" t="s">
        <v>172</v>
      </c>
      <c r="K1" s="30" t="s">
        <v>173</v>
      </c>
      <c r="L1" s="30" t="s">
        <v>43</v>
      </c>
    </row>
    <row r="2" spans="1:12">
      <c r="A2" s="37">
        <v>10282</v>
      </c>
      <c r="B2" s="37" t="s">
        <v>137</v>
      </c>
      <c r="C2" s="32">
        <v>44565</v>
      </c>
      <c r="D2" s="31" t="s">
        <v>215</v>
      </c>
      <c r="E2" s="31">
        <v>2</v>
      </c>
      <c r="F2" s="46">
        <f>G2/E2</f>
        <v>58.975000000000001</v>
      </c>
      <c r="G2" s="72">
        <v>117.95</v>
      </c>
      <c r="H2" s="31">
        <v>5</v>
      </c>
      <c r="I2" s="31">
        <v>3</v>
      </c>
      <c r="J2" s="31" t="s">
        <v>175</v>
      </c>
      <c r="L2" s="31" t="s">
        <v>216</v>
      </c>
    </row>
    <row r="3" spans="1:12">
      <c r="A3" s="37">
        <v>40379</v>
      </c>
      <c r="B3" s="37" t="s">
        <v>130</v>
      </c>
      <c r="C3" s="32">
        <v>44568</v>
      </c>
      <c r="D3" s="31" t="s">
        <v>186</v>
      </c>
      <c r="E3" s="31">
        <v>5</v>
      </c>
      <c r="F3" s="46">
        <v>6.99</v>
      </c>
      <c r="G3" s="46">
        <f t="shared" ref="G3:G17" si="0">E3*F3</f>
        <v>34.950000000000003</v>
      </c>
      <c r="H3" s="31">
        <v>13</v>
      </c>
      <c r="I3" s="31"/>
      <c r="J3" s="31" t="s">
        <v>175</v>
      </c>
      <c r="L3" s="31"/>
    </row>
    <row r="4" spans="1:12">
      <c r="A4" s="37">
        <v>40377</v>
      </c>
      <c r="B4" s="37" t="s">
        <v>116</v>
      </c>
      <c r="C4" s="32">
        <v>44568</v>
      </c>
      <c r="D4" s="31" t="s">
        <v>186</v>
      </c>
      <c r="E4" s="31">
        <v>3</v>
      </c>
      <c r="F4" s="46">
        <v>9.99</v>
      </c>
      <c r="G4" s="46">
        <f t="shared" si="0"/>
        <v>29.97</v>
      </c>
      <c r="H4" s="31">
        <v>13</v>
      </c>
      <c r="I4" s="31"/>
      <c r="J4" s="31" t="s">
        <v>175</v>
      </c>
      <c r="L4" s="31"/>
    </row>
    <row r="5" spans="1:12">
      <c r="A5" s="37">
        <v>40377</v>
      </c>
      <c r="B5" s="37" t="s">
        <v>116</v>
      </c>
      <c r="C5" s="32">
        <v>44568</v>
      </c>
      <c r="D5" s="31" t="s">
        <v>186</v>
      </c>
      <c r="E5" s="31">
        <v>1</v>
      </c>
      <c r="F5" s="46">
        <v>9.99</v>
      </c>
      <c r="G5" s="46">
        <f t="shared" si="0"/>
        <v>9.99</v>
      </c>
      <c r="H5" s="31">
        <v>21</v>
      </c>
      <c r="I5" s="31"/>
      <c r="J5" s="31" t="s">
        <v>178</v>
      </c>
      <c r="K5" s="24" t="s">
        <v>181</v>
      </c>
      <c r="L5" s="24"/>
    </row>
    <row r="6" spans="1:12">
      <c r="A6" s="37">
        <v>40379</v>
      </c>
      <c r="B6" s="37" t="s">
        <v>130</v>
      </c>
      <c r="C6" s="32">
        <v>44568</v>
      </c>
      <c r="D6" s="31" t="s">
        <v>186</v>
      </c>
      <c r="E6" s="31">
        <v>5</v>
      </c>
      <c r="F6" s="46">
        <v>6.99</v>
      </c>
      <c r="G6" s="46">
        <f t="shared" si="0"/>
        <v>34.950000000000003</v>
      </c>
      <c r="H6" s="31">
        <v>21</v>
      </c>
      <c r="I6" s="31"/>
      <c r="J6" s="31" t="s">
        <v>178</v>
      </c>
      <c r="K6" s="24" t="s">
        <v>181</v>
      </c>
      <c r="L6" s="24"/>
    </row>
    <row r="7" spans="1:12">
      <c r="A7" s="37">
        <v>40378</v>
      </c>
      <c r="B7" s="37" t="s">
        <v>117</v>
      </c>
      <c r="C7" s="32">
        <v>44568</v>
      </c>
      <c r="D7" s="31" t="s">
        <v>186</v>
      </c>
      <c r="E7" s="31">
        <v>2</v>
      </c>
      <c r="F7" s="46">
        <v>14.99</v>
      </c>
      <c r="G7" s="46">
        <f t="shared" si="0"/>
        <v>29.98</v>
      </c>
      <c r="H7" s="31">
        <v>21</v>
      </c>
      <c r="I7" s="31"/>
      <c r="J7" s="31" t="s">
        <v>178</v>
      </c>
      <c r="K7" s="24" t="s">
        <v>181</v>
      </c>
      <c r="L7" s="24"/>
    </row>
    <row r="8" spans="1:12">
      <c r="A8" s="37">
        <v>80109</v>
      </c>
      <c r="B8" s="37" t="s">
        <v>118</v>
      </c>
      <c r="C8" s="32">
        <v>44571</v>
      </c>
      <c r="D8" s="31" t="s">
        <v>186</v>
      </c>
      <c r="E8" s="31">
        <v>1</v>
      </c>
      <c r="F8" s="46">
        <v>99.99</v>
      </c>
      <c r="G8" s="46">
        <f t="shared" si="0"/>
        <v>99.99</v>
      </c>
      <c r="H8" s="31">
        <v>12</v>
      </c>
      <c r="I8" s="31"/>
      <c r="J8" s="31" t="s">
        <v>175</v>
      </c>
      <c r="L8" s="31"/>
    </row>
    <row r="9" spans="1:12">
      <c r="A9" s="37">
        <v>40491</v>
      </c>
      <c r="B9" s="37" t="s">
        <v>217</v>
      </c>
      <c r="C9" s="32">
        <v>44571</v>
      </c>
      <c r="D9" s="31" t="s">
        <v>186</v>
      </c>
      <c r="E9" s="31">
        <v>1</v>
      </c>
      <c r="F9" s="46">
        <v>0</v>
      </c>
      <c r="G9" s="46">
        <f t="shared" si="0"/>
        <v>0</v>
      </c>
      <c r="H9" s="31">
        <v>12</v>
      </c>
      <c r="I9" s="31"/>
      <c r="J9" s="31" t="s">
        <v>175</v>
      </c>
      <c r="L9" s="31" t="s">
        <v>218</v>
      </c>
    </row>
    <row r="10" spans="1:12">
      <c r="A10" s="37">
        <v>80109</v>
      </c>
      <c r="B10" s="37" t="s">
        <v>118</v>
      </c>
      <c r="C10" s="32">
        <v>44571</v>
      </c>
      <c r="D10" s="31" t="s">
        <v>186</v>
      </c>
      <c r="E10" s="31">
        <v>1</v>
      </c>
      <c r="F10" s="46">
        <v>99.99</v>
      </c>
      <c r="G10" s="46">
        <f t="shared" si="0"/>
        <v>99.99</v>
      </c>
      <c r="H10" s="31">
        <v>20</v>
      </c>
      <c r="I10" s="31"/>
      <c r="J10" s="31" t="s">
        <v>178</v>
      </c>
      <c r="K10" s="24" t="s">
        <v>181</v>
      </c>
      <c r="L10" s="31"/>
    </row>
    <row r="11" spans="1:12">
      <c r="A11" s="37">
        <v>40491</v>
      </c>
      <c r="B11" s="37" t="s">
        <v>217</v>
      </c>
      <c r="C11" s="32">
        <v>44571</v>
      </c>
      <c r="D11" s="31" t="s">
        <v>186</v>
      </c>
      <c r="E11" s="31">
        <v>1</v>
      </c>
      <c r="F11" s="46">
        <v>0</v>
      </c>
      <c r="G11" s="46">
        <f t="shared" si="0"/>
        <v>0</v>
      </c>
      <c r="H11" s="31">
        <v>20</v>
      </c>
      <c r="I11" s="31"/>
      <c r="J11" s="31" t="s">
        <v>178</v>
      </c>
      <c r="K11" s="24" t="s">
        <v>181</v>
      </c>
      <c r="L11" s="31" t="s">
        <v>218</v>
      </c>
    </row>
    <row r="12" spans="1:12">
      <c r="A12" s="37">
        <v>40491</v>
      </c>
      <c r="B12" s="37" t="s">
        <v>217</v>
      </c>
      <c r="C12" s="32">
        <v>44571</v>
      </c>
      <c r="D12" s="31" t="s">
        <v>186</v>
      </c>
      <c r="E12" s="31">
        <v>1</v>
      </c>
      <c r="F12" s="46">
        <v>0</v>
      </c>
      <c r="G12" s="46">
        <f t="shared" si="0"/>
        <v>0</v>
      </c>
      <c r="H12" s="31">
        <v>11</v>
      </c>
      <c r="I12" s="31">
        <v>3</v>
      </c>
      <c r="J12" s="31" t="s">
        <v>175</v>
      </c>
      <c r="L12" s="31" t="s">
        <v>218</v>
      </c>
    </row>
    <row r="13" spans="1:12">
      <c r="A13" s="37">
        <v>40386</v>
      </c>
      <c r="B13" s="37" t="s">
        <v>134</v>
      </c>
      <c r="C13" s="32">
        <v>44571</v>
      </c>
      <c r="D13" s="31" t="s">
        <v>186</v>
      </c>
      <c r="E13" s="31">
        <v>3</v>
      </c>
      <c r="F13" s="46">
        <v>13.99</v>
      </c>
      <c r="G13" s="46">
        <f t="shared" si="0"/>
        <v>41.97</v>
      </c>
      <c r="H13" s="31">
        <v>11</v>
      </c>
      <c r="I13" s="31">
        <v>3</v>
      </c>
      <c r="J13" s="31" t="s">
        <v>175</v>
      </c>
      <c r="L13" s="31"/>
    </row>
    <row r="14" spans="1:12">
      <c r="A14" s="37">
        <v>40428</v>
      </c>
      <c r="B14" s="37" t="s">
        <v>135</v>
      </c>
      <c r="C14" s="32">
        <v>44571</v>
      </c>
      <c r="D14" s="31" t="s">
        <v>186</v>
      </c>
      <c r="E14" s="31">
        <v>3</v>
      </c>
      <c r="F14" s="46">
        <v>13.99</v>
      </c>
      <c r="G14" s="46">
        <f t="shared" si="0"/>
        <v>41.97</v>
      </c>
      <c r="H14" s="31">
        <v>11</v>
      </c>
      <c r="I14" s="31">
        <v>3</v>
      </c>
      <c r="J14" s="31" t="s">
        <v>175</v>
      </c>
      <c r="L14" s="31"/>
    </row>
    <row r="15" spans="1:12">
      <c r="A15" s="37">
        <v>10273</v>
      </c>
      <c r="B15" s="37" t="s">
        <v>219</v>
      </c>
      <c r="C15" s="32">
        <v>44573</v>
      </c>
      <c r="D15" s="31" t="s">
        <v>179</v>
      </c>
      <c r="E15" s="31">
        <v>1</v>
      </c>
      <c r="F15" s="46">
        <v>209</v>
      </c>
      <c r="G15" s="46">
        <f t="shared" si="0"/>
        <v>209</v>
      </c>
      <c r="H15" s="31">
        <v>10</v>
      </c>
      <c r="I15" s="31"/>
      <c r="J15" s="31" t="s">
        <v>175</v>
      </c>
      <c r="K15" s="24" t="s">
        <v>181</v>
      </c>
      <c r="L15" s="31"/>
    </row>
    <row r="16" spans="1:12">
      <c r="A16" s="37">
        <v>10282</v>
      </c>
      <c r="B16" s="37" t="s">
        <v>137</v>
      </c>
      <c r="C16" s="32">
        <v>44573</v>
      </c>
      <c r="D16" s="31" t="s">
        <v>189</v>
      </c>
      <c r="E16" s="31">
        <v>1</v>
      </c>
      <c r="F16" s="46">
        <v>54.95</v>
      </c>
      <c r="G16" s="46">
        <f t="shared" si="0"/>
        <v>54.95</v>
      </c>
      <c r="H16" s="31">
        <v>9</v>
      </c>
      <c r="I16" s="31"/>
      <c r="J16" s="31" t="s">
        <v>175</v>
      </c>
      <c r="K16" s="24" t="s">
        <v>181</v>
      </c>
      <c r="L16" s="31"/>
    </row>
    <row r="17" spans="1:12">
      <c r="A17" s="37">
        <v>10282</v>
      </c>
      <c r="B17" s="37" t="s">
        <v>137</v>
      </c>
      <c r="C17" s="32">
        <v>44573</v>
      </c>
      <c r="D17" s="31" t="s">
        <v>189</v>
      </c>
      <c r="E17" s="31">
        <v>1</v>
      </c>
      <c r="F17" s="46">
        <v>54.95</v>
      </c>
      <c r="G17" s="46">
        <f t="shared" si="0"/>
        <v>54.95</v>
      </c>
      <c r="H17" s="31">
        <v>19</v>
      </c>
      <c r="I17" s="31"/>
      <c r="J17" s="31" t="s">
        <v>178</v>
      </c>
      <c r="K17" s="24" t="s">
        <v>181</v>
      </c>
      <c r="L17" s="24"/>
    </row>
    <row r="18" spans="1:12">
      <c r="A18" s="37">
        <v>10266</v>
      </c>
      <c r="B18" s="37" t="s">
        <v>138</v>
      </c>
      <c r="C18" s="32">
        <v>44578</v>
      </c>
      <c r="D18" s="31" t="s">
        <v>190</v>
      </c>
      <c r="E18" s="31">
        <v>2</v>
      </c>
      <c r="F18" s="46">
        <v>84.85</v>
      </c>
      <c r="G18" s="46">
        <f t="shared" ref="G18:G20" si="1">E18*F18</f>
        <v>169.7</v>
      </c>
      <c r="H18" s="31">
        <v>31</v>
      </c>
      <c r="I18" s="31"/>
      <c r="J18" s="31" t="s">
        <v>175</v>
      </c>
      <c r="K18" s="24" t="s">
        <v>181</v>
      </c>
    </row>
    <row r="19" spans="1:12">
      <c r="A19" s="37">
        <v>40491</v>
      </c>
      <c r="B19" s="37" t="s">
        <v>217</v>
      </c>
      <c r="C19" s="32">
        <v>44578</v>
      </c>
      <c r="D19" s="31" t="s">
        <v>187</v>
      </c>
      <c r="E19" s="31">
        <v>1</v>
      </c>
      <c r="F19" s="46">
        <v>0</v>
      </c>
      <c r="G19" s="46">
        <f t="shared" si="1"/>
        <v>0</v>
      </c>
      <c r="H19" s="31">
        <v>35</v>
      </c>
      <c r="I19" s="31">
        <v>3</v>
      </c>
      <c r="J19" s="31" t="s">
        <v>175</v>
      </c>
      <c r="K19" s="24" t="s">
        <v>181</v>
      </c>
      <c r="L19" s="31" t="s">
        <v>218</v>
      </c>
    </row>
    <row r="20" spans="1:12">
      <c r="A20" s="37">
        <v>40378</v>
      </c>
      <c r="B20" s="37" t="s">
        <v>117</v>
      </c>
      <c r="C20" s="32">
        <v>44578</v>
      </c>
      <c r="D20" s="31" t="s">
        <v>187</v>
      </c>
      <c r="E20" s="31">
        <v>1</v>
      </c>
      <c r="F20" s="46">
        <v>14.99</v>
      </c>
      <c r="G20" s="46">
        <f t="shared" si="1"/>
        <v>14.99</v>
      </c>
      <c r="H20" s="31">
        <v>35</v>
      </c>
      <c r="I20" s="31">
        <v>3</v>
      </c>
      <c r="J20" s="31" t="s">
        <v>175</v>
      </c>
      <c r="K20" s="24" t="s">
        <v>181</v>
      </c>
    </row>
    <row r="21" spans="1:12">
      <c r="A21" s="37">
        <v>40377</v>
      </c>
      <c r="B21" s="37" t="s">
        <v>116</v>
      </c>
      <c r="C21" s="32">
        <v>44578</v>
      </c>
      <c r="D21" s="31" t="s">
        <v>187</v>
      </c>
      <c r="E21" s="31">
        <v>1</v>
      </c>
      <c r="F21" s="46">
        <v>9.99</v>
      </c>
      <c r="G21" s="46">
        <f t="shared" ref="G21" si="2">E21*F21</f>
        <v>9.99</v>
      </c>
      <c r="H21" s="31">
        <v>35</v>
      </c>
      <c r="I21" s="31">
        <v>3</v>
      </c>
      <c r="J21" s="31" t="s">
        <v>175</v>
      </c>
      <c r="K21" s="24" t="s">
        <v>181</v>
      </c>
    </row>
    <row r="22" spans="1:12">
      <c r="A22" s="37">
        <v>40482</v>
      </c>
      <c r="B22" s="37" t="s">
        <v>139</v>
      </c>
      <c r="C22" s="32">
        <v>44578</v>
      </c>
      <c r="D22" s="31" t="s">
        <v>187</v>
      </c>
      <c r="E22" s="31">
        <v>1</v>
      </c>
      <c r="F22" s="46">
        <v>10.49</v>
      </c>
      <c r="G22" s="46">
        <f t="shared" ref="G22:G23" si="3">E22*F22</f>
        <v>10.49</v>
      </c>
      <c r="H22" s="31">
        <v>35</v>
      </c>
      <c r="I22" s="31">
        <v>3</v>
      </c>
      <c r="J22" s="31" t="s">
        <v>175</v>
      </c>
      <c r="K22" s="24" t="s">
        <v>181</v>
      </c>
    </row>
    <row r="23" spans="1:12">
      <c r="A23" s="37">
        <v>40367</v>
      </c>
      <c r="B23" s="37" t="s">
        <v>220</v>
      </c>
      <c r="C23" s="32">
        <v>44578</v>
      </c>
      <c r="D23" s="31" t="s">
        <v>187</v>
      </c>
      <c r="E23" s="31">
        <v>2</v>
      </c>
      <c r="F23" s="46">
        <v>9.99</v>
      </c>
      <c r="G23" s="46">
        <f t="shared" si="3"/>
        <v>19.98</v>
      </c>
      <c r="H23" s="31">
        <v>35</v>
      </c>
      <c r="I23" s="31">
        <v>3</v>
      </c>
      <c r="J23" s="31" t="s">
        <v>175</v>
      </c>
      <c r="K23" s="24" t="s">
        <v>181</v>
      </c>
    </row>
    <row r="24" spans="1:12">
      <c r="A24" s="37">
        <v>40348</v>
      </c>
      <c r="B24" s="37" t="s">
        <v>121</v>
      </c>
      <c r="C24" s="32">
        <v>44578</v>
      </c>
      <c r="D24" s="31" t="s">
        <v>187</v>
      </c>
      <c r="E24" s="31">
        <v>1</v>
      </c>
      <c r="F24" s="46">
        <v>9.99</v>
      </c>
      <c r="G24" s="46">
        <f t="shared" ref="G24:G25" si="4">E24*F24</f>
        <v>9.99</v>
      </c>
      <c r="H24" s="31">
        <v>35</v>
      </c>
      <c r="I24" s="31">
        <v>3</v>
      </c>
      <c r="J24" s="31" t="s">
        <v>175</v>
      </c>
      <c r="K24" s="24" t="s">
        <v>181</v>
      </c>
    </row>
    <row r="25" spans="1:12">
      <c r="A25" s="37">
        <v>40382</v>
      </c>
      <c r="B25" s="37" t="s">
        <v>123</v>
      </c>
      <c r="C25" s="32">
        <v>44578</v>
      </c>
      <c r="D25" s="31" t="s">
        <v>187</v>
      </c>
      <c r="E25" s="31">
        <v>1</v>
      </c>
      <c r="F25" s="46">
        <v>12.99</v>
      </c>
      <c r="G25" s="46">
        <f t="shared" si="4"/>
        <v>12.99</v>
      </c>
      <c r="H25" s="31">
        <v>35</v>
      </c>
      <c r="I25" s="31">
        <v>3</v>
      </c>
      <c r="J25" s="31" t="s">
        <v>175</v>
      </c>
      <c r="K25" s="24" t="s">
        <v>181</v>
      </c>
    </row>
    <row r="26" spans="1:12">
      <c r="A26" s="37">
        <v>40382</v>
      </c>
      <c r="B26" s="37" t="s">
        <v>123</v>
      </c>
      <c r="C26" s="32">
        <v>44576</v>
      </c>
      <c r="D26" s="31" t="s">
        <v>187</v>
      </c>
      <c r="E26" s="31">
        <v>1</v>
      </c>
      <c r="F26" s="46">
        <v>12.99</v>
      </c>
      <c r="G26" s="46">
        <f t="shared" ref="G26:G37" si="5">E26*F26</f>
        <v>12.99</v>
      </c>
      <c r="H26" s="31">
        <v>36</v>
      </c>
      <c r="I26" s="31">
        <v>3</v>
      </c>
      <c r="J26" s="31" t="s">
        <v>175</v>
      </c>
      <c r="K26" s="24" t="s">
        <v>181</v>
      </c>
    </row>
    <row r="27" spans="1:12">
      <c r="A27" s="37">
        <v>40422</v>
      </c>
      <c r="B27" s="37" t="s">
        <v>140</v>
      </c>
      <c r="C27" s="32">
        <v>44586</v>
      </c>
      <c r="D27" s="31" t="s">
        <v>187</v>
      </c>
      <c r="E27" s="31">
        <v>5</v>
      </c>
      <c r="F27" s="46">
        <v>6.99</v>
      </c>
      <c r="G27" s="46">
        <f t="shared" si="5"/>
        <v>34.950000000000003</v>
      </c>
      <c r="H27" s="31">
        <v>39</v>
      </c>
      <c r="I27" s="31">
        <v>3</v>
      </c>
      <c r="J27" s="31" t="s">
        <v>175</v>
      </c>
      <c r="K27" s="24" t="s">
        <v>176</v>
      </c>
    </row>
    <row r="28" spans="1:12">
      <c r="A28" s="37">
        <v>40479</v>
      </c>
      <c r="B28" s="37" t="s">
        <v>141</v>
      </c>
      <c r="C28" s="32">
        <v>44586</v>
      </c>
      <c r="D28" s="31" t="s">
        <v>187</v>
      </c>
      <c r="E28" s="31">
        <v>4</v>
      </c>
      <c r="F28" s="46">
        <v>10.49</v>
      </c>
      <c r="G28" s="46">
        <f t="shared" si="5"/>
        <v>41.96</v>
      </c>
      <c r="H28" s="31">
        <v>39</v>
      </c>
      <c r="I28" s="31">
        <v>3</v>
      </c>
      <c r="J28" s="31" t="s">
        <v>175</v>
      </c>
      <c r="K28" s="24" t="s">
        <v>176</v>
      </c>
    </row>
    <row r="29" spans="1:12">
      <c r="A29" s="37">
        <v>40491</v>
      </c>
      <c r="B29" s="37" t="s">
        <v>217</v>
      </c>
      <c r="C29" s="32">
        <v>44586</v>
      </c>
      <c r="D29" s="31" t="s">
        <v>186</v>
      </c>
      <c r="E29" s="31">
        <v>1</v>
      </c>
      <c r="F29" s="46">
        <v>0</v>
      </c>
      <c r="G29" s="46">
        <f t="shared" si="5"/>
        <v>0</v>
      </c>
      <c r="H29" s="31">
        <v>39</v>
      </c>
      <c r="I29" s="31">
        <v>3</v>
      </c>
      <c r="J29" s="31" t="s">
        <v>175</v>
      </c>
      <c r="K29" s="24" t="s">
        <v>176</v>
      </c>
    </row>
    <row r="30" spans="1:12">
      <c r="A30" s="37">
        <v>10278</v>
      </c>
      <c r="B30" s="37" t="s">
        <v>125</v>
      </c>
      <c r="C30" s="32">
        <v>44581</v>
      </c>
      <c r="D30" s="31" t="s">
        <v>195</v>
      </c>
      <c r="E30" s="31">
        <v>1</v>
      </c>
      <c r="F30" s="46">
        <v>149.99</v>
      </c>
      <c r="G30" s="46">
        <f t="shared" si="5"/>
        <v>149.99</v>
      </c>
      <c r="H30" s="31">
        <v>41</v>
      </c>
      <c r="I30" s="31">
        <v>3</v>
      </c>
      <c r="J30" s="31" t="s">
        <v>175</v>
      </c>
      <c r="K30" s="73" t="s">
        <v>181</v>
      </c>
    </row>
    <row r="31" spans="1:12">
      <c r="A31" s="37">
        <v>10270</v>
      </c>
      <c r="B31" s="37" t="s">
        <v>160</v>
      </c>
      <c r="C31" s="32">
        <v>44582</v>
      </c>
      <c r="D31" s="31" t="s">
        <v>195</v>
      </c>
      <c r="E31" s="31">
        <v>1</v>
      </c>
      <c r="F31" s="46">
        <v>136.29</v>
      </c>
      <c r="G31" s="46">
        <f t="shared" si="5"/>
        <v>136.29</v>
      </c>
      <c r="J31" s="31" t="s">
        <v>175</v>
      </c>
      <c r="K31" s="73" t="s">
        <v>176</v>
      </c>
    </row>
    <row r="32" spans="1:12">
      <c r="A32" s="69">
        <v>40379</v>
      </c>
      <c r="B32" s="69" t="s">
        <v>130</v>
      </c>
      <c r="C32" s="52">
        <v>44568</v>
      </c>
      <c r="D32" s="51" t="s">
        <v>186</v>
      </c>
      <c r="E32" s="51">
        <v>5</v>
      </c>
      <c r="F32" s="58">
        <v>5.99</v>
      </c>
      <c r="G32" s="58">
        <f t="shared" si="5"/>
        <v>29.950000000000003</v>
      </c>
      <c r="H32" s="51"/>
      <c r="I32" s="51"/>
      <c r="J32" s="51" t="s">
        <v>175</v>
      </c>
      <c r="K32" s="73" t="s">
        <v>176</v>
      </c>
    </row>
    <row r="33" spans="1:11">
      <c r="A33" s="69">
        <v>40428</v>
      </c>
      <c r="B33" s="69" t="s">
        <v>135</v>
      </c>
      <c r="C33" s="52">
        <v>44571</v>
      </c>
      <c r="D33" s="51" t="s">
        <v>186</v>
      </c>
      <c r="E33" s="51">
        <v>1</v>
      </c>
      <c r="F33" s="58">
        <v>13.99</v>
      </c>
      <c r="G33" s="58">
        <f t="shared" si="5"/>
        <v>13.99</v>
      </c>
      <c r="H33" s="51"/>
      <c r="I33" s="51">
        <v>3</v>
      </c>
      <c r="J33" s="51" t="s">
        <v>175</v>
      </c>
      <c r="K33" s="73"/>
    </row>
    <row r="34" spans="1:11">
      <c r="A34" s="69">
        <v>40386</v>
      </c>
      <c r="B34" s="69" t="s">
        <v>134</v>
      </c>
      <c r="C34" s="52">
        <v>44571</v>
      </c>
      <c r="D34" s="51" t="s">
        <v>186</v>
      </c>
      <c r="E34" s="51">
        <v>1</v>
      </c>
      <c r="F34" s="58">
        <v>13.99</v>
      </c>
      <c r="G34" s="58">
        <f t="shared" si="5"/>
        <v>13.99</v>
      </c>
      <c r="H34" s="51"/>
      <c r="I34" s="51">
        <v>3</v>
      </c>
      <c r="J34" s="51" t="s">
        <v>175</v>
      </c>
      <c r="K34" s="73"/>
    </row>
    <row r="35" spans="1:11">
      <c r="A35" s="37">
        <v>40383</v>
      </c>
      <c r="B35" s="70" t="s">
        <v>161</v>
      </c>
      <c r="C35" s="59">
        <v>44638</v>
      </c>
      <c r="D35" s="59" t="s">
        <v>186</v>
      </c>
      <c r="E35" s="60">
        <v>20</v>
      </c>
      <c r="F35" s="74">
        <v>7.79</v>
      </c>
      <c r="G35" s="74">
        <f t="shared" si="5"/>
        <v>155.80000000000001</v>
      </c>
      <c r="H35" s="31">
        <v>54</v>
      </c>
      <c r="I35" s="31">
        <v>3</v>
      </c>
      <c r="J35" s="31" t="s">
        <v>175</v>
      </c>
      <c r="K35" s="73" t="s">
        <v>176</v>
      </c>
    </row>
    <row r="36" spans="1:11">
      <c r="A36" s="37">
        <v>40384</v>
      </c>
      <c r="B36" s="70" t="s">
        <v>162</v>
      </c>
      <c r="C36" s="59">
        <v>44638</v>
      </c>
      <c r="D36" s="59" t="s">
        <v>186</v>
      </c>
      <c r="E36" s="60">
        <v>20</v>
      </c>
      <c r="F36" s="74">
        <v>7.79</v>
      </c>
      <c r="G36" s="74">
        <f t="shared" si="5"/>
        <v>155.80000000000001</v>
      </c>
      <c r="H36" s="31">
        <v>54</v>
      </c>
      <c r="I36" s="31">
        <v>3</v>
      </c>
      <c r="J36" s="31" t="s">
        <v>175</v>
      </c>
      <c r="K36" s="73" t="s">
        <v>176</v>
      </c>
    </row>
    <row r="37" spans="1:11">
      <c r="A37" s="37">
        <v>40530</v>
      </c>
      <c r="B37" s="70" t="s">
        <v>154</v>
      </c>
      <c r="C37" s="59">
        <v>44638</v>
      </c>
      <c r="D37" s="59" t="s">
        <v>186</v>
      </c>
      <c r="E37" s="60">
        <v>1</v>
      </c>
      <c r="F37" s="74">
        <v>0</v>
      </c>
      <c r="G37" s="74">
        <f t="shared" si="5"/>
        <v>0</v>
      </c>
      <c r="H37" s="31">
        <v>54</v>
      </c>
      <c r="I37" s="31">
        <v>3</v>
      </c>
      <c r="J37" s="31" t="s">
        <v>175</v>
      </c>
      <c r="K37" s="73" t="s">
        <v>176</v>
      </c>
    </row>
    <row r="38" spans="1:11">
      <c r="A38" s="37">
        <v>10270</v>
      </c>
      <c r="B38" s="37" t="s">
        <v>160</v>
      </c>
      <c r="C38" s="32">
        <v>44647</v>
      </c>
      <c r="D38" s="31" t="s">
        <v>186</v>
      </c>
      <c r="E38" s="31">
        <v>1</v>
      </c>
      <c r="F38" s="46">
        <v>179.99</v>
      </c>
      <c r="G38" s="46">
        <f t="shared" ref="G38:G41" si="6">E38*F38</f>
        <v>179.99</v>
      </c>
      <c r="H38" s="31">
        <v>55</v>
      </c>
      <c r="I38" s="31">
        <v>3</v>
      </c>
      <c r="J38" s="31" t="s">
        <v>175</v>
      </c>
      <c r="K38" s="24" t="s">
        <v>176</v>
      </c>
    </row>
    <row r="39" spans="1:11">
      <c r="A39" s="37">
        <v>30583</v>
      </c>
      <c r="B39" s="37" t="s">
        <v>155</v>
      </c>
      <c r="C39" s="32">
        <v>44647</v>
      </c>
      <c r="D39" s="31" t="s">
        <v>186</v>
      </c>
      <c r="E39" s="31">
        <v>1</v>
      </c>
      <c r="F39" s="74">
        <v>0</v>
      </c>
      <c r="G39" s="74">
        <f t="shared" si="6"/>
        <v>0</v>
      </c>
      <c r="H39" s="31">
        <v>55</v>
      </c>
      <c r="I39" s="31">
        <v>3</v>
      </c>
      <c r="J39" s="31" t="s">
        <v>175</v>
      </c>
      <c r="K39" s="24" t="s">
        <v>176</v>
      </c>
    </row>
    <row r="40" spans="1:11">
      <c r="A40" s="37">
        <v>40527</v>
      </c>
      <c r="B40" s="37" t="s">
        <v>156</v>
      </c>
      <c r="C40" s="32">
        <v>44647</v>
      </c>
      <c r="D40" s="31" t="s">
        <v>186</v>
      </c>
      <c r="E40" s="31">
        <v>1</v>
      </c>
      <c r="F40" s="74">
        <v>0</v>
      </c>
      <c r="G40" s="74">
        <f t="shared" si="6"/>
        <v>0</v>
      </c>
      <c r="H40" s="31">
        <v>55</v>
      </c>
      <c r="I40" s="31">
        <v>3</v>
      </c>
      <c r="J40" s="31" t="s">
        <v>175</v>
      </c>
      <c r="K40" s="24" t="s">
        <v>176</v>
      </c>
    </row>
    <row r="41" spans="1:11">
      <c r="A41" s="37">
        <v>40532</v>
      </c>
      <c r="B41" s="37" t="s">
        <v>157</v>
      </c>
      <c r="C41" s="32">
        <v>44647</v>
      </c>
      <c r="D41" s="31" t="s">
        <v>186</v>
      </c>
      <c r="E41" s="31">
        <v>1</v>
      </c>
      <c r="F41" s="74">
        <v>0</v>
      </c>
      <c r="G41" s="74">
        <f t="shared" si="6"/>
        <v>0</v>
      </c>
      <c r="H41" s="31">
        <v>55</v>
      </c>
      <c r="I41" s="31">
        <v>3</v>
      </c>
      <c r="J41" s="31" t="s">
        <v>175</v>
      </c>
      <c r="K41" s="24" t="s">
        <v>176</v>
      </c>
    </row>
    <row r="42" spans="1:11">
      <c r="A42" s="37">
        <v>30583</v>
      </c>
      <c r="B42" s="37" t="s">
        <v>155</v>
      </c>
      <c r="C42" s="32">
        <v>44650</v>
      </c>
      <c r="D42" s="31" t="s">
        <v>186</v>
      </c>
      <c r="E42" s="31">
        <v>1</v>
      </c>
      <c r="F42" s="74">
        <v>0</v>
      </c>
      <c r="G42" s="74">
        <f t="shared" ref="G42:G47" si="7">E42*F42</f>
        <v>0</v>
      </c>
      <c r="H42" s="31">
        <v>56</v>
      </c>
      <c r="I42" s="31">
        <v>3</v>
      </c>
      <c r="J42" s="31" t="s">
        <v>175</v>
      </c>
      <c r="K42" s="24" t="s">
        <v>176</v>
      </c>
    </row>
    <row r="43" spans="1:11">
      <c r="A43" s="37">
        <v>40527</v>
      </c>
      <c r="B43" s="37" t="s">
        <v>156</v>
      </c>
      <c r="C43" s="32">
        <v>44650</v>
      </c>
      <c r="D43" s="31" t="s">
        <v>186</v>
      </c>
      <c r="E43" s="31">
        <v>1</v>
      </c>
      <c r="F43" s="74">
        <v>0</v>
      </c>
      <c r="G43" s="74">
        <f t="shared" si="7"/>
        <v>0</v>
      </c>
      <c r="H43" s="31">
        <v>56</v>
      </c>
      <c r="I43" s="31">
        <v>3</v>
      </c>
      <c r="J43" s="31" t="s">
        <v>175</v>
      </c>
      <c r="K43" s="24" t="s">
        <v>176</v>
      </c>
    </row>
    <row r="44" spans="1:11">
      <c r="A44" s="49">
        <v>40499</v>
      </c>
      <c r="B44" s="37" t="s">
        <v>124</v>
      </c>
      <c r="C44" s="32">
        <v>44650</v>
      </c>
      <c r="D44" s="31" t="s">
        <v>186</v>
      </c>
      <c r="E44" s="31">
        <v>1</v>
      </c>
      <c r="F44" s="74">
        <v>36.99</v>
      </c>
      <c r="G44" s="74">
        <f t="shared" si="7"/>
        <v>36.99</v>
      </c>
      <c r="H44" s="31">
        <v>56</v>
      </c>
      <c r="I44" s="31">
        <v>3</v>
      </c>
      <c r="K44" s="24" t="s">
        <v>176</v>
      </c>
    </row>
    <row r="45" spans="1:11">
      <c r="A45" s="37">
        <v>40367</v>
      </c>
      <c r="B45" s="37" t="s">
        <v>220</v>
      </c>
      <c r="C45" s="32">
        <v>44650</v>
      </c>
      <c r="D45" s="31" t="s">
        <v>186</v>
      </c>
      <c r="E45" s="31">
        <v>3</v>
      </c>
      <c r="F45" s="46">
        <v>9.99</v>
      </c>
      <c r="G45" s="46">
        <f t="shared" si="7"/>
        <v>29.97</v>
      </c>
      <c r="H45" s="31">
        <v>56</v>
      </c>
      <c r="I45" s="31">
        <v>3</v>
      </c>
      <c r="J45" s="31" t="s">
        <v>175</v>
      </c>
      <c r="K45" s="24" t="s">
        <v>176</v>
      </c>
    </row>
    <row r="46" spans="1:11">
      <c r="A46" s="49">
        <v>10275</v>
      </c>
      <c r="B46" s="37" t="s">
        <v>163</v>
      </c>
      <c r="C46" s="75">
        <v>44655</v>
      </c>
      <c r="D46" s="31" t="s">
        <v>179</v>
      </c>
      <c r="E46" s="31">
        <v>2</v>
      </c>
      <c r="F46" s="74">
        <v>71.5</v>
      </c>
      <c r="G46" s="74">
        <f t="shared" si="7"/>
        <v>143</v>
      </c>
      <c r="H46" s="31">
        <v>57</v>
      </c>
      <c r="I46" s="31">
        <v>3</v>
      </c>
      <c r="J46" s="31" t="s">
        <v>175</v>
      </c>
      <c r="K46" s="24" t="s">
        <v>176</v>
      </c>
    </row>
    <row r="47" spans="1:11">
      <c r="A47" s="37">
        <v>40382</v>
      </c>
      <c r="B47" s="37" t="s">
        <v>123</v>
      </c>
      <c r="C47" s="32">
        <v>44697</v>
      </c>
      <c r="D47" s="31" t="s">
        <v>186</v>
      </c>
      <c r="E47" s="31">
        <v>1</v>
      </c>
      <c r="F47" s="46">
        <v>12.99</v>
      </c>
      <c r="G47" s="46">
        <f t="shared" si="7"/>
        <v>12.99</v>
      </c>
      <c r="H47" s="31">
        <v>65</v>
      </c>
      <c r="I47" s="31">
        <v>3</v>
      </c>
      <c r="J47" s="31" t="s">
        <v>175</v>
      </c>
      <c r="K47" s="24" t="s">
        <v>176</v>
      </c>
    </row>
    <row r="48" spans="1:11">
      <c r="A48" s="49">
        <v>40529</v>
      </c>
      <c r="B48" s="37" t="s">
        <v>164</v>
      </c>
      <c r="C48" s="75">
        <v>44697</v>
      </c>
      <c r="D48" s="31" t="s">
        <v>186</v>
      </c>
      <c r="E48" s="31">
        <v>1</v>
      </c>
      <c r="F48" s="74">
        <v>0</v>
      </c>
      <c r="G48" s="74">
        <v>0</v>
      </c>
      <c r="H48" s="31">
        <v>65</v>
      </c>
      <c r="I48" s="31">
        <v>3</v>
      </c>
      <c r="J48" s="31" t="s">
        <v>175</v>
      </c>
      <c r="K48" s="24" t="s">
        <v>176</v>
      </c>
    </row>
    <row r="49" spans="1:11">
      <c r="A49" s="49">
        <v>40529</v>
      </c>
      <c r="B49" s="37" t="s">
        <v>164</v>
      </c>
      <c r="C49" s="75">
        <v>44697</v>
      </c>
      <c r="D49" s="31" t="s">
        <v>186</v>
      </c>
      <c r="E49" s="31">
        <v>1</v>
      </c>
      <c r="F49" s="74">
        <v>0</v>
      </c>
      <c r="G49" s="74">
        <v>0</v>
      </c>
      <c r="H49" s="31">
        <v>66</v>
      </c>
      <c r="I49" s="31">
        <v>3</v>
      </c>
      <c r="J49" s="31" t="s">
        <v>175</v>
      </c>
      <c r="K49" s="24" t="s">
        <v>176</v>
      </c>
    </row>
    <row r="50" spans="1:11">
      <c r="A50" s="37">
        <v>40382</v>
      </c>
      <c r="B50" s="37" t="s">
        <v>123</v>
      </c>
      <c r="C50" s="32">
        <v>44697</v>
      </c>
      <c r="D50" s="31" t="s">
        <v>186</v>
      </c>
      <c r="E50" s="31">
        <v>1</v>
      </c>
      <c r="F50" s="46">
        <v>12.99</v>
      </c>
      <c r="G50" s="46">
        <f t="shared" ref="G50:G53" si="8">E50*F50</f>
        <v>12.99</v>
      </c>
      <c r="H50" s="31">
        <v>66</v>
      </c>
      <c r="I50" s="31">
        <v>3</v>
      </c>
      <c r="J50" s="31" t="s">
        <v>175</v>
      </c>
      <c r="K50" s="24" t="s">
        <v>176</v>
      </c>
    </row>
    <row r="51" spans="1:11">
      <c r="A51" s="37">
        <v>40367</v>
      </c>
      <c r="B51" s="37" t="s">
        <v>220</v>
      </c>
      <c r="C51" s="32">
        <v>44697</v>
      </c>
      <c r="D51" s="31" t="s">
        <v>186</v>
      </c>
      <c r="E51" s="31">
        <v>1</v>
      </c>
      <c r="F51" s="46">
        <v>9.99</v>
      </c>
      <c r="G51" s="46">
        <f t="shared" si="8"/>
        <v>9.99</v>
      </c>
      <c r="H51" s="31">
        <v>66</v>
      </c>
      <c r="I51" s="31">
        <v>3</v>
      </c>
      <c r="J51" s="31" t="s">
        <v>175</v>
      </c>
      <c r="K51" s="24" t="s">
        <v>176</v>
      </c>
    </row>
    <row r="52" spans="1:11">
      <c r="A52" s="71">
        <v>71035</v>
      </c>
      <c r="B52" s="37" t="s">
        <v>158</v>
      </c>
      <c r="C52" s="75">
        <v>44705</v>
      </c>
      <c r="D52" s="31" t="s">
        <v>174</v>
      </c>
      <c r="E52" s="31">
        <v>10</v>
      </c>
      <c r="F52" s="46">
        <v>20.04</v>
      </c>
      <c r="G52" s="46">
        <f t="shared" si="8"/>
        <v>200.39999999999998</v>
      </c>
      <c r="H52" s="31">
        <v>67</v>
      </c>
      <c r="I52" s="31">
        <v>3</v>
      </c>
      <c r="J52" s="31" t="s">
        <v>175</v>
      </c>
      <c r="K52" s="24" t="s">
        <v>176</v>
      </c>
    </row>
    <row r="53" spans="1:11">
      <c r="A53" s="49">
        <v>40499</v>
      </c>
      <c r="B53" s="37" t="s">
        <v>124</v>
      </c>
      <c r="C53" s="32">
        <v>44813</v>
      </c>
      <c r="D53" s="31" t="s">
        <v>187</v>
      </c>
      <c r="E53" s="31">
        <v>1</v>
      </c>
      <c r="F53" s="74">
        <v>39.99</v>
      </c>
      <c r="G53" s="74">
        <f t="shared" si="8"/>
        <v>39.99</v>
      </c>
      <c r="H53" s="31">
        <v>68</v>
      </c>
      <c r="I53" s="31">
        <v>3</v>
      </c>
      <c r="J53" s="31" t="s">
        <v>175</v>
      </c>
      <c r="K53" s="24" t="s">
        <v>181</v>
      </c>
    </row>
    <row r="54" spans="1:11">
      <c r="A54" s="49">
        <v>40499</v>
      </c>
      <c r="B54" s="37" t="s">
        <v>124</v>
      </c>
      <c r="C54" s="32">
        <v>44813</v>
      </c>
      <c r="D54" s="31" t="s">
        <v>187</v>
      </c>
      <c r="E54" s="31">
        <v>1</v>
      </c>
      <c r="F54" s="74">
        <v>39.99</v>
      </c>
      <c r="G54" s="74">
        <f t="shared" ref="G54" si="9">E54*F54</f>
        <v>39.99</v>
      </c>
      <c r="H54" s="31">
        <v>69</v>
      </c>
      <c r="I54" s="31">
        <v>3</v>
      </c>
      <c r="J54" s="31" t="s">
        <v>178</v>
      </c>
      <c r="K54" s="24" t="s">
        <v>181</v>
      </c>
    </row>
    <row r="55" spans="1:11">
      <c r="A55" s="49">
        <v>40515</v>
      </c>
      <c r="B55" s="37" t="s">
        <v>221</v>
      </c>
      <c r="C55" s="32">
        <v>44813</v>
      </c>
      <c r="D55" s="31" t="s">
        <v>187</v>
      </c>
      <c r="E55" s="31">
        <v>1</v>
      </c>
      <c r="F55" s="72">
        <v>0</v>
      </c>
      <c r="G55" s="46">
        <v>0</v>
      </c>
      <c r="H55" s="31">
        <v>68</v>
      </c>
      <c r="I55" s="31">
        <v>3</v>
      </c>
      <c r="J55" s="31" t="s">
        <v>175</v>
      </c>
      <c r="K55" s="24" t="s">
        <v>181</v>
      </c>
    </row>
    <row r="56" spans="1:11">
      <c r="A56" s="49">
        <v>40515</v>
      </c>
      <c r="B56" s="37" t="s">
        <v>221</v>
      </c>
      <c r="C56" s="32">
        <v>44813</v>
      </c>
      <c r="D56" s="31" t="s">
        <v>187</v>
      </c>
      <c r="E56" s="31">
        <v>1</v>
      </c>
      <c r="F56" s="72">
        <v>0</v>
      </c>
      <c r="G56" s="46">
        <v>0</v>
      </c>
      <c r="H56" s="31">
        <v>69</v>
      </c>
      <c r="I56" s="31">
        <v>3</v>
      </c>
      <c r="J56" s="31" t="s">
        <v>178</v>
      </c>
      <c r="K56" s="24" t="s">
        <v>181</v>
      </c>
    </row>
    <row r="57" spans="1:11">
      <c r="A57" s="49">
        <v>40515</v>
      </c>
      <c r="B57" s="37" t="s">
        <v>221</v>
      </c>
      <c r="C57" s="32">
        <v>44814</v>
      </c>
      <c r="D57" s="31" t="s">
        <v>187</v>
      </c>
      <c r="E57" s="31">
        <v>1</v>
      </c>
      <c r="F57" s="72">
        <v>0</v>
      </c>
      <c r="G57" s="46">
        <v>0</v>
      </c>
      <c r="H57" s="31">
        <v>70</v>
      </c>
      <c r="I57" s="31">
        <v>3</v>
      </c>
      <c r="J57" s="31" t="s">
        <v>178</v>
      </c>
      <c r="K57" s="24" t="s">
        <v>181</v>
      </c>
    </row>
    <row r="58" spans="1:11">
      <c r="A58" s="37">
        <v>40549</v>
      </c>
      <c r="B58" s="37" t="s">
        <v>165</v>
      </c>
      <c r="C58" s="32">
        <v>44814</v>
      </c>
      <c r="D58" s="31" t="s">
        <v>187</v>
      </c>
      <c r="E58" s="31">
        <v>2</v>
      </c>
      <c r="F58" s="72">
        <v>19.989999999999998</v>
      </c>
      <c r="G58" s="74">
        <f t="shared" ref="G58:G60" si="10">E58*F58</f>
        <v>39.979999999999997</v>
      </c>
      <c r="H58" s="31">
        <v>70</v>
      </c>
      <c r="I58" s="31">
        <v>3</v>
      </c>
      <c r="J58" s="31" t="s">
        <v>178</v>
      </c>
      <c r="K58" s="24" t="s">
        <v>181</v>
      </c>
    </row>
    <row r="59" spans="1:11">
      <c r="A59" s="37">
        <v>40549</v>
      </c>
      <c r="B59" s="37" t="s">
        <v>165</v>
      </c>
      <c r="C59" s="32">
        <v>44814</v>
      </c>
      <c r="D59" s="31" t="s">
        <v>187</v>
      </c>
      <c r="E59" s="31">
        <v>1</v>
      </c>
      <c r="F59" s="72">
        <v>19.989999999999998</v>
      </c>
      <c r="G59" s="74">
        <f t="shared" si="10"/>
        <v>19.989999999999998</v>
      </c>
      <c r="H59" s="31">
        <v>71</v>
      </c>
      <c r="I59" s="31">
        <v>3</v>
      </c>
      <c r="J59" s="31" t="s">
        <v>175</v>
      </c>
      <c r="K59" s="24" t="s">
        <v>181</v>
      </c>
    </row>
    <row r="60" spans="1:11">
      <c r="A60" s="49">
        <v>10275</v>
      </c>
      <c r="B60" s="37" t="s">
        <v>163</v>
      </c>
      <c r="C60" s="75">
        <v>44818</v>
      </c>
      <c r="D60" s="31" t="s">
        <v>179</v>
      </c>
      <c r="E60" s="31">
        <v>3</v>
      </c>
      <c r="F60" s="74">
        <v>69.989999999999995</v>
      </c>
      <c r="G60" s="74">
        <f t="shared" si="10"/>
        <v>209.96999999999997</v>
      </c>
      <c r="H60" s="31">
        <v>72</v>
      </c>
      <c r="I60" s="31">
        <v>3</v>
      </c>
      <c r="J60" s="31" t="s">
        <v>175</v>
      </c>
      <c r="K60" s="24" t="s">
        <v>176</v>
      </c>
    </row>
    <row r="61" spans="1:11">
      <c r="A61" s="49">
        <v>10293</v>
      </c>
      <c r="B61" s="37" t="s">
        <v>126</v>
      </c>
      <c r="C61" s="75">
        <v>44818</v>
      </c>
      <c r="D61" s="31" t="s">
        <v>179</v>
      </c>
      <c r="E61" s="31">
        <v>5</v>
      </c>
      <c r="F61" s="74">
        <v>72.989999999999995</v>
      </c>
      <c r="G61" s="74">
        <f t="shared" ref="G61:G62" si="11">E61*F61</f>
        <v>364.95</v>
      </c>
      <c r="H61" s="31">
        <v>72</v>
      </c>
      <c r="I61" s="31">
        <v>3</v>
      </c>
      <c r="J61" s="31" t="s">
        <v>175</v>
      </c>
      <c r="K61" s="24" t="s">
        <v>176</v>
      </c>
    </row>
    <row r="62" spans="1:11">
      <c r="A62" s="37">
        <v>40367</v>
      </c>
      <c r="B62" s="37" t="s">
        <v>220</v>
      </c>
      <c r="C62" s="32">
        <v>44821</v>
      </c>
      <c r="D62" s="31" t="s">
        <v>186</v>
      </c>
      <c r="E62" s="31">
        <v>4</v>
      </c>
      <c r="F62" s="46">
        <v>9.99</v>
      </c>
      <c r="G62" s="46">
        <f t="shared" si="11"/>
        <v>39.96</v>
      </c>
      <c r="H62" s="31">
        <v>74</v>
      </c>
      <c r="I62" s="31">
        <v>2</v>
      </c>
      <c r="J62" s="31" t="s">
        <v>175</v>
      </c>
      <c r="K62" s="24" t="s">
        <v>181</v>
      </c>
    </row>
    <row r="63" spans="1:11">
      <c r="A63" s="49">
        <v>40578</v>
      </c>
      <c r="B63" s="49" t="s">
        <v>159</v>
      </c>
      <c r="C63" s="75">
        <v>44821</v>
      </c>
      <c r="D63" s="24" t="s">
        <v>186</v>
      </c>
      <c r="E63" s="24">
        <v>1</v>
      </c>
      <c r="F63" s="72">
        <v>0</v>
      </c>
      <c r="G63" s="72">
        <v>0</v>
      </c>
      <c r="H63" s="24">
        <v>74</v>
      </c>
      <c r="I63" s="24">
        <v>3</v>
      </c>
      <c r="J63" s="24" t="s">
        <v>175</v>
      </c>
      <c r="K63" s="24" t="s">
        <v>181</v>
      </c>
    </row>
    <row r="64" spans="1:11">
      <c r="A64" s="37">
        <v>40367</v>
      </c>
      <c r="B64" s="37" t="s">
        <v>220</v>
      </c>
      <c r="C64" s="32">
        <v>44819</v>
      </c>
      <c r="D64" s="31" t="s">
        <v>186</v>
      </c>
      <c r="E64" s="31">
        <v>1</v>
      </c>
      <c r="F64" s="46">
        <v>9.99</v>
      </c>
      <c r="G64" s="46">
        <f t="shared" ref="G64" si="12">E64*F64</f>
        <v>9.99</v>
      </c>
      <c r="H64" s="31">
        <v>75</v>
      </c>
      <c r="I64" s="31">
        <v>2</v>
      </c>
      <c r="J64" s="31" t="s">
        <v>175</v>
      </c>
      <c r="K64" s="24" t="s">
        <v>181</v>
      </c>
    </row>
    <row r="65" spans="1:11">
      <c r="A65" s="49">
        <v>40515</v>
      </c>
      <c r="B65" s="37" t="s">
        <v>221</v>
      </c>
      <c r="C65" s="32">
        <v>44819</v>
      </c>
      <c r="D65" s="31" t="s">
        <v>186</v>
      </c>
      <c r="E65" s="31">
        <v>1</v>
      </c>
      <c r="F65" s="72">
        <v>0</v>
      </c>
      <c r="G65" s="46">
        <v>0</v>
      </c>
      <c r="H65" s="31">
        <v>75</v>
      </c>
      <c r="I65" s="31">
        <v>3</v>
      </c>
      <c r="J65" s="31" t="s">
        <v>178</v>
      </c>
      <c r="K65" s="24" t="s">
        <v>181</v>
      </c>
    </row>
    <row r="66" spans="1:11">
      <c r="A66" s="37">
        <v>40530</v>
      </c>
      <c r="B66" s="70" t="s">
        <v>154</v>
      </c>
      <c r="C66" s="32">
        <v>44819</v>
      </c>
      <c r="D66" s="59" t="s">
        <v>186</v>
      </c>
      <c r="E66" s="60">
        <v>1</v>
      </c>
      <c r="F66" s="74">
        <v>0</v>
      </c>
      <c r="G66" s="74">
        <f t="shared" ref="G66:G67" si="13">E66*F66</f>
        <v>0</v>
      </c>
      <c r="H66" s="31">
        <v>75</v>
      </c>
      <c r="I66" s="31">
        <v>3</v>
      </c>
      <c r="J66" s="31" t="s">
        <v>175</v>
      </c>
      <c r="K66" s="73" t="s">
        <v>181</v>
      </c>
    </row>
    <row r="67" spans="1:11">
      <c r="A67" s="49">
        <v>40499</v>
      </c>
      <c r="B67" s="37" t="s">
        <v>124</v>
      </c>
      <c r="C67" s="32">
        <v>44819</v>
      </c>
      <c r="D67" s="59" t="s">
        <v>186</v>
      </c>
      <c r="E67" s="31">
        <v>2</v>
      </c>
      <c r="F67" s="74">
        <v>39.99</v>
      </c>
      <c r="G67" s="74">
        <f t="shared" si="13"/>
        <v>79.98</v>
      </c>
      <c r="H67" s="31">
        <v>75</v>
      </c>
      <c r="I67" s="31">
        <v>3</v>
      </c>
      <c r="J67" s="31" t="s">
        <v>175</v>
      </c>
      <c r="K67" s="24" t="s">
        <v>181</v>
      </c>
    </row>
    <row r="68" spans="1:11">
      <c r="A68" s="67">
        <v>40524</v>
      </c>
      <c r="B68" s="49" t="s">
        <v>128</v>
      </c>
      <c r="C68" s="32">
        <v>44819</v>
      </c>
      <c r="D68" s="59" t="s">
        <v>186</v>
      </c>
      <c r="E68" s="24">
        <v>2</v>
      </c>
      <c r="F68" s="72">
        <v>12.99</v>
      </c>
      <c r="G68" s="74">
        <f t="shared" ref="G68:G69" si="14">E68*F68</f>
        <v>25.98</v>
      </c>
      <c r="H68" s="31">
        <v>75</v>
      </c>
      <c r="I68" s="31">
        <v>3</v>
      </c>
      <c r="J68" s="31" t="s">
        <v>175</v>
      </c>
      <c r="K68" s="24" t="s">
        <v>181</v>
      </c>
    </row>
    <row r="69" spans="1:11">
      <c r="A69" s="37">
        <v>40549</v>
      </c>
      <c r="B69" s="37" t="s">
        <v>165</v>
      </c>
      <c r="C69" s="32">
        <v>44839</v>
      </c>
      <c r="D69" s="31" t="s">
        <v>187</v>
      </c>
      <c r="E69" s="31">
        <v>2</v>
      </c>
      <c r="F69" s="72">
        <v>19.989999999999998</v>
      </c>
      <c r="G69" s="74">
        <f t="shared" si="14"/>
        <v>39.979999999999997</v>
      </c>
      <c r="H69" s="31">
        <v>80</v>
      </c>
      <c r="I69" s="31">
        <v>3</v>
      </c>
      <c r="J69" s="31" t="s">
        <v>175</v>
      </c>
      <c r="K69" s="24" t="s">
        <v>181</v>
      </c>
    </row>
    <row r="70" spans="1:11">
      <c r="A70" s="49">
        <v>40513</v>
      </c>
      <c r="B70" s="49" t="s">
        <v>152</v>
      </c>
      <c r="C70" s="32">
        <v>44839</v>
      </c>
      <c r="D70" s="31" t="s">
        <v>187</v>
      </c>
      <c r="E70" s="31">
        <v>1</v>
      </c>
      <c r="F70" s="72">
        <v>0</v>
      </c>
      <c r="G70" s="74">
        <f t="shared" ref="G70" si="15">E70*F70</f>
        <v>0</v>
      </c>
      <c r="H70" s="31">
        <v>80</v>
      </c>
      <c r="I70" s="31">
        <v>3</v>
      </c>
      <c r="J70" s="31" t="s">
        <v>175</v>
      </c>
      <c r="K70" s="24" t="s">
        <v>181</v>
      </c>
    </row>
    <row r="71" spans="1:11">
      <c r="A71" s="49">
        <v>40566</v>
      </c>
      <c r="B71" s="49" t="s">
        <v>153</v>
      </c>
      <c r="C71" s="32">
        <v>44839</v>
      </c>
      <c r="D71" s="31" t="s">
        <v>187</v>
      </c>
      <c r="E71" s="31">
        <v>1</v>
      </c>
      <c r="F71" s="72">
        <v>0</v>
      </c>
      <c r="G71" s="74">
        <f t="shared" ref="G71:G73" si="16">E71*F71</f>
        <v>0</v>
      </c>
      <c r="H71" s="31">
        <v>80</v>
      </c>
      <c r="I71" s="31">
        <v>3</v>
      </c>
      <c r="J71" s="31" t="s">
        <v>175</v>
      </c>
      <c r="K71" s="24" t="s">
        <v>181</v>
      </c>
    </row>
    <row r="72" spans="1:11">
      <c r="A72" s="49">
        <v>40499</v>
      </c>
      <c r="B72" s="37" t="s">
        <v>124</v>
      </c>
      <c r="C72" s="32">
        <v>44839</v>
      </c>
      <c r="D72" s="59" t="s">
        <v>186</v>
      </c>
      <c r="E72" s="31">
        <v>3</v>
      </c>
      <c r="F72" s="74">
        <v>39.99</v>
      </c>
      <c r="G72" s="74">
        <f t="shared" si="16"/>
        <v>119.97</v>
      </c>
      <c r="H72" s="31">
        <v>81</v>
      </c>
      <c r="I72" s="31">
        <v>3</v>
      </c>
      <c r="J72" s="31" t="s">
        <v>175</v>
      </c>
      <c r="K72" s="24" t="s">
        <v>181</v>
      </c>
    </row>
    <row r="73" spans="1:11">
      <c r="A73" s="49">
        <v>40513</v>
      </c>
      <c r="B73" s="49" t="s">
        <v>152</v>
      </c>
      <c r="C73" s="32">
        <v>44839</v>
      </c>
      <c r="D73" s="31" t="s">
        <v>187</v>
      </c>
      <c r="E73" s="31">
        <v>1</v>
      </c>
      <c r="F73" s="72">
        <v>0</v>
      </c>
      <c r="G73" s="74">
        <f t="shared" si="16"/>
        <v>0</v>
      </c>
      <c r="H73" s="31">
        <v>81</v>
      </c>
      <c r="I73" s="31">
        <v>3</v>
      </c>
      <c r="J73" s="31" t="s">
        <v>175</v>
      </c>
      <c r="K73" s="24" t="s">
        <v>181</v>
      </c>
    </row>
    <row r="74" spans="1:11">
      <c r="A74" s="49">
        <v>40566</v>
      </c>
      <c r="B74" s="49" t="s">
        <v>153</v>
      </c>
      <c r="C74" s="32">
        <v>44839</v>
      </c>
      <c r="D74" s="31" t="s">
        <v>187</v>
      </c>
      <c r="E74" s="31">
        <v>1</v>
      </c>
      <c r="F74" s="72">
        <v>0</v>
      </c>
      <c r="G74" s="74">
        <f t="shared" ref="G74:G75" si="17">E74*F74</f>
        <v>0</v>
      </c>
      <c r="H74" s="31">
        <v>81</v>
      </c>
      <c r="I74" s="31">
        <v>3</v>
      </c>
      <c r="J74" s="31" t="s">
        <v>175</v>
      </c>
      <c r="K74" s="24" t="s">
        <v>181</v>
      </c>
    </row>
    <row r="75" spans="1:11">
      <c r="A75" s="67">
        <v>40524</v>
      </c>
      <c r="B75" s="49" t="s">
        <v>128</v>
      </c>
      <c r="C75" s="32">
        <v>44856</v>
      </c>
      <c r="D75" s="59" t="s">
        <v>186</v>
      </c>
      <c r="E75" s="24">
        <v>1</v>
      </c>
      <c r="F75" s="72">
        <v>12.99</v>
      </c>
      <c r="G75" s="74">
        <f t="shared" si="17"/>
        <v>12.99</v>
      </c>
      <c r="H75" s="31">
        <v>84</v>
      </c>
      <c r="I75" s="31">
        <v>3</v>
      </c>
      <c r="J75" s="31" t="s">
        <v>175</v>
      </c>
      <c r="K75" s="24" t="s">
        <v>181</v>
      </c>
    </row>
    <row r="76" spans="1:11">
      <c r="A76" s="49">
        <v>40460</v>
      </c>
      <c r="B76" s="49" t="s">
        <v>129</v>
      </c>
      <c r="C76" s="32">
        <v>44856</v>
      </c>
      <c r="D76" s="59" t="s">
        <v>186</v>
      </c>
      <c r="E76" s="24">
        <v>2</v>
      </c>
      <c r="F76" s="72">
        <v>12.99</v>
      </c>
      <c r="G76" s="74">
        <f t="shared" ref="G76:G77" si="18">E76*F76</f>
        <v>25.98</v>
      </c>
      <c r="H76" s="31">
        <v>84</v>
      </c>
      <c r="I76" s="31">
        <v>3</v>
      </c>
      <c r="J76" s="31" t="s">
        <v>175</v>
      </c>
      <c r="K76" s="24" t="s">
        <v>181</v>
      </c>
    </row>
    <row r="77" spans="1:11">
      <c r="A77" s="49">
        <v>40566</v>
      </c>
      <c r="B77" s="49" t="s">
        <v>153</v>
      </c>
      <c r="C77" s="32">
        <v>44844</v>
      </c>
      <c r="D77" s="31" t="s">
        <v>186</v>
      </c>
      <c r="E77" s="31">
        <v>1</v>
      </c>
      <c r="F77" s="72">
        <v>0</v>
      </c>
      <c r="G77" s="74">
        <f t="shared" si="18"/>
        <v>0</v>
      </c>
      <c r="H77" s="31">
        <v>85</v>
      </c>
      <c r="I77" s="31">
        <v>3</v>
      </c>
      <c r="J77" s="31" t="s">
        <v>175</v>
      </c>
      <c r="K77" s="24" t="s">
        <v>181</v>
      </c>
    </row>
    <row r="78" spans="1:11">
      <c r="A78" s="49">
        <v>40484</v>
      </c>
      <c r="B78" s="49" t="s">
        <v>143</v>
      </c>
      <c r="C78" s="32">
        <v>44844</v>
      </c>
      <c r="D78" s="31" t="s">
        <v>186</v>
      </c>
      <c r="E78" s="31">
        <v>1</v>
      </c>
      <c r="F78" s="72">
        <v>0</v>
      </c>
      <c r="G78" s="74">
        <f t="shared" ref="G78:G82" si="19">E78*F78</f>
        <v>0</v>
      </c>
      <c r="H78" s="31">
        <v>85</v>
      </c>
      <c r="I78" s="31">
        <v>3</v>
      </c>
      <c r="J78" s="31" t="s">
        <v>175</v>
      </c>
      <c r="K78" s="24" t="s">
        <v>181</v>
      </c>
    </row>
    <row r="79" spans="1:11">
      <c r="A79" s="37">
        <v>40549</v>
      </c>
      <c r="B79" s="37" t="s">
        <v>165</v>
      </c>
      <c r="C79" s="32">
        <v>44844</v>
      </c>
      <c r="D79" s="31" t="s">
        <v>186</v>
      </c>
      <c r="E79" s="31">
        <v>3</v>
      </c>
      <c r="F79" s="72">
        <v>19.989999999999998</v>
      </c>
      <c r="G79" s="74">
        <f t="shared" si="19"/>
        <v>59.97</v>
      </c>
      <c r="H79" s="31">
        <v>86</v>
      </c>
      <c r="I79" s="31">
        <v>3</v>
      </c>
      <c r="J79" s="31" t="s">
        <v>175</v>
      </c>
      <c r="K79" s="24" t="s">
        <v>181</v>
      </c>
    </row>
    <row r="80" spans="1:11">
      <c r="A80" s="49">
        <v>40566</v>
      </c>
      <c r="B80" s="49" t="s">
        <v>153</v>
      </c>
      <c r="C80" s="32">
        <v>44844</v>
      </c>
      <c r="D80" s="31" t="s">
        <v>186</v>
      </c>
      <c r="E80" s="31">
        <v>1</v>
      </c>
      <c r="F80" s="72">
        <v>0</v>
      </c>
      <c r="G80" s="74">
        <f t="shared" si="19"/>
        <v>0</v>
      </c>
      <c r="H80" s="31">
        <v>86</v>
      </c>
      <c r="I80" s="31">
        <v>3</v>
      </c>
      <c r="J80" s="31" t="s">
        <v>175</v>
      </c>
      <c r="K80" s="24" t="s">
        <v>181</v>
      </c>
    </row>
    <row r="81" spans="1:12">
      <c r="A81" s="49">
        <v>40499</v>
      </c>
      <c r="B81" s="37" t="s">
        <v>124</v>
      </c>
      <c r="C81" s="32">
        <v>44813</v>
      </c>
      <c r="D81" s="31" t="s">
        <v>186</v>
      </c>
      <c r="E81" s="31">
        <v>2</v>
      </c>
      <c r="F81" s="74">
        <v>36.99</v>
      </c>
      <c r="G81" s="74">
        <f t="shared" si="19"/>
        <v>73.98</v>
      </c>
      <c r="H81" s="31">
        <v>102</v>
      </c>
      <c r="I81" s="31">
        <v>3</v>
      </c>
      <c r="J81" s="24" t="s">
        <v>178</v>
      </c>
      <c r="K81" s="24" t="s">
        <v>176</v>
      </c>
    </row>
    <row r="82" spans="1:12">
      <c r="A82" s="49">
        <v>40460</v>
      </c>
      <c r="B82" s="49" t="s">
        <v>129</v>
      </c>
      <c r="C82" s="32">
        <v>44813</v>
      </c>
      <c r="D82" s="31" t="s">
        <v>186</v>
      </c>
      <c r="E82" s="24">
        <v>2</v>
      </c>
      <c r="F82" s="72">
        <v>12.99</v>
      </c>
      <c r="G82" s="72">
        <f t="shared" si="19"/>
        <v>25.98</v>
      </c>
      <c r="H82" s="31">
        <v>102</v>
      </c>
      <c r="I82" s="24">
        <v>3</v>
      </c>
      <c r="J82" s="24" t="s">
        <v>178</v>
      </c>
    </row>
    <row r="83" spans="1:12">
      <c r="A83" s="49">
        <v>40515</v>
      </c>
      <c r="B83" s="37" t="s">
        <v>221</v>
      </c>
      <c r="C83" s="32">
        <v>44813</v>
      </c>
      <c r="D83" s="31" t="s">
        <v>186</v>
      </c>
      <c r="E83" s="31">
        <v>1</v>
      </c>
      <c r="F83" s="72">
        <v>0</v>
      </c>
      <c r="G83" s="46">
        <v>0</v>
      </c>
      <c r="H83" s="31">
        <v>102</v>
      </c>
      <c r="I83" s="31">
        <v>3</v>
      </c>
      <c r="J83" s="31" t="s">
        <v>178</v>
      </c>
      <c r="K83" s="24" t="s">
        <v>181</v>
      </c>
    </row>
    <row r="84" spans="1:12">
      <c r="A84" s="67">
        <v>40524</v>
      </c>
      <c r="B84" s="49" t="s">
        <v>128</v>
      </c>
      <c r="C84" s="32">
        <v>44813</v>
      </c>
      <c r="D84" s="59" t="s">
        <v>186</v>
      </c>
      <c r="E84" s="24">
        <v>2</v>
      </c>
      <c r="F84" s="72">
        <v>12.99</v>
      </c>
      <c r="G84" s="74">
        <f t="shared" ref="G84:G86" si="20">E84*F84</f>
        <v>25.98</v>
      </c>
      <c r="H84" s="31">
        <v>102</v>
      </c>
      <c r="I84" s="31">
        <v>3</v>
      </c>
      <c r="J84" s="31" t="s">
        <v>178</v>
      </c>
      <c r="K84" s="24" t="s">
        <v>181</v>
      </c>
    </row>
    <row r="85" spans="1:12">
      <c r="A85" s="37">
        <v>40530</v>
      </c>
      <c r="B85" s="70" t="s">
        <v>154</v>
      </c>
      <c r="C85" s="32">
        <v>44813</v>
      </c>
      <c r="D85" s="59" t="s">
        <v>186</v>
      </c>
      <c r="E85" s="60">
        <v>1</v>
      </c>
      <c r="F85" s="74">
        <v>0</v>
      </c>
      <c r="G85" s="74">
        <f t="shared" si="20"/>
        <v>0</v>
      </c>
      <c r="H85" s="31">
        <v>102</v>
      </c>
      <c r="I85" s="31">
        <v>3</v>
      </c>
      <c r="J85" s="31" t="s">
        <v>178</v>
      </c>
      <c r="K85" s="73" t="s">
        <v>176</v>
      </c>
    </row>
    <row r="86" spans="1:12">
      <c r="A86" s="49">
        <v>40420</v>
      </c>
      <c r="B86" s="49" t="s">
        <v>222</v>
      </c>
      <c r="C86" s="75">
        <v>44820</v>
      </c>
      <c r="D86" s="59" t="s">
        <v>186</v>
      </c>
      <c r="E86" s="24">
        <v>2</v>
      </c>
      <c r="F86" s="72">
        <v>19.989999999999998</v>
      </c>
      <c r="G86" s="72">
        <f t="shared" si="20"/>
        <v>39.979999999999997</v>
      </c>
      <c r="H86" s="24">
        <v>103</v>
      </c>
      <c r="I86" s="24">
        <v>3</v>
      </c>
      <c r="J86" s="31" t="s">
        <v>178</v>
      </c>
    </row>
    <row r="87" spans="1:12">
      <c r="A87" s="49">
        <v>40515</v>
      </c>
      <c r="B87" s="37" t="s">
        <v>221</v>
      </c>
      <c r="C87" s="75">
        <v>44820</v>
      </c>
      <c r="D87" s="59" t="s">
        <v>186</v>
      </c>
      <c r="E87" s="31">
        <v>1</v>
      </c>
      <c r="F87" s="72">
        <v>0</v>
      </c>
      <c r="G87" s="46">
        <v>0</v>
      </c>
      <c r="H87" s="24">
        <v>103</v>
      </c>
      <c r="I87" s="31">
        <v>3</v>
      </c>
      <c r="J87" s="31" t="s">
        <v>178</v>
      </c>
      <c r="K87" s="24" t="s">
        <v>181</v>
      </c>
    </row>
    <row r="88" spans="1:12">
      <c r="A88" s="49">
        <v>40578</v>
      </c>
      <c r="B88" s="49" t="s">
        <v>159</v>
      </c>
      <c r="C88" s="75">
        <v>44820</v>
      </c>
      <c r="D88" s="24" t="s">
        <v>186</v>
      </c>
      <c r="E88" s="24">
        <v>1</v>
      </c>
      <c r="F88" s="72">
        <v>0</v>
      </c>
      <c r="G88" s="72">
        <v>0</v>
      </c>
      <c r="H88" s="24">
        <v>103</v>
      </c>
      <c r="I88" s="24">
        <v>3</v>
      </c>
      <c r="J88" s="31" t="s">
        <v>178</v>
      </c>
      <c r="K88" s="24" t="s">
        <v>181</v>
      </c>
    </row>
    <row r="89" spans="1:12">
      <c r="A89" s="37">
        <v>40378</v>
      </c>
      <c r="B89" s="37" t="s">
        <v>117</v>
      </c>
      <c r="C89" s="32">
        <v>44568</v>
      </c>
      <c r="D89" s="31" t="s">
        <v>186</v>
      </c>
      <c r="E89" s="31">
        <v>1</v>
      </c>
      <c r="F89" s="46">
        <v>14.99</v>
      </c>
      <c r="G89" s="46">
        <f t="shared" ref="G89" si="21">E89*F89</f>
        <v>14.99</v>
      </c>
      <c r="H89" s="31">
        <v>105</v>
      </c>
      <c r="I89" s="31">
        <v>3</v>
      </c>
      <c r="J89" s="31" t="s">
        <v>175</v>
      </c>
      <c r="K89" s="24" t="s">
        <v>181</v>
      </c>
      <c r="L89" s="24"/>
    </row>
    <row r="90" spans="1:12">
      <c r="A90" s="49">
        <v>40563</v>
      </c>
      <c r="B90" s="49" t="s">
        <v>144</v>
      </c>
      <c r="C90" s="75">
        <v>44884</v>
      </c>
      <c r="D90" s="31" t="s">
        <v>186</v>
      </c>
      <c r="E90" s="24">
        <v>1</v>
      </c>
      <c r="F90" s="72">
        <v>0</v>
      </c>
      <c r="G90" s="46">
        <v>0</v>
      </c>
      <c r="H90" s="24">
        <v>105</v>
      </c>
      <c r="I90" s="31">
        <v>3</v>
      </c>
      <c r="J90" s="31" t="s">
        <v>175</v>
      </c>
    </row>
    <row r="91" spans="1:12">
      <c r="A91" s="49">
        <v>40564</v>
      </c>
      <c r="B91" s="49" t="s">
        <v>145</v>
      </c>
      <c r="C91" s="75">
        <v>44884</v>
      </c>
      <c r="D91" s="31" t="s">
        <v>186</v>
      </c>
      <c r="E91" s="24">
        <v>1</v>
      </c>
      <c r="F91" s="72">
        <v>0</v>
      </c>
      <c r="G91" s="72">
        <v>0</v>
      </c>
      <c r="H91" s="24">
        <v>105</v>
      </c>
      <c r="I91" s="31">
        <v>3</v>
      </c>
      <c r="J91" s="31" t="s">
        <v>175</v>
      </c>
    </row>
    <row r="92" spans="1:12">
      <c r="A92" s="49">
        <v>40552</v>
      </c>
      <c r="B92" s="49" t="s">
        <v>146</v>
      </c>
      <c r="C92" s="75">
        <v>44884</v>
      </c>
      <c r="D92" s="31" t="s">
        <v>186</v>
      </c>
      <c r="E92" s="24">
        <v>2</v>
      </c>
      <c r="F92" s="72">
        <v>9.99</v>
      </c>
      <c r="G92" s="74">
        <f t="shared" ref="G92" si="22">E92*F92</f>
        <v>19.98</v>
      </c>
      <c r="H92" s="24">
        <v>105</v>
      </c>
      <c r="I92" s="31">
        <v>3</v>
      </c>
      <c r="J92" s="31" t="s">
        <v>175</v>
      </c>
    </row>
    <row r="93" spans="1:12">
      <c r="A93" s="49">
        <v>30584</v>
      </c>
      <c r="B93" s="49" t="s">
        <v>147</v>
      </c>
      <c r="C93" s="75">
        <v>44904</v>
      </c>
      <c r="D93" s="31" t="s">
        <v>186</v>
      </c>
      <c r="E93" s="24">
        <v>1</v>
      </c>
      <c r="F93" s="72">
        <v>0</v>
      </c>
      <c r="G93" s="72">
        <v>0</v>
      </c>
      <c r="H93" s="24">
        <v>106</v>
      </c>
      <c r="I93" s="31">
        <v>3</v>
      </c>
      <c r="J93" s="31" t="s">
        <v>175</v>
      </c>
    </row>
    <row r="94" spans="1:12">
      <c r="A94" s="49">
        <v>40512</v>
      </c>
      <c r="B94" s="49" t="s">
        <v>148</v>
      </c>
      <c r="C94" s="75">
        <v>44904</v>
      </c>
      <c r="D94" s="31" t="s">
        <v>186</v>
      </c>
      <c r="E94" s="24">
        <v>1</v>
      </c>
      <c r="F94" s="72">
        <v>0</v>
      </c>
      <c r="G94" s="72">
        <v>0</v>
      </c>
      <c r="H94" s="24">
        <v>106</v>
      </c>
      <c r="I94" s="31">
        <v>3</v>
      </c>
      <c r="J94" s="31" t="s">
        <v>175</v>
      </c>
    </row>
    <row r="95" spans="1:12">
      <c r="A95" s="49">
        <v>40565</v>
      </c>
      <c r="B95" s="49" t="s">
        <v>149</v>
      </c>
      <c r="C95" s="75">
        <v>44904</v>
      </c>
      <c r="D95" s="31" t="s">
        <v>186</v>
      </c>
      <c r="E95" s="24">
        <v>1</v>
      </c>
      <c r="F95" s="72">
        <v>0</v>
      </c>
      <c r="G95" s="72">
        <v>0</v>
      </c>
      <c r="H95" s="24">
        <v>106</v>
      </c>
      <c r="I95" s="31">
        <v>3</v>
      </c>
      <c r="J95" s="31" t="s">
        <v>175</v>
      </c>
    </row>
    <row r="96" spans="1:12">
      <c r="A96" s="49">
        <v>5007427</v>
      </c>
      <c r="B96" s="49" t="s">
        <v>151</v>
      </c>
      <c r="C96" s="75">
        <v>44904</v>
      </c>
      <c r="D96" s="31" t="s">
        <v>186</v>
      </c>
      <c r="E96" s="24">
        <v>1</v>
      </c>
      <c r="F96" s="72">
        <v>0</v>
      </c>
      <c r="G96" s="72">
        <v>0</v>
      </c>
      <c r="H96" s="24">
        <v>106</v>
      </c>
      <c r="I96" s="31">
        <v>3</v>
      </c>
      <c r="J96" s="31" t="s">
        <v>175</v>
      </c>
    </row>
    <row r="97" spans="1:10">
      <c r="A97" s="49">
        <v>30584</v>
      </c>
      <c r="B97" s="49" t="s">
        <v>147</v>
      </c>
      <c r="C97" s="75">
        <v>44904</v>
      </c>
      <c r="D97" s="31" t="s">
        <v>186</v>
      </c>
      <c r="E97" s="24">
        <v>1</v>
      </c>
      <c r="F97" s="72">
        <v>0</v>
      </c>
      <c r="G97" s="72">
        <v>0</v>
      </c>
      <c r="H97" s="24">
        <v>107</v>
      </c>
      <c r="I97" s="31">
        <v>3</v>
      </c>
      <c r="J97" s="31" t="s">
        <v>175</v>
      </c>
    </row>
    <row r="98" spans="1:10">
      <c r="A98" s="49">
        <v>40512</v>
      </c>
      <c r="B98" s="49" t="s">
        <v>148</v>
      </c>
      <c r="C98" s="75">
        <v>44904</v>
      </c>
      <c r="D98" s="31" t="s">
        <v>186</v>
      </c>
      <c r="E98" s="24">
        <v>1</v>
      </c>
      <c r="F98" s="72">
        <v>0</v>
      </c>
      <c r="G98" s="72">
        <v>0</v>
      </c>
      <c r="H98" s="24">
        <v>107</v>
      </c>
      <c r="I98" s="31">
        <v>3</v>
      </c>
      <c r="J98" s="31" t="s">
        <v>175</v>
      </c>
    </row>
    <row r="99" spans="1:10">
      <c r="A99" s="49">
        <v>40565</v>
      </c>
      <c r="B99" s="49" t="s">
        <v>149</v>
      </c>
      <c r="C99" s="75">
        <v>44904</v>
      </c>
      <c r="D99" s="31" t="s">
        <v>186</v>
      </c>
      <c r="E99" s="24">
        <v>1</v>
      </c>
      <c r="F99" s="72">
        <v>0</v>
      </c>
      <c r="G99" s="72">
        <v>0</v>
      </c>
      <c r="H99" s="24">
        <v>107</v>
      </c>
      <c r="I99" s="31">
        <v>3</v>
      </c>
      <c r="J99" s="31" t="s">
        <v>175</v>
      </c>
    </row>
    <row r="100" spans="1:10">
      <c r="A100" s="49">
        <v>5007427</v>
      </c>
      <c r="B100" s="49" t="s">
        <v>151</v>
      </c>
      <c r="C100" s="75">
        <v>44904</v>
      </c>
      <c r="D100" s="31" t="s">
        <v>186</v>
      </c>
      <c r="E100" s="24">
        <v>1</v>
      </c>
      <c r="F100" s="72">
        <v>0</v>
      </c>
      <c r="G100" s="72">
        <v>0</v>
      </c>
      <c r="H100" s="24">
        <v>107</v>
      </c>
      <c r="I100" s="31">
        <v>3</v>
      </c>
      <c r="J100" s="31" t="s">
        <v>175</v>
      </c>
    </row>
  </sheetData>
  <conditionalFormatting sqref="K1:K29 K36:K41 K46:K52 K55:K66 K69:K71 K73:K74 K77:K80 K82:K83 K85:K1048576">
    <cfRule type="cellIs" dxfId="37" priority="49" operator="equal">
      <formula>"Delivery"</formula>
    </cfRule>
    <cfRule type="cellIs" dxfId="36" priority="50" operator="equal">
      <formula>"Gr"</formula>
    </cfRule>
    <cfRule type="cellIs" dxfId="35" priority="51" operator="equal">
      <formula>"Nu"</formula>
    </cfRule>
  </conditionalFormatting>
  <conditionalFormatting sqref="K38">
    <cfRule type="cellIs" dxfId="34" priority="37" operator="equal">
      <formula>"Delivery"</formula>
    </cfRule>
    <cfRule type="cellIs" dxfId="33" priority="38" operator="equal">
      <formula>"Gr"</formula>
    </cfRule>
    <cfRule type="cellIs" dxfId="32" priority="39" operator="equal">
      <formula>"Nu"</formula>
    </cfRule>
  </conditionalFormatting>
  <conditionalFormatting sqref="K30:K35">
    <cfRule type="cellIs" dxfId="31" priority="34" operator="equal">
      <formula>"Delivery"</formula>
    </cfRule>
    <cfRule type="cellIs" dxfId="30" priority="35" operator="equal">
      <formula>"Gr"</formula>
    </cfRule>
    <cfRule type="cellIs" dxfId="29" priority="36" operator="equal">
      <formula>"Nu"</formula>
    </cfRule>
  </conditionalFormatting>
  <conditionalFormatting sqref="K42:K43">
    <cfRule type="cellIs" dxfId="28" priority="31" operator="equal">
      <formula>"Delivery"</formula>
    </cfRule>
    <cfRule type="cellIs" dxfId="27" priority="32" operator="equal">
      <formula>"Gr"</formula>
    </cfRule>
    <cfRule type="cellIs" dxfId="26" priority="33" operator="equal">
      <formula>"Nu"</formula>
    </cfRule>
  </conditionalFormatting>
  <conditionalFormatting sqref="K45">
    <cfRule type="cellIs" dxfId="25" priority="28" operator="equal">
      <formula>"Delivery"</formula>
    </cfRule>
    <cfRule type="cellIs" dxfId="24" priority="29" operator="equal">
      <formula>"Gr"</formula>
    </cfRule>
    <cfRule type="cellIs" dxfId="23" priority="30" operator="equal">
      <formula>"Nu"</formula>
    </cfRule>
  </conditionalFormatting>
  <conditionalFormatting sqref="K44">
    <cfRule type="cellIs" dxfId="22" priority="22" operator="equal">
      <formula>"Delivery"</formula>
    </cfRule>
    <cfRule type="cellIs" dxfId="21" priority="23" operator="equal">
      <formula>"Gr"</formula>
    </cfRule>
    <cfRule type="cellIs" dxfId="20" priority="24" operator="equal">
      <formula>"Nu"</formula>
    </cfRule>
  </conditionalFormatting>
  <conditionalFormatting sqref="K53:K54">
    <cfRule type="cellIs" dxfId="19" priority="16" operator="equal">
      <formula>"Delivery"</formula>
    </cfRule>
    <cfRule type="cellIs" dxfId="18" priority="17" operator="equal">
      <formula>"Gr"</formula>
    </cfRule>
    <cfRule type="cellIs" dxfId="17" priority="18" operator="equal">
      <formula>"Nu"</formula>
    </cfRule>
  </conditionalFormatting>
  <conditionalFormatting sqref="K67:K68">
    <cfRule type="cellIs" dxfId="16" priority="13" operator="equal">
      <formula>"Delivery"</formula>
    </cfRule>
    <cfRule type="cellIs" dxfId="15" priority="14" operator="equal">
      <formula>"Gr"</formula>
    </cfRule>
    <cfRule type="cellIs" dxfId="14" priority="15" operator="equal">
      <formula>"Nu"</formula>
    </cfRule>
  </conditionalFormatting>
  <conditionalFormatting sqref="K72">
    <cfRule type="cellIs" dxfId="13" priority="10" operator="equal">
      <formula>"Delivery"</formula>
    </cfRule>
    <cfRule type="cellIs" dxfId="12" priority="11" operator="equal">
      <formula>"Gr"</formula>
    </cfRule>
    <cfRule type="cellIs" dxfId="11" priority="12" operator="equal">
      <formula>"Nu"</formula>
    </cfRule>
  </conditionalFormatting>
  <conditionalFormatting sqref="K75:K76">
    <cfRule type="cellIs" dxfId="10" priority="7" operator="equal">
      <formula>"Delivery"</formula>
    </cfRule>
    <cfRule type="cellIs" dxfId="9" priority="8" operator="equal">
      <formula>"Gr"</formula>
    </cfRule>
    <cfRule type="cellIs" dxfId="8" priority="9" operator="equal">
      <formula>"Nu"</formula>
    </cfRule>
  </conditionalFormatting>
  <conditionalFormatting sqref="K81">
    <cfRule type="cellIs" dxfId="7" priority="4" operator="equal">
      <formula>"Delivery"</formula>
    </cfRule>
    <cfRule type="cellIs" dxfId="6" priority="5" operator="equal">
      <formula>"Gr"</formula>
    </cfRule>
    <cfRule type="cellIs" dxfId="5" priority="6" operator="equal">
      <formula>"Nu"</formula>
    </cfRule>
  </conditionalFormatting>
  <conditionalFormatting sqref="K84">
    <cfRule type="cellIs" dxfId="4" priority="1" operator="equal">
      <formula>"Delivery"</formula>
    </cfRule>
    <cfRule type="cellIs" dxfId="3" priority="2" operator="equal">
      <formula>"Gr"</formula>
    </cfRule>
    <cfRule type="cellIs" dxfId="2" priority="3" operator="equal">
      <formula>"Nu"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3F5B-A7A1-492B-85EC-A5D269B352E4}">
  <dimension ref="A1:N13"/>
  <sheetViews>
    <sheetView workbookViewId="0">
      <selection activeCell="D11" sqref="D11"/>
    </sheetView>
  </sheetViews>
  <sheetFormatPr defaultColWidth="10.85546875" defaultRowHeight="14.45"/>
  <cols>
    <col min="2" max="2" width="24.7109375" customWidth="1"/>
    <col min="3" max="3" width="17.140625" customWidth="1"/>
    <col min="4" max="4" width="14.42578125" customWidth="1"/>
    <col min="6" max="6" width="16.28515625" customWidth="1"/>
    <col min="8" max="8" width="14.7109375" customWidth="1"/>
  </cols>
  <sheetData>
    <row r="1" spans="1:14">
      <c r="A1" s="30" t="s">
        <v>32</v>
      </c>
      <c r="B1" s="30" t="s">
        <v>33</v>
      </c>
      <c r="C1" s="30" t="s">
        <v>167</v>
      </c>
      <c r="D1" s="30" t="s">
        <v>168</v>
      </c>
      <c r="E1" s="30" t="s">
        <v>12</v>
      </c>
      <c r="F1" s="30" t="s">
        <v>169</v>
      </c>
      <c r="G1" s="30" t="s">
        <v>37</v>
      </c>
      <c r="H1" s="30" t="s">
        <v>170</v>
      </c>
      <c r="I1" s="30" t="s">
        <v>171</v>
      </c>
      <c r="J1" s="30" t="s">
        <v>172</v>
      </c>
      <c r="K1" s="30" t="s">
        <v>43</v>
      </c>
    </row>
    <row r="2" spans="1:14">
      <c r="A2" s="31">
        <v>10267</v>
      </c>
      <c r="B2" s="31" t="s">
        <v>223</v>
      </c>
      <c r="C2" s="32">
        <v>44568</v>
      </c>
      <c r="D2" s="31" t="s">
        <v>186</v>
      </c>
      <c r="E2" s="31">
        <v>1</v>
      </c>
      <c r="F2" s="31">
        <v>608</v>
      </c>
      <c r="G2" s="31">
        <f>E2*F2</f>
        <v>608</v>
      </c>
      <c r="H2" s="31"/>
      <c r="I2" s="31">
        <v>3</v>
      </c>
      <c r="J2" s="31" t="s">
        <v>178</v>
      </c>
      <c r="K2" s="33"/>
    </row>
    <row r="3" spans="1:14">
      <c r="A3" s="31">
        <v>92177</v>
      </c>
      <c r="B3" s="31" t="s">
        <v>224</v>
      </c>
      <c r="C3" s="32">
        <v>44568</v>
      </c>
      <c r="D3" s="31" t="s">
        <v>186</v>
      </c>
      <c r="E3" s="31">
        <v>1</v>
      </c>
      <c r="F3" s="31">
        <v>455</v>
      </c>
      <c r="G3" s="31">
        <f>E3*F3</f>
        <v>455</v>
      </c>
      <c r="H3" s="31"/>
      <c r="I3" s="31">
        <v>3</v>
      </c>
      <c r="J3" s="31" t="s">
        <v>178</v>
      </c>
      <c r="K3" s="33"/>
    </row>
    <row r="4" spans="1:14">
      <c r="A4" s="31">
        <v>92177</v>
      </c>
      <c r="B4" s="31" t="s">
        <v>224</v>
      </c>
      <c r="C4" s="32">
        <v>44568</v>
      </c>
      <c r="D4" s="31" t="s">
        <v>186</v>
      </c>
      <c r="E4" s="31">
        <v>1</v>
      </c>
      <c r="F4" s="31">
        <v>428.48</v>
      </c>
      <c r="G4" s="31">
        <f>E4*F4</f>
        <v>428.48</v>
      </c>
      <c r="H4" s="31"/>
      <c r="I4" s="31">
        <v>3</v>
      </c>
      <c r="J4" s="31" t="s">
        <v>178</v>
      </c>
      <c r="K4" s="33"/>
      <c r="L4" s="31"/>
      <c r="M4" s="31" t="s">
        <v>225</v>
      </c>
      <c r="N4" s="31">
        <f>SUM(G:G)</f>
        <v>1491.48</v>
      </c>
    </row>
    <row r="5" spans="1:14">
      <c r="A5" s="33"/>
      <c r="B5" s="31"/>
      <c r="C5" s="32"/>
      <c r="D5" s="31"/>
      <c r="E5" s="31"/>
      <c r="F5" s="31"/>
      <c r="G5" s="31"/>
      <c r="H5" s="31"/>
      <c r="I5" s="31"/>
      <c r="J5" s="31"/>
      <c r="L5" s="31"/>
      <c r="M5" s="31"/>
      <c r="N5" s="31"/>
    </row>
    <row r="6" spans="1:14">
      <c r="A6" s="33"/>
      <c r="B6" s="31"/>
      <c r="C6" s="32"/>
      <c r="D6" s="31"/>
      <c r="E6" s="31"/>
      <c r="F6" s="31"/>
      <c r="G6" s="31"/>
      <c r="H6" s="31"/>
      <c r="I6" s="31"/>
      <c r="J6" s="31"/>
      <c r="K6" s="33"/>
    </row>
    <row r="7" spans="1:14">
      <c r="A7" s="33"/>
      <c r="B7" s="31"/>
      <c r="C7" s="32"/>
      <c r="D7" s="31"/>
      <c r="E7" s="31"/>
      <c r="F7" s="31"/>
      <c r="G7" s="31"/>
      <c r="H7" s="31"/>
      <c r="I7" s="31"/>
      <c r="J7" s="31"/>
      <c r="K7" s="33"/>
    </row>
    <row r="8" spans="1:14">
      <c r="A8" s="33"/>
      <c r="B8" s="31"/>
      <c r="C8" s="32"/>
      <c r="D8" s="31"/>
      <c r="E8" s="31"/>
      <c r="F8" s="31"/>
      <c r="G8" s="31"/>
      <c r="H8" s="31"/>
      <c r="I8" s="31"/>
      <c r="J8" s="31"/>
      <c r="K8" s="33"/>
    </row>
    <row r="9" spans="1:14">
      <c r="A9" s="33"/>
      <c r="B9" s="31"/>
      <c r="C9" s="32"/>
      <c r="D9" s="31"/>
      <c r="E9" s="31"/>
      <c r="F9" s="31"/>
      <c r="G9" s="31"/>
      <c r="H9" s="31"/>
      <c r="I9" s="31"/>
      <c r="J9" s="31"/>
      <c r="K9" s="33"/>
    </row>
    <row r="10" spans="1:14">
      <c r="A10" s="33"/>
      <c r="B10" s="31"/>
      <c r="C10" s="32"/>
      <c r="D10" s="31"/>
      <c r="E10" s="31"/>
      <c r="F10" s="31"/>
      <c r="G10" s="31"/>
      <c r="H10" s="31"/>
      <c r="I10" s="31"/>
      <c r="J10" s="31"/>
      <c r="K10" s="33"/>
    </row>
    <row r="11" spans="1:14">
      <c r="A11" s="33"/>
      <c r="B11" s="31"/>
      <c r="C11" s="32"/>
      <c r="D11" s="31"/>
      <c r="E11" s="31"/>
      <c r="F11" s="31"/>
      <c r="G11" s="31"/>
      <c r="H11" s="31"/>
      <c r="I11" s="31"/>
      <c r="J11" s="31"/>
      <c r="K11" s="33"/>
    </row>
    <row r="12" spans="1:14">
      <c r="A12" s="33"/>
      <c r="B12" s="31"/>
      <c r="C12" s="32"/>
      <c r="D12" s="31"/>
      <c r="E12" s="31"/>
      <c r="F12" s="31"/>
      <c r="G12" s="31"/>
      <c r="H12" s="31"/>
      <c r="I12" s="31"/>
      <c r="J12" s="31"/>
      <c r="K12" s="33"/>
    </row>
    <row r="13" spans="1:14">
      <c r="A13" s="33"/>
      <c r="B13" s="31"/>
      <c r="C13" s="32"/>
      <c r="D13" s="31"/>
      <c r="E13" s="31"/>
      <c r="F13" s="31"/>
      <c r="G13" s="31"/>
      <c r="H13" s="31"/>
      <c r="I13" s="31"/>
      <c r="J13" s="31"/>
      <c r="K13" s="33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8E47-AA52-4E57-8FE3-2138CC583BAE}">
  <dimension ref="B1:I28"/>
  <sheetViews>
    <sheetView zoomScale="115" zoomScaleNormal="115" workbookViewId="0">
      <selection activeCell="C3" sqref="C3"/>
    </sheetView>
  </sheetViews>
  <sheetFormatPr defaultColWidth="9.140625" defaultRowHeight="14.45"/>
  <cols>
    <col min="1" max="1" width="9.140625" style="1"/>
    <col min="2" max="2" width="24.28515625" style="1" customWidth="1"/>
    <col min="3" max="3" width="12.42578125" style="1" customWidth="1"/>
    <col min="4" max="5" width="9.140625" style="1"/>
    <col min="6" max="6" width="13.85546875" style="1" bestFit="1" customWidth="1"/>
    <col min="7" max="8" width="9.140625" style="1"/>
    <col min="9" max="9" width="9.140625" style="3"/>
    <col min="10" max="16384" width="9.140625" style="1"/>
  </cols>
  <sheetData>
    <row r="1" spans="2:9">
      <c r="I1" s="2"/>
    </row>
    <row r="2" spans="2:9" ht="18">
      <c r="B2" s="6" t="s">
        <v>226</v>
      </c>
      <c r="C2" s="20">
        <v>60</v>
      </c>
      <c r="F2" s="84" t="s">
        <v>227</v>
      </c>
      <c r="G2" s="85"/>
    </row>
    <row r="3" spans="2:9" ht="18">
      <c r="B3" s="6" t="s">
        <v>228</v>
      </c>
      <c r="C3" s="20">
        <v>0</v>
      </c>
      <c r="F3" s="11" t="s">
        <v>229</v>
      </c>
      <c r="G3" s="12" t="s">
        <v>230</v>
      </c>
    </row>
    <row r="4" spans="2:9" ht="18">
      <c r="B4" s="7" t="s">
        <v>231</v>
      </c>
      <c r="C4" s="21">
        <f>C2*C13</f>
        <v>6.6</v>
      </c>
      <c r="F4" s="11">
        <v>2</v>
      </c>
      <c r="G4" s="13">
        <v>4.99</v>
      </c>
    </row>
    <row r="5" spans="2:9" ht="18">
      <c r="B5" s="7" t="s">
        <v>232</v>
      </c>
      <c r="C5" s="20">
        <v>0</v>
      </c>
      <c r="F5" s="11"/>
      <c r="G5" s="13"/>
    </row>
    <row r="6" spans="2:9" ht="18">
      <c r="B6" s="7" t="s">
        <v>233</v>
      </c>
      <c r="C6" s="21">
        <f>C2*C14+C15</f>
        <v>1.8439999999999999</v>
      </c>
      <c r="F6" s="11">
        <v>5</v>
      </c>
      <c r="G6" s="13">
        <v>5.99</v>
      </c>
    </row>
    <row r="7" spans="2:9" ht="18">
      <c r="B7" s="7" t="s">
        <v>234</v>
      </c>
      <c r="C7" s="20">
        <v>5</v>
      </c>
      <c r="F7" s="11">
        <v>10</v>
      </c>
      <c r="G7" s="13">
        <v>8.49</v>
      </c>
    </row>
    <row r="8" spans="2:9" ht="36">
      <c r="B8" s="8" t="s">
        <v>235</v>
      </c>
      <c r="C8" s="20">
        <v>45</v>
      </c>
      <c r="F8" s="14">
        <v>31.5</v>
      </c>
      <c r="G8" s="15">
        <v>16.489999999999998</v>
      </c>
    </row>
    <row r="9" spans="2:9" ht="18">
      <c r="B9" s="9" t="s">
        <v>236</v>
      </c>
      <c r="C9" s="18">
        <f>C2+C3-SUM(C4:C8)</f>
        <v>1.5559999999999974</v>
      </c>
    </row>
    <row r="10" spans="2:9">
      <c r="F10" s="84" t="s">
        <v>237</v>
      </c>
      <c r="G10" s="85"/>
    </row>
    <row r="11" spans="2:9">
      <c r="F11" s="11" t="s">
        <v>229</v>
      </c>
      <c r="G11" s="12" t="s">
        <v>230</v>
      </c>
    </row>
    <row r="12" spans="2:9">
      <c r="B12" s="88" t="s">
        <v>238</v>
      </c>
      <c r="C12" s="89"/>
      <c r="F12" s="11">
        <v>2</v>
      </c>
      <c r="G12" s="13">
        <v>3.79</v>
      </c>
    </row>
    <row r="13" spans="2:9" ht="18">
      <c r="B13" s="4" t="s">
        <v>239</v>
      </c>
      <c r="C13" s="10">
        <v>0.11</v>
      </c>
      <c r="F13" s="14">
        <v>2</v>
      </c>
      <c r="G13" s="15">
        <v>4.3899999999999997</v>
      </c>
    </row>
    <row r="14" spans="2:9" ht="18">
      <c r="B14" s="4" t="s">
        <v>240</v>
      </c>
      <c r="C14" s="22">
        <v>2.4899999999999999E-2</v>
      </c>
    </row>
    <row r="15" spans="2:9" ht="18">
      <c r="B15" s="5" t="s">
        <v>241</v>
      </c>
      <c r="C15" s="19">
        <v>0.35</v>
      </c>
      <c r="F15" s="86" t="s">
        <v>242</v>
      </c>
      <c r="G15" s="87"/>
    </row>
    <row r="16" spans="2:9">
      <c r="F16" s="11" t="s">
        <v>229</v>
      </c>
      <c r="G16" s="13" t="s">
        <v>230</v>
      </c>
    </row>
    <row r="17" spans="2:9">
      <c r="F17" s="11">
        <v>0.5</v>
      </c>
      <c r="G17" s="16">
        <v>1.2</v>
      </c>
    </row>
    <row r="18" spans="2:9">
      <c r="F18" s="14">
        <v>1</v>
      </c>
      <c r="G18" s="17">
        <v>1.7</v>
      </c>
    </row>
    <row r="20" spans="2:9">
      <c r="F20" s="86" t="s">
        <v>243</v>
      </c>
      <c r="G20" s="87"/>
    </row>
    <row r="21" spans="2:9">
      <c r="F21" s="11" t="s">
        <v>244</v>
      </c>
      <c r="G21" s="13" t="s">
        <v>230</v>
      </c>
    </row>
    <row r="22" spans="2:9">
      <c r="F22" s="11">
        <v>20</v>
      </c>
      <c r="G22" s="16">
        <v>0.8</v>
      </c>
    </row>
    <row r="23" spans="2:9">
      <c r="F23" s="11">
        <v>50</v>
      </c>
      <c r="G23" s="16">
        <v>0.95</v>
      </c>
    </row>
    <row r="24" spans="2:9">
      <c r="F24" s="11">
        <v>500</v>
      </c>
      <c r="G24" s="16">
        <v>1.55</v>
      </c>
    </row>
    <row r="25" spans="2:9">
      <c r="F25" s="14">
        <v>1000</v>
      </c>
      <c r="G25" s="17">
        <v>2.7</v>
      </c>
    </row>
    <row r="28" spans="2:9">
      <c r="B28" s="23" t="s">
        <v>245</v>
      </c>
      <c r="C28" s="23"/>
      <c r="D28" s="23"/>
      <c r="E28" s="23"/>
      <c r="F28" s="23"/>
      <c r="G28" s="23"/>
      <c r="H28" s="23"/>
      <c r="I28" s="23"/>
    </row>
  </sheetData>
  <sheetProtection algorithmName="SHA-512" hashValue="kvcPF0yajW+dt2+04MIkmuqzyoJ1si7uhSrWzgkWubqGyTICek3KMbqz09b1m59jvKqQAICYoMfcuS49IuKNMA==" saltValue="jZN98Chspi4dSF/in4GZaQ==" spinCount="100000" sheet="1" objects="1" scenarios="1" selectLockedCells="1"/>
  <protectedRanges>
    <protectedRange sqref="C2:C8 C13:C14 F4:G9 F12:G13 F17:G18 F22:G25" name="Bereich1"/>
  </protectedRanges>
  <mergeCells count="5">
    <mergeCell ref="F2:G2"/>
    <mergeCell ref="F10:G10"/>
    <mergeCell ref="F15:G15"/>
    <mergeCell ref="F20:G20"/>
    <mergeCell ref="B12:C12"/>
  </mergeCells>
  <conditionalFormatting sqref="C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9185-FCD6-4FC0-B253-C2E7444BCA42}">
  <dimension ref="A1:I14"/>
  <sheetViews>
    <sheetView workbookViewId="0">
      <selection activeCell="D29" sqref="D29"/>
    </sheetView>
  </sheetViews>
  <sheetFormatPr defaultColWidth="10.85546875" defaultRowHeight="14.45"/>
  <cols>
    <col min="3" max="3" width="18.28515625" customWidth="1"/>
    <col min="8" max="8" width="21.7109375" customWidth="1"/>
  </cols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9">
      <c r="A2" t="s">
        <v>17</v>
      </c>
      <c r="C2" t="s">
        <v>18</v>
      </c>
      <c r="E2">
        <v>199.99</v>
      </c>
      <c r="F2">
        <v>169.99</v>
      </c>
      <c r="G2" s="25">
        <f>1-F2/E2</f>
        <v>0.15000750037501875</v>
      </c>
      <c r="H2">
        <v>4</v>
      </c>
    </row>
    <row r="3" spans="1:9">
      <c r="A3" t="s">
        <v>17</v>
      </c>
      <c r="C3" t="s">
        <v>19</v>
      </c>
      <c r="E3">
        <v>119.99</v>
      </c>
      <c r="F3">
        <v>89.99</v>
      </c>
      <c r="G3" s="25">
        <f>1-F3/E3</f>
        <v>0.25002083506958916</v>
      </c>
      <c r="H3">
        <v>5</v>
      </c>
    </row>
    <row r="4" spans="1:9">
      <c r="A4" t="s">
        <v>17</v>
      </c>
      <c r="C4" t="s">
        <v>20</v>
      </c>
      <c r="E4">
        <v>79.989999999999995</v>
      </c>
      <c r="F4">
        <v>59.99</v>
      </c>
      <c r="G4" s="25">
        <f t="shared" ref="G4:G7" si="0">1-F4/E4</f>
        <v>0.2500312539067383</v>
      </c>
      <c r="H4">
        <v>5</v>
      </c>
    </row>
    <row r="5" spans="1:9">
      <c r="A5" s="28" t="s">
        <v>17</v>
      </c>
      <c r="B5" s="28"/>
      <c r="C5" s="28" t="s">
        <v>21</v>
      </c>
      <c r="D5" s="28"/>
      <c r="E5" s="28">
        <v>119.99</v>
      </c>
      <c r="F5" s="28">
        <v>99.99</v>
      </c>
      <c r="G5" s="29">
        <f t="shared" si="0"/>
        <v>0.16668055671305948</v>
      </c>
      <c r="H5" s="28">
        <v>3</v>
      </c>
      <c r="I5" t="s">
        <v>22</v>
      </c>
    </row>
    <row r="6" spans="1:9">
      <c r="A6" t="s">
        <v>17</v>
      </c>
      <c r="C6" t="s">
        <v>23</v>
      </c>
      <c r="E6">
        <v>69.989999999999995</v>
      </c>
      <c r="F6">
        <v>59.99</v>
      </c>
      <c r="G6" s="25">
        <f t="shared" si="0"/>
        <v>0.14287755393627655</v>
      </c>
      <c r="H6">
        <v>3</v>
      </c>
    </row>
    <row r="7" spans="1:9">
      <c r="A7" t="s">
        <v>17</v>
      </c>
      <c r="C7" t="s">
        <v>24</v>
      </c>
      <c r="E7">
        <v>139.99</v>
      </c>
      <c r="F7">
        <v>124.99</v>
      </c>
      <c r="G7" s="25">
        <f t="shared" si="0"/>
        <v>0.10715051075076798</v>
      </c>
      <c r="H7">
        <v>4</v>
      </c>
    </row>
    <row r="8" spans="1:9">
      <c r="A8" t="s">
        <v>17</v>
      </c>
      <c r="C8" t="s">
        <v>25</v>
      </c>
      <c r="E8">
        <v>99.99</v>
      </c>
      <c r="F8">
        <v>79.989999999999995</v>
      </c>
      <c r="G8" s="25">
        <f>1-F8/E8</f>
        <v>0.20002000200019998</v>
      </c>
      <c r="H8">
        <v>3</v>
      </c>
    </row>
    <row r="9" spans="1:9">
      <c r="A9" t="s">
        <v>17</v>
      </c>
      <c r="C9" t="s">
        <v>26</v>
      </c>
      <c r="E9">
        <v>249.99</v>
      </c>
      <c r="F9">
        <v>249.99</v>
      </c>
      <c r="G9" s="25">
        <f t="shared" ref="G9" si="1">1-F9/E9</f>
        <v>0</v>
      </c>
      <c r="H9">
        <v>5</v>
      </c>
    </row>
    <row r="10" spans="1:9">
      <c r="G10" s="25"/>
    </row>
    <row r="11" spans="1:9">
      <c r="A11" t="s">
        <v>27</v>
      </c>
      <c r="C11" t="s">
        <v>28</v>
      </c>
      <c r="E11">
        <v>259.99</v>
      </c>
      <c r="F11">
        <v>199.99</v>
      </c>
      <c r="G11" s="25">
        <f>1-F11/E11</f>
        <v>0.23077810685026345</v>
      </c>
      <c r="H11">
        <v>5</v>
      </c>
    </row>
    <row r="12" spans="1:9">
      <c r="G12" s="25"/>
    </row>
    <row r="13" spans="1:9">
      <c r="A13" t="s">
        <v>29</v>
      </c>
      <c r="B13">
        <v>80109</v>
      </c>
      <c r="C13" t="s">
        <v>30</v>
      </c>
      <c r="E13">
        <v>99.99</v>
      </c>
      <c r="F13">
        <v>99.99</v>
      </c>
      <c r="G13" s="25">
        <f>1-F13/E13</f>
        <v>0</v>
      </c>
      <c r="H13">
        <v>5</v>
      </c>
    </row>
    <row r="14" spans="1:9">
      <c r="A14" t="s">
        <v>29</v>
      </c>
      <c r="B14">
        <v>80109</v>
      </c>
      <c r="C14" t="s">
        <v>31</v>
      </c>
      <c r="E14">
        <v>69.989999999999995</v>
      </c>
      <c r="F14">
        <v>69.989999999999995</v>
      </c>
      <c r="G14" s="25">
        <f>1-F14/E14</f>
        <v>0</v>
      </c>
      <c r="H14">
        <v>5</v>
      </c>
    </row>
  </sheetData>
  <conditionalFormatting sqref="H2:H14">
    <cfRule type="cellIs" dxfId="243" priority="1" operator="equal">
      <formula>3</formula>
    </cfRule>
    <cfRule type="cellIs" dxfId="242" priority="2" operator="equal">
      <formula>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E637-3EB1-4502-B6DE-6D0295C37E97}">
  <dimension ref="A1:P157"/>
  <sheetViews>
    <sheetView tabSelected="1" topLeftCell="A64" zoomScale="85" zoomScaleNormal="85" workbookViewId="0">
      <selection activeCell="M78" sqref="M78"/>
    </sheetView>
  </sheetViews>
  <sheetFormatPr defaultColWidth="8.85546875" defaultRowHeight="14.25" customHeight="1"/>
  <cols>
    <col min="1" max="1" width="13.5703125" style="48" customWidth="1"/>
    <col min="2" max="2" width="33.5703125" style="48" customWidth="1"/>
    <col min="3" max="3" width="18.5703125" style="33" customWidth="1"/>
    <col min="4" max="4" width="17.5703125" style="33" customWidth="1"/>
    <col min="5" max="5" width="10.5703125" style="33" customWidth="1"/>
    <col min="6" max="6" width="15.42578125" style="40" customWidth="1"/>
    <col min="7" max="7" width="12.140625" style="40" customWidth="1"/>
    <col min="8" max="8" width="8" style="33" customWidth="1"/>
    <col min="9" max="9" width="10.7109375" style="33" customWidth="1"/>
    <col min="10" max="11" width="8.85546875" style="33"/>
    <col min="12" max="14" width="13.28515625" style="33" customWidth="1"/>
    <col min="15" max="15" width="19.28515625" style="33" customWidth="1"/>
    <col min="16" max="16" width="13.28515625" style="33" customWidth="1"/>
    <col min="17" max="16384" width="8.85546875" style="33"/>
  </cols>
  <sheetData>
    <row r="1" spans="1:16">
      <c r="A1" s="78" t="s">
        <v>32</v>
      </c>
      <c r="B1" s="78" t="s">
        <v>33</v>
      </c>
      <c r="C1" s="35" t="s">
        <v>12</v>
      </c>
      <c r="D1" s="35" t="s">
        <v>34</v>
      </c>
      <c r="E1" s="35" t="s">
        <v>35</v>
      </c>
      <c r="F1" s="39" t="s">
        <v>36</v>
      </c>
      <c r="G1" s="39" t="s">
        <v>37</v>
      </c>
      <c r="H1" s="35" t="s">
        <v>38</v>
      </c>
      <c r="I1" s="35" t="s">
        <v>39</v>
      </c>
      <c r="J1" s="35" t="s">
        <v>15</v>
      </c>
      <c r="K1" s="35" t="s">
        <v>40</v>
      </c>
      <c r="L1" s="35" t="s">
        <v>41</v>
      </c>
      <c r="M1" s="35" t="s">
        <v>42</v>
      </c>
      <c r="N1" s="35" t="s">
        <v>43</v>
      </c>
    </row>
    <row r="2" spans="1:16" ht="15">
      <c r="A2" s="82" t="s">
        <v>44</v>
      </c>
      <c r="B2" s="48">
        <f>SUM(Architecture!G:G)</f>
        <v>1495.6499999999999</v>
      </c>
      <c r="C2" s="36" t="s">
        <v>45</v>
      </c>
      <c r="D2" s="36">
        <f>SUM(K3:K7)-SUM(I3:I7)</f>
        <v>0</v>
      </c>
      <c r="O2" s="33" t="s">
        <v>46</v>
      </c>
      <c r="P2" s="41">
        <f>SUM(K:K)</f>
        <v>17129.069999999989</v>
      </c>
    </row>
    <row r="3" spans="1:16">
      <c r="A3" s="48">
        <v>21044</v>
      </c>
      <c r="B3" s="48" t="s">
        <v>47</v>
      </c>
      <c r="C3" s="33">
        <f>SUMIF(Architecture!A:A,A3,Architecture!E:E)</f>
        <v>7</v>
      </c>
      <c r="D3" s="33">
        <v>7</v>
      </c>
      <c r="E3" s="33">
        <f t="shared" ref="E3:E4" si="0">D3-C3</f>
        <v>0</v>
      </c>
      <c r="F3" s="40">
        <f>SUMIF(Architecture!A:A,A3,Architecture!G:G)/C3</f>
        <v>29.970000000000002</v>
      </c>
      <c r="G3" s="40">
        <f t="shared" ref="G3:G4" si="1">F3*C3</f>
        <v>209.79000000000002</v>
      </c>
      <c r="H3" s="33">
        <v>49.99</v>
      </c>
      <c r="I3" s="33">
        <f t="shared" ref="I3:I7" si="2">H3*C3</f>
        <v>349.93</v>
      </c>
      <c r="J3" s="42">
        <f t="shared" ref="J3:J7" si="3">G3/I3</f>
        <v>0.59951990398079624</v>
      </c>
      <c r="K3" s="33">
        <f t="shared" ref="K3:K7" si="4">H3*D3</f>
        <v>349.93</v>
      </c>
      <c r="L3" s="33">
        <v>0</v>
      </c>
      <c r="O3" s="33" t="s">
        <v>48</v>
      </c>
      <c r="P3" s="41">
        <f>SUM(G:G)</f>
        <v>13278.149999999996</v>
      </c>
    </row>
    <row r="4" spans="1:16">
      <c r="A4" s="48">
        <v>21028</v>
      </c>
      <c r="B4" s="48" t="s">
        <v>49</v>
      </c>
      <c r="C4" s="33">
        <f>SUMIF(Architecture!A:A,A4,Architecture!E:E)</f>
        <v>4</v>
      </c>
      <c r="D4" s="33">
        <v>4</v>
      </c>
      <c r="E4" s="33">
        <f t="shared" si="0"/>
        <v>0</v>
      </c>
      <c r="F4" s="40">
        <f>SUMIF(Architecture!A:A,A4,Architecture!G:G)/C4</f>
        <v>31.99</v>
      </c>
      <c r="G4" s="40">
        <f t="shared" si="1"/>
        <v>127.96</v>
      </c>
      <c r="H4" s="33">
        <v>49.99</v>
      </c>
      <c r="I4" s="33">
        <f t="shared" si="2"/>
        <v>199.96</v>
      </c>
      <c r="J4" s="42">
        <f t="shared" si="3"/>
        <v>0.63992798559711939</v>
      </c>
      <c r="K4" s="33">
        <f t="shared" si="4"/>
        <v>199.96</v>
      </c>
      <c r="L4" s="33">
        <v>0</v>
      </c>
      <c r="O4" s="33" t="s">
        <v>50</v>
      </c>
      <c r="P4" s="41">
        <f>SUM(I:I)</f>
        <v>17379.039999999986</v>
      </c>
    </row>
    <row r="5" spans="1:16">
      <c r="A5" s="48">
        <v>21034</v>
      </c>
      <c r="B5" s="48" t="s">
        <v>51</v>
      </c>
      <c r="C5" s="33">
        <f>SUMIF(Architecture!A:A,A5,Architecture!E:E)</f>
        <v>3</v>
      </c>
      <c r="D5" s="33">
        <v>3</v>
      </c>
      <c r="E5" s="33">
        <f t="shared" ref="E5" si="5">D5-C5</f>
        <v>0</v>
      </c>
      <c r="F5" s="40">
        <f>SUMIF(Architecture!A:A,A5,Architecture!G:G)/C5</f>
        <v>26.99</v>
      </c>
      <c r="G5" s="40">
        <f t="shared" ref="G5" si="6">F5*C5</f>
        <v>80.97</v>
      </c>
      <c r="H5" s="33">
        <v>39.99</v>
      </c>
      <c r="I5" s="33">
        <f t="shared" si="2"/>
        <v>119.97</v>
      </c>
      <c r="J5" s="42">
        <f t="shared" si="3"/>
        <v>0.67491872968242062</v>
      </c>
      <c r="K5" s="33">
        <f t="shared" si="4"/>
        <v>119.97</v>
      </c>
      <c r="L5" s="33">
        <v>0</v>
      </c>
      <c r="O5" s="33" t="s">
        <v>52</v>
      </c>
      <c r="P5" s="42">
        <f>1-P3/P4</f>
        <v>0.23596757933694801</v>
      </c>
    </row>
    <row r="6" spans="1:16">
      <c r="A6" s="48">
        <v>21054</v>
      </c>
      <c r="B6" s="48" t="s">
        <v>53</v>
      </c>
      <c r="C6" s="33">
        <f>SUMIF(Architecture!A:A,A6,Architecture!E:E)</f>
        <v>5</v>
      </c>
      <c r="D6" s="33">
        <v>5</v>
      </c>
      <c r="E6" s="33">
        <f>D6-C6</f>
        <v>0</v>
      </c>
      <c r="F6" s="40">
        <f>SUMIF(Architecture!A:A,A6,Architecture!G:G)/C6</f>
        <v>67.19</v>
      </c>
      <c r="G6" s="40">
        <f>F6*C6</f>
        <v>335.95</v>
      </c>
      <c r="H6" s="33">
        <v>99.99</v>
      </c>
      <c r="I6" s="33">
        <f t="shared" si="2"/>
        <v>499.95</v>
      </c>
      <c r="J6" s="42">
        <f t="shared" si="3"/>
        <v>0.67196719671967198</v>
      </c>
      <c r="K6" s="33">
        <f t="shared" si="4"/>
        <v>499.95</v>
      </c>
      <c r="L6" s="33">
        <v>1</v>
      </c>
      <c r="M6" s="33" t="s">
        <v>54</v>
      </c>
      <c r="O6" s="33" t="s">
        <v>55</v>
      </c>
      <c r="P6" s="41">
        <f>P3/SUM(C:C)</f>
        <v>24.634786641929491</v>
      </c>
    </row>
    <row r="7" spans="1:16">
      <c r="A7" s="48">
        <v>21042</v>
      </c>
      <c r="B7" s="48" t="s">
        <v>56</v>
      </c>
      <c r="C7" s="33">
        <f>SUMIF(Architecture!A:A,A7,Architecture!E:E)</f>
        <v>3</v>
      </c>
      <c r="D7" s="33">
        <v>3</v>
      </c>
      <c r="E7" s="33">
        <f t="shared" ref="E7" si="7">D7-C7</f>
        <v>0</v>
      </c>
      <c r="F7" s="40">
        <f>SUMIF(Architecture!A:A,A7,Architecture!G:G)/C7</f>
        <v>61.19</v>
      </c>
      <c r="G7" s="40">
        <f>F7*C7</f>
        <v>183.57</v>
      </c>
      <c r="H7" s="33">
        <v>99.99</v>
      </c>
      <c r="I7" s="33">
        <f t="shared" si="2"/>
        <v>299.96999999999997</v>
      </c>
      <c r="J7" s="42">
        <f t="shared" si="3"/>
        <v>0.61196119611961197</v>
      </c>
      <c r="K7" s="33">
        <f t="shared" si="4"/>
        <v>299.96999999999997</v>
      </c>
      <c r="L7" s="33">
        <v>0</v>
      </c>
      <c r="O7" s="33" t="s">
        <v>57</v>
      </c>
      <c r="P7" s="33">
        <f>SUM(C:C)</f>
        <v>539</v>
      </c>
    </row>
    <row r="8" spans="1:16">
      <c r="A8" s="31">
        <v>21051</v>
      </c>
      <c r="B8" s="48" t="s">
        <v>58</v>
      </c>
      <c r="C8" s="33">
        <f>SUMIF(Architecture!A:A,A8,Architecture!E:E)</f>
        <v>13</v>
      </c>
      <c r="D8" s="33">
        <v>13</v>
      </c>
      <c r="E8" s="33">
        <f t="shared" ref="E8" si="8">D8-C8</f>
        <v>0</v>
      </c>
      <c r="F8" s="40">
        <f>SUMIF(Architecture!A:A,A8,Architecture!G:G)/C8</f>
        <v>42.877692307692314</v>
      </c>
      <c r="G8" s="40">
        <f>F8*C8</f>
        <v>557.41000000000008</v>
      </c>
      <c r="H8" s="33">
        <v>59.99</v>
      </c>
      <c r="I8" s="33">
        <f t="shared" ref="I8" si="9">H8*C8</f>
        <v>779.87</v>
      </c>
      <c r="J8" s="42">
        <f t="shared" ref="J8" si="10">G8/I8</f>
        <v>0.71474732968315247</v>
      </c>
      <c r="K8" s="33">
        <f t="shared" ref="K8" si="11">H8*D8</f>
        <v>779.87</v>
      </c>
      <c r="L8" s="33">
        <v>1</v>
      </c>
      <c r="M8" s="90">
        <v>55</v>
      </c>
    </row>
    <row r="9" spans="1:16">
      <c r="A9" s="31"/>
      <c r="J9" s="42"/>
    </row>
    <row r="10" spans="1:16" ht="15">
      <c r="A10" s="82" t="s">
        <v>59</v>
      </c>
      <c r="B10" s="48">
        <f>SUM(HarryPotter!G:G)</f>
        <v>1898.7800000000004</v>
      </c>
    </row>
    <row r="11" spans="1:16">
      <c r="A11" s="48">
        <v>75979</v>
      </c>
      <c r="B11" s="48" t="s">
        <v>60</v>
      </c>
      <c r="C11" s="33">
        <f>SUMIF(HarryPotter!A:A,A11,HarryPotter!E:E)</f>
        <v>3</v>
      </c>
      <c r="D11" s="33">
        <v>3</v>
      </c>
      <c r="E11" s="33">
        <f>D11-C11</f>
        <v>0</v>
      </c>
      <c r="F11" s="40">
        <f>SUMIF(HarryPotter!A:A,A11,HarryPotter!G:G)/C11</f>
        <v>32.99</v>
      </c>
      <c r="G11" s="40">
        <f t="shared" ref="G11" si="12">F11*C11</f>
        <v>98.97</v>
      </c>
      <c r="H11" s="33">
        <v>39.99</v>
      </c>
      <c r="I11" s="33">
        <f t="shared" ref="I11:I22" si="13">H11*C11</f>
        <v>119.97</v>
      </c>
      <c r="J11" s="42">
        <f t="shared" ref="J11:J22" si="14">G11/I11</f>
        <v>0.8249562390597649</v>
      </c>
      <c r="K11" s="33">
        <f t="shared" ref="K11:K22" si="15">H11*D11</f>
        <v>119.97</v>
      </c>
      <c r="L11" s="33">
        <v>1</v>
      </c>
      <c r="M11" s="33" t="s">
        <v>61</v>
      </c>
    </row>
    <row r="12" spans="1:16">
      <c r="A12" s="38">
        <v>76384</v>
      </c>
      <c r="B12" s="38" t="s">
        <v>62</v>
      </c>
      <c r="C12" s="33">
        <f>SUMIF(HarryPotter!A:A,A12,HarryPotter!E:E)</f>
        <v>5</v>
      </c>
      <c r="D12" s="33">
        <v>5</v>
      </c>
      <c r="F12" s="40">
        <f>SUMIF(HarryPotter!A:A,A12,HarryPotter!G:G)/C12</f>
        <v>20.872</v>
      </c>
      <c r="G12" s="40">
        <f t="shared" ref="G12:G22" si="16">F12*C12</f>
        <v>104.36</v>
      </c>
      <c r="H12" s="33">
        <v>29.99</v>
      </c>
      <c r="I12" s="33">
        <f t="shared" ref="I12:I22" si="17">H12*C12</f>
        <v>149.94999999999999</v>
      </c>
      <c r="J12" s="42">
        <f t="shared" ref="J12:J22" si="18">G12/I12</f>
        <v>0.69596532177392467</v>
      </c>
      <c r="K12" s="33">
        <f t="shared" ref="K12:K22" si="19">H12*D12</f>
        <v>149.94999999999999</v>
      </c>
      <c r="L12" s="33">
        <v>1</v>
      </c>
      <c r="M12" s="90">
        <v>40</v>
      </c>
    </row>
    <row r="13" spans="1:16">
      <c r="A13" s="38">
        <v>75955</v>
      </c>
      <c r="B13" s="38" t="s">
        <v>63</v>
      </c>
      <c r="C13" s="33">
        <f>SUMIF(HarryPotter!A:A,A13,HarryPotter!E:E)</f>
        <v>2</v>
      </c>
      <c r="D13" s="33">
        <v>2</v>
      </c>
      <c r="F13" s="40">
        <f>SUMIF(HarryPotter!A:A,A13,HarryPotter!G:G)/C13</f>
        <v>74.965000000000003</v>
      </c>
      <c r="G13" s="40">
        <f t="shared" si="16"/>
        <v>149.93</v>
      </c>
      <c r="H13" s="33">
        <v>89.99</v>
      </c>
      <c r="I13" s="33">
        <f t="shared" si="17"/>
        <v>179.98</v>
      </c>
      <c r="J13" s="42">
        <f t="shared" si="18"/>
        <v>0.833037004111568</v>
      </c>
      <c r="K13" s="33">
        <f t="shared" si="19"/>
        <v>179.98</v>
      </c>
      <c r="L13" s="33">
        <v>1</v>
      </c>
      <c r="M13" s="90">
        <v>85</v>
      </c>
    </row>
    <row r="14" spans="1:16">
      <c r="A14" s="38">
        <v>76394</v>
      </c>
      <c r="B14" s="38" t="s">
        <v>64</v>
      </c>
      <c r="C14" s="33">
        <f>SUMIF(HarryPotter!A:A,A14,HarryPotter!E:E)</f>
        <v>5</v>
      </c>
      <c r="D14" s="33">
        <v>5</v>
      </c>
      <c r="F14" s="40">
        <f>SUMIF(HarryPotter!A:A,A14,HarryPotter!G:G)/C14</f>
        <v>31.99</v>
      </c>
      <c r="G14" s="40">
        <f t="shared" si="16"/>
        <v>159.94999999999999</v>
      </c>
      <c r="H14" s="33">
        <v>39.99</v>
      </c>
      <c r="I14" s="33">
        <f t="shared" si="17"/>
        <v>199.95000000000002</v>
      </c>
      <c r="J14" s="42">
        <f t="shared" si="18"/>
        <v>0.79994998749687407</v>
      </c>
      <c r="K14" s="33">
        <f t="shared" si="19"/>
        <v>199.95000000000002</v>
      </c>
      <c r="L14" s="33">
        <v>1</v>
      </c>
      <c r="M14" s="90">
        <v>85</v>
      </c>
    </row>
    <row r="15" spans="1:16">
      <c r="A15" s="38">
        <v>76383</v>
      </c>
      <c r="B15" s="38" t="s">
        <v>65</v>
      </c>
      <c r="C15" s="33">
        <f>SUMIF(HarryPotter!A:A,A15,HarryPotter!E:E)</f>
        <v>5</v>
      </c>
      <c r="D15" s="33">
        <v>5</v>
      </c>
      <c r="F15" s="40">
        <f>SUMIF(HarryPotter!A:A,A15,HarryPotter!G:G)/C15</f>
        <v>20.99</v>
      </c>
      <c r="G15" s="40">
        <f t="shared" si="16"/>
        <v>104.94999999999999</v>
      </c>
      <c r="H15" s="33">
        <v>29.99</v>
      </c>
      <c r="I15" s="33">
        <f t="shared" si="17"/>
        <v>149.94999999999999</v>
      </c>
      <c r="J15" s="42">
        <f t="shared" si="18"/>
        <v>0.69989996665555188</v>
      </c>
      <c r="K15" s="33">
        <f t="shared" si="19"/>
        <v>149.94999999999999</v>
      </c>
      <c r="L15" s="33">
        <v>1</v>
      </c>
      <c r="M15" s="90">
        <v>25</v>
      </c>
    </row>
    <row r="16" spans="1:16">
      <c r="A16" s="38">
        <v>76385</v>
      </c>
      <c r="B16" s="38" t="s">
        <v>66</v>
      </c>
      <c r="C16" s="33">
        <f>SUMIF(HarryPotter!A:A,A16,HarryPotter!E:E)</f>
        <v>5</v>
      </c>
      <c r="D16" s="33">
        <v>5</v>
      </c>
      <c r="F16" s="40">
        <f>SUMIF(HarryPotter!A:A,A16,HarryPotter!G:G)/C16</f>
        <v>20.22</v>
      </c>
      <c r="G16" s="40">
        <f t="shared" si="16"/>
        <v>101.1</v>
      </c>
      <c r="H16" s="33">
        <v>29.99</v>
      </c>
      <c r="I16" s="33">
        <f t="shared" si="17"/>
        <v>149.94999999999999</v>
      </c>
      <c r="J16" s="42">
        <f t="shared" si="18"/>
        <v>0.67422474158052681</v>
      </c>
      <c r="K16" s="33">
        <f t="shared" si="19"/>
        <v>149.94999999999999</v>
      </c>
      <c r="L16" s="33">
        <v>1</v>
      </c>
      <c r="M16" s="33" t="s">
        <v>67</v>
      </c>
    </row>
    <row r="17" spans="1:16">
      <c r="A17" s="38">
        <v>76396</v>
      </c>
      <c r="B17" s="38" t="s">
        <v>68</v>
      </c>
      <c r="C17" s="33">
        <f>SUMIF(HarryPotter!A:A,A17,HarryPotter!E:E)</f>
        <v>5</v>
      </c>
      <c r="D17" s="33">
        <v>5</v>
      </c>
      <c r="F17" s="40">
        <f>SUMIF(HarryPotter!A:A,A17,HarryPotter!G:G)/C17</f>
        <v>19.989999999999998</v>
      </c>
      <c r="G17" s="40">
        <f t="shared" si="16"/>
        <v>99.949999999999989</v>
      </c>
      <c r="H17" s="33">
        <v>29.99</v>
      </c>
      <c r="I17" s="33">
        <f t="shared" si="17"/>
        <v>149.94999999999999</v>
      </c>
      <c r="J17" s="42">
        <f t="shared" si="18"/>
        <v>0.66655551850616868</v>
      </c>
      <c r="K17" s="33">
        <f t="shared" si="19"/>
        <v>149.94999999999999</v>
      </c>
      <c r="L17" s="33">
        <v>1</v>
      </c>
      <c r="M17" s="33" t="s">
        <v>67</v>
      </c>
    </row>
    <row r="18" spans="1:16">
      <c r="A18" s="38">
        <v>76382</v>
      </c>
      <c r="B18" s="38" t="s">
        <v>69</v>
      </c>
      <c r="C18" s="33">
        <f>SUMIF(HarryPotter!A:A,A18,HarryPotter!E:E)</f>
        <v>5</v>
      </c>
      <c r="D18" s="33">
        <v>5</v>
      </c>
      <c r="F18" s="40">
        <f>SUMIF(HarryPotter!A:A,A18,HarryPotter!G:G)/C18</f>
        <v>19.989999999999998</v>
      </c>
      <c r="G18" s="40">
        <f t="shared" si="16"/>
        <v>99.949999999999989</v>
      </c>
      <c r="H18" s="33">
        <v>29.99</v>
      </c>
      <c r="I18" s="33">
        <f t="shared" si="17"/>
        <v>149.94999999999999</v>
      </c>
      <c r="J18" s="42">
        <f t="shared" si="18"/>
        <v>0.66655551850616868</v>
      </c>
      <c r="K18" s="33">
        <f t="shared" si="19"/>
        <v>149.94999999999999</v>
      </c>
      <c r="L18" s="33">
        <v>1</v>
      </c>
      <c r="M18" s="33" t="s">
        <v>67</v>
      </c>
    </row>
    <row r="19" spans="1:16">
      <c r="A19" s="38">
        <v>76397</v>
      </c>
      <c r="B19" s="38" t="s">
        <v>70</v>
      </c>
      <c r="C19" s="33">
        <f>SUMIF(HarryPotter!A:A,A19,HarryPotter!E:E)</f>
        <v>5</v>
      </c>
      <c r="D19" s="33">
        <v>5</v>
      </c>
      <c r="F19" s="40">
        <f>SUMIF(HarryPotter!A:A,A19,HarryPotter!G:G)/C19</f>
        <v>19.989999999999998</v>
      </c>
      <c r="G19" s="40">
        <f t="shared" si="16"/>
        <v>99.949999999999989</v>
      </c>
      <c r="H19" s="33">
        <v>29.99</v>
      </c>
      <c r="I19" s="33">
        <f t="shared" si="17"/>
        <v>149.94999999999999</v>
      </c>
      <c r="J19" s="42">
        <f t="shared" si="18"/>
        <v>0.66655551850616868</v>
      </c>
      <c r="K19" s="33">
        <f t="shared" si="19"/>
        <v>149.94999999999999</v>
      </c>
      <c r="L19" s="33">
        <v>1</v>
      </c>
      <c r="M19" s="90">
        <v>30</v>
      </c>
    </row>
    <row r="20" spans="1:16">
      <c r="A20" s="38">
        <v>76392</v>
      </c>
      <c r="B20" s="38" t="s">
        <v>71</v>
      </c>
      <c r="C20" s="33">
        <f>SUMIF(HarryPotter!A:A,A20,HarryPotter!E:E)</f>
        <v>7</v>
      </c>
      <c r="D20" s="33">
        <v>7</v>
      </c>
      <c r="F20" s="40">
        <f>SUMIF(HarryPotter!A:A,A20,HarryPotter!G:G)/C20</f>
        <v>69.989999999999995</v>
      </c>
      <c r="G20" s="40">
        <f t="shared" si="16"/>
        <v>489.92999999999995</v>
      </c>
      <c r="H20" s="33">
        <v>69.989999999999995</v>
      </c>
      <c r="I20" s="33">
        <f t="shared" si="17"/>
        <v>489.92999999999995</v>
      </c>
      <c r="J20" s="42">
        <f t="shared" si="18"/>
        <v>1</v>
      </c>
      <c r="K20" s="33">
        <f t="shared" si="19"/>
        <v>489.92999999999995</v>
      </c>
      <c r="L20" s="33">
        <v>1</v>
      </c>
      <c r="M20" s="90">
        <v>95</v>
      </c>
    </row>
    <row r="21" spans="1:16">
      <c r="A21" s="38">
        <v>76387</v>
      </c>
      <c r="B21" s="38" t="s">
        <v>72</v>
      </c>
      <c r="C21" s="33">
        <f>SUMIF(HarryPotter!A:A,A21,HarryPotter!E:E)</f>
        <v>7</v>
      </c>
      <c r="D21" s="33">
        <v>7</v>
      </c>
      <c r="F21" s="40">
        <f>SUMIF(HarryPotter!A:A,A21,HarryPotter!G:G)/C21</f>
        <v>28.259999999999998</v>
      </c>
      <c r="G21" s="40">
        <f t="shared" si="16"/>
        <v>197.82</v>
      </c>
      <c r="H21" s="33">
        <v>39.99</v>
      </c>
      <c r="I21" s="33">
        <f t="shared" si="17"/>
        <v>279.93</v>
      </c>
      <c r="J21" s="42">
        <f t="shared" si="18"/>
        <v>0.70667666916729177</v>
      </c>
      <c r="K21" s="33">
        <f t="shared" si="19"/>
        <v>279.93</v>
      </c>
      <c r="L21" s="33">
        <v>1</v>
      </c>
      <c r="M21" s="90">
        <v>70</v>
      </c>
    </row>
    <row r="22" spans="1:16" ht="15">
      <c r="A22">
        <v>76395</v>
      </c>
      <c r="B22" s="38" t="s">
        <v>73</v>
      </c>
      <c r="C22" s="33">
        <f>SUMIF(HarryPotter!A:A,A22,HarryPotter!E:E)</f>
        <v>8</v>
      </c>
      <c r="D22" s="33">
        <v>8</v>
      </c>
      <c r="F22" s="40">
        <f>SUMIF(HarryPotter!A:A,A22,HarryPotter!G:G)/C22</f>
        <v>23.99</v>
      </c>
      <c r="G22" s="40">
        <f t="shared" si="16"/>
        <v>191.92</v>
      </c>
      <c r="H22" s="33">
        <v>29.99</v>
      </c>
      <c r="I22" s="33">
        <f t="shared" si="17"/>
        <v>239.92</v>
      </c>
      <c r="J22" s="42">
        <f t="shared" si="18"/>
        <v>0.79993331110370125</v>
      </c>
      <c r="K22" s="33">
        <f t="shared" si="19"/>
        <v>239.92</v>
      </c>
      <c r="L22" s="33">
        <v>1</v>
      </c>
      <c r="M22" s="33" t="s">
        <v>74</v>
      </c>
    </row>
    <row r="23" spans="1:16">
      <c r="A23" s="38"/>
      <c r="B23" s="38"/>
      <c r="J23" s="42"/>
    </row>
    <row r="24" spans="1:16">
      <c r="A24" s="38"/>
      <c r="B24" s="38"/>
      <c r="J24" s="42"/>
    </row>
    <row r="25" spans="1:16">
      <c r="A25" s="38"/>
      <c r="B25" s="38"/>
      <c r="J25" s="42"/>
    </row>
    <row r="26" spans="1:16">
      <c r="O26" s="33" t="s">
        <v>75</v>
      </c>
      <c r="P26" s="83">
        <f>P3-P30</f>
        <v>7691.8599999999951</v>
      </c>
    </row>
    <row r="27" spans="1:16" ht="15">
      <c r="A27" s="82" t="s">
        <v>17</v>
      </c>
      <c r="B27" s="48">
        <f>SUM(Ideas!G:G)</f>
        <v>499.19000000000005</v>
      </c>
    </row>
    <row r="28" spans="1:16">
      <c r="A28" s="48">
        <v>21319</v>
      </c>
      <c r="B28" s="48" t="s">
        <v>76</v>
      </c>
      <c r="C28" s="33">
        <f>SUMIF(Ideas!A:A,A28,Ideas!E:E)</f>
        <v>5</v>
      </c>
      <c r="D28" s="33">
        <v>5</v>
      </c>
      <c r="E28" s="33">
        <f t="shared" ref="E28:E30" si="20">D28-C28</f>
        <v>0</v>
      </c>
      <c r="F28" s="40">
        <f>SUMIF(Ideas!A:A,A28,Ideas!G:G)/C28</f>
        <v>56.402000000000001</v>
      </c>
      <c r="G28" s="40">
        <f t="shared" ref="G28:G30" si="21">F28*C28</f>
        <v>282.01</v>
      </c>
      <c r="H28" s="33">
        <v>79.989999999999995</v>
      </c>
      <c r="I28" s="33">
        <f t="shared" ref="I28:I29" si="22">H28*C28</f>
        <v>399.95</v>
      </c>
      <c r="J28" s="42">
        <f t="shared" ref="J28:J29" si="23">G28/I28</f>
        <v>0.70511313914239282</v>
      </c>
      <c r="K28" s="33">
        <f t="shared" ref="K28:K29" si="24">H28*D28</f>
        <v>399.95</v>
      </c>
      <c r="L28" s="33">
        <v>1</v>
      </c>
      <c r="M28" s="90">
        <v>65</v>
      </c>
    </row>
    <row r="29" spans="1:16">
      <c r="A29" s="48">
        <v>92176</v>
      </c>
      <c r="B29" s="48" t="s">
        <v>21</v>
      </c>
      <c r="C29" s="33">
        <f>SUMIF(Ideas!A:A,A29,Ideas!E:E)</f>
        <v>2</v>
      </c>
      <c r="D29" s="33">
        <v>2</v>
      </c>
      <c r="E29" s="33">
        <f t="shared" si="20"/>
        <v>0</v>
      </c>
      <c r="F29" s="40">
        <f>SUMIF(Ideas!A:A,A29,Ideas!G:G)/C29</f>
        <v>108.59</v>
      </c>
      <c r="G29" s="40">
        <f t="shared" si="21"/>
        <v>217.18</v>
      </c>
      <c r="H29" s="33">
        <v>119.99</v>
      </c>
      <c r="I29" s="33">
        <f t="shared" si="22"/>
        <v>239.98</v>
      </c>
      <c r="J29" s="42">
        <f t="shared" si="23"/>
        <v>0.90499208267355624</v>
      </c>
      <c r="K29" s="33">
        <f t="shared" si="24"/>
        <v>239.98</v>
      </c>
      <c r="L29" s="33">
        <v>1</v>
      </c>
      <c r="M29" s="90">
        <v>175</v>
      </c>
    </row>
    <row r="30" spans="1:16">
      <c r="A30" s="48">
        <v>40533</v>
      </c>
      <c r="B30" s="48" t="s">
        <v>77</v>
      </c>
      <c r="C30" s="33">
        <f>SUMIF(Ideas!A:A,A30,Ideas!E:E)</f>
        <v>2</v>
      </c>
      <c r="D30" s="33">
        <v>2</v>
      </c>
      <c r="E30" s="33">
        <f t="shared" si="20"/>
        <v>0</v>
      </c>
      <c r="F30" s="40">
        <f>SUMIF(Ideas!A:A,A30,Ideas!G:G)/C30</f>
        <v>0</v>
      </c>
      <c r="G30" s="40">
        <f t="shared" si="21"/>
        <v>0</v>
      </c>
      <c r="H30" s="33">
        <v>0</v>
      </c>
      <c r="I30" s="33">
        <v>0</v>
      </c>
      <c r="J30" s="42">
        <v>1</v>
      </c>
      <c r="K30" s="33">
        <v>0</v>
      </c>
      <c r="L30" s="33">
        <v>1</v>
      </c>
      <c r="O30" s="33" t="s">
        <v>78</v>
      </c>
      <c r="P30" s="41">
        <f>SUMIF(Architecture!D:D,Architecture!D2,Architecture!G:G)+SUMIF(HarryPotter!D:D,Architecture!D2,HarryPotter!G:G)+SUMIF(Ideas!D:D,Architecture!D2,Ideas!G:G)+SUMIF(Marvel!D:D,Architecture!D2,Marvel!G:G)+SUMIF(Minecraft!D:D,Architecture!D2,Minecraft!G:G)+SUMIF(Speed!D:D,Architecture!D2,Speed!G:G)+SUMIF(StarWars!D:D,Architecture!D2,StarWars!G:G)+SUMIF(Anderes!D:D,Architecture!D2,Anderes!G:G)</f>
        <v>5586.2900000000009</v>
      </c>
    </row>
    <row r="31" spans="1:16"/>
    <row r="32" spans="1:16">
      <c r="O32" s="33" t="s">
        <v>79</v>
      </c>
      <c r="P32" s="42">
        <f>P30/P3</f>
        <v>0.42071297582871126</v>
      </c>
    </row>
    <row r="33" spans="1:13" ht="15">
      <c r="A33" s="82" t="s">
        <v>80</v>
      </c>
      <c r="B33" s="48">
        <f>SUM(Marvel!G:G)</f>
        <v>89.98</v>
      </c>
      <c r="H33" s="33">
        <f>H124</f>
        <v>0</v>
      </c>
    </row>
    <row r="34" spans="1:13">
      <c r="A34" s="38">
        <v>76125</v>
      </c>
      <c r="B34" s="31" t="s">
        <v>81</v>
      </c>
      <c r="C34" s="33">
        <f>SUMIF(Marvel!A:A,A34,Marvel!E:E)</f>
        <v>2</v>
      </c>
      <c r="F34" s="40">
        <f>SUMIF(Marvel!A:A,A34,Marvel!G:G)/C34</f>
        <v>44.99</v>
      </c>
      <c r="G34" s="40">
        <f t="shared" ref="G34" si="25">F34*C34</f>
        <v>89.98</v>
      </c>
      <c r="H34" s="33">
        <v>119.99</v>
      </c>
      <c r="I34" s="33">
        <f t="shared" ref="I34" si="26">H34*C34</f>
        <v>239.98</v>
      </c>
      <c r="J34" s="42">
        <f t="shared" ref="J34" si="27">G34/I34</f>
        <v>0.3749479123260272</v>
      </c>
      <c r="K34" s="33">
        <f t="shared" ref="K34" si="28">H34*D34</f>
        <v>0</v>
      </c>
      <c r="L34" s="33">
        <v>1</v>
      </c>
      <c r="M34" s="33" t="s">
        <v>82</v>
      </c>
    </row>
    <row r="35" spans="1:13"/>
    <row r="36" spans="1:13" ht="15">
      <c r="A36" s="82" t="s">
        <v>83</v>
      </c>
      <c r="B36" s="48">
        <f>SUM(Minecraft!G:G)</f>
        <v>2229.44</v>
      </c>
      <c r="C36" s="36" t="s">
        <v>45</v>
      </c>
      <c r="D36" s="36">
        <f>SUM(K37:K134)+K131-SUM(I37:I134)-I131</f>
        <v>-9.9899999999997817</v>
      </c>
    </row>
    <row r="37" spans="1:13">
      <c r="A37" s="48">
        <v>21160</v>
      </c>
      <c r="B37" s="48" t="s">
        <v>84</v>
      </c>
      <c r="C37" s="33">
        <f>SUMIF(Minecraft!A:A,A37,Minecraft!E:E)</f>
        <v>4</v>
      </c>
      <c r="D37" s="33">
        <v>4</v>
      </c>
      <c r="E37" s="33">
        <f t="shared" ref="E37" si="29">D37-C37</f>
        <v>0</v>
      </c>
      <c r="F37" s="40">
        <f>SUMIF(Minecraft!A:A,A37,Minecraft!G:G)/C37</f>
        <v>52.99</v>
      </c>
      <c r="G37" s="40">
        <f t="shared" ref="G37:G39" si="30">F37*C37</f>
        <v>211.96</v>
      </c>
      <c r="H37" s="33">
        <v>69.989999999999995</v>
      </c>
      <c r="I37" s="33">
        <f t="shared" ref="I37" si="31">H37*C37</f>
        <v>279.95999999999998</v>
      </c>
      <c r="J37" s="42">
        <f t="shared" ref="J37" si="32">G37/I37</f>
        <v>0.75710815830832989</v>
      </c>
      <c r="K37" s="33">
        <f t="shared" ref="K37" si="33">H37*D37</f>
        <v>279.95999999999998</v>
      </c>
      <c r="L37" s="33">
        <v>1</v>
      </c>
      <c r="M37" s="33" t="s">
        <v>85</v>
      </c>
    </row>
    <row r="38" spans="1:13">
      <c r="A38" s="48">
        <v>21168</v>
      </c>
      <c r="B38" s="48" t="s">
        <v>86</v>
      </c>
      <c r="C38" s="33">
        <f>SUMIF(Minecraft!A:A,A38,Minecraft!E:E)</f>
        <v>12</v>
      </c>
      <c r="D38" s="33">
        <v>12</v>
      </c>
      <c r="E38" s="33">
        <f t="shared" ref="E38:E39" si="34">D38-C38</f>
        <v>0</v>
      </c>
      <c r="F38" s="40">
        <f>SUMIF(Minecraft!A:A,A38,Minecraft!G:G)/C38</f>
        <v>20.536666666666665</v>
      </c>
      <c r="G38" s="40">
        <f t="shared" si="30"/>
        <v>246.44</v>
      </c>
      <c r="H38" s="33">
        <v>29.99</v>
      </c>
      <c r="I38" s="33">
        <f t="shared" ref="I38:I39" si="35">H38*C38</f>
        <v>359.88</v>
      </c>
      <c r="J38" s="42">
        <f t="shared" ref="J38:J39" si="36">G38/I38</f>
        <v>0.68478381682783152</v>
      </c>
      <c r="K38" s="33">
        <f t="shared" ref="K38:K39" si="37">H38*D38</f>
        <v>359.88</v>
      </c>
      <c r="L38" s="33">
        <v>1</v>
      </c>
      <c r="M38" s="90">
        <v>30</v>
      </c>
    </row>
    <row r="39" spans="1:13">
      <c r="A39" s="48">
        <v>21171</v>
      </c>
      <c r="B39" s="48" t="s">
        <v>87</v>
      </c>
      <c r="C39" s="33">
        <f>SUMIF(Minecraft!A:A,A39,Minecraft!E:E)</f>
        <v>4</v>
      </c>
      <c r="D39" s="33">
        <v>4</v>
      </c>
      <c r="E39" s="33">
        <f t="shared" si="34"/>
        <v>0</v>
      </c>
      <c r="F39" s="40">
        <f>SUMIF(Minecraft!A:A,A39,Minecraft!G:G)/C39</f>
        <v>14.38</v>
      </c>
      <c r="G39" s="40">
        <f t="shared" si="30"/>
        <v>57.52</v>
      </c>
      <c r="H39" s="33">
        <v>19.989999999999998</v>
      </c>
      <c r="I39" s="33">
        <f t="shared" si="35"/>
        <v>79.959999999999994</v>
      </c>
      <c r="J39" s="42">
        <f t="shared" si="36"/>
        <v>0.71935967983992011</v>
      </c>
      <c r="K39" s="33">
        <f t="shared" si="37"/>
        <v>79.959999999999994</v>
      </c>
      <c r="L39" s="33">
        <v>1</v>
      </c>
      <c r="M39" s="90">
        <v>20</v>
      </c>
    </row>
    <row r="40" spans="1:13">
      <c r="A40" s="48">
        <v>21172</v>
      </c>
      <c r="B40" s="48" t="s">
        <v>88</v>
      </c>
      <c r="C40" s="33">
        <f>SUMIF(Minecraft!A:A,A40,Minecraft!E:E)</f>
        <v>12</v>
      </c>
      <c r="D40" s="33">
        <v>12</v>
      </c>
      <c r="E40" s="33">
        <f>D40-C40</f>
        <v>0</v>
      </c>
      <c r="F40" s="40">
        <f>SUMIF(Minecraft!A:A,A40,Minecraft!G:G)/C40</f>
        <v>19.966666666666665</v>
      </c>
      <c r="G40" s="40">
        <f>F40*C40</f>
        <v>239.59999999999997</v>
      </c>
      <c r="H40" s="33">
        <v>29.99</v>
      </c>
      <c r="I40" s="33">
        <f>H40*C40</f>
        <v>359.88</v>
      </c>
      <c r="J40" s="42">
        <f>G40/I40</f>
        <v>0.665777481382683</v>
      </c>
      <c r="K40" s="33">
        <f>H40*D40</f>
        <v>359.88</v>
      </c>
      <c r="L40" s="33">
        <v>1</v>
      </c>
      <c r="M40" s="90">
        <v>30</v>
      </c>
    </row>
    <row r="41" spans="1:13">
      <c r="A41" s="31">
        <v>21155</v>
      </c>
      <c r="B41" s="31" t="s">
        <v>89</v>
      </c>
      <c r="C41" s="33">
        <f>SUMIF(Minecraft!A:A,A41,Minecraft!E:E)</f>
        <v>10</v>
      </c>
      <c r="D41" s="33">
        <v>10</v>
      </c>
      <c r="E41" s="33">
        <f t="shared" ref="E41:E44" si="38">D41-C41</f>
        <v>0</v>
      </c>
      <c r="F41" s="40">
        <f>SUMIF(Minecraft!A:A,A41,Minecraft!G:G)/C41</f>
        <v>75.05</v>
      </c>
      <c r="G41" s="40">
        <f t="shared" ref="G41:G44" si="39">F41*C41</f>
        <v>750.5</v>
      </c>
      <c r="H41" s="33">
        <v>89.99</v>
      </c>
      <c r="I41" s="33">
        <f t="shared" ref="I41:I44" si="40">H41*C41</f>
        <v>899.9</v>
      </c>
      <c r="J41" s="42">
        <f t="shared" ref="J41:J44" si="41">G41/I41</f>
        <v>0.83398155350594516</v>
      </c>
      <c r="K41" s="33">
        <f t="shared" ref="K41:K44" si="42">H41*D41</f>
        <v>899.9</v>
      </c>
      <c r="L41" s="33">
        <v>1</v>
      </c>
      <c r="M41" s="90">
        <v>100</v>
      </c>
    </row>
    <row r="42" spans="1:13">
      <c r="A42" s="31">
        <v>21176</v>
      </c>
      <c r="B42" s="31" t="s">
        <v>90</v>
      </c>
      <c r="C42" s="33">
        <f>SUMIF(Minecraft!A:A,A42,Minecraft!E:E)</f>
        <v>13</v>
      </c>
      <c r="D42" s="33">
        <v>13</v>
      </c>
      <c r="E42" s="33">
        <f t="shared" si="38"/>
        <v>0</v>
      </c>
      <c r="F42" s="40">
        <f>SUMIF(Minecraft!A:A,A42,Minecraft!G:G)/C42</f>
        <v>27.337692307692308</v>
      </c>
      <c r="G42" s="40">
        <f t="shared" si="39"/>
        <v>355.39</v>
      </c>
      <c r="H42" s="33">
        <v>39.99</v>
      </c>
      <c r="I42" s="33">
        <f t="shared" si="40"/>
        <v>519.87</v>
      </c>
      <c r="J42" s="42">
        <f t="shared" si="41"/>
        <v>0.68361321099505645</v>
      </c>
      <c r="K42" s="33">
        <f t="shared" si="42"/>
        <v>519.87</v>
      </c>
      <c r="L42" s="33">
        <v>1</v>
      </c>
      <c r="M42" s="90">
        <v>55</v>
      </c>
    </row>
    <row r="43" spans="1:13">
      <c r="A43" s="31">
        <v>21158</v>
      </c>
      <c r="B43" s="31" t="s">
        <v>91</v>
      </c>
      <c r="C43" s="33">
        <f>SUMIF(Minecraft!A:A,A43,Minecraft!E:E)</f>
        <v>4</v>
      </c>
      <c r="D43" s="33">
        <v>4</v>
      </c>
      <c r="E43" s="33">
        <f t="shared" si="38"/>
        <v>0</v>
      </c>
      <c r="F43" s="40">
        <f>SUMIF(Minecraft!A:A,A43,Minecraft!G:G)/C43</f>
        <v>16.989999999999998</v>
      </c>
      <c r="G43" s="40">
        <f t="shared" si="39"/>
        <v>67.959999999999994</v>
      </c>
      <c r="H43" s="33">
        <v>19.989999999999998</v>
      </c>
      <c r="I43" s="33">
        <f t="shared" si="40"/>
        <v>79.959999999999994</v>
      </c>
      <c r="J43" s="42">
        <f t="shared" si="41"/>
        <v>0.84992496248124061</v>
      </c>
      <c r="K43" s="33">
        <f t="shared" si="42"/>
        <v>79.959999999999994</v>
      </c>
      <c r="L43" s="33">
        <v>1</v>
      </c>
      <c r="M43" s="90" t="s">
        <v>92</v>
      </c>
    </row>
    <row r="44" spans="1:13">
      <c r="A44" s="31">
        <v>21166</v>
      </c>
      <c r="B44" s="31" t="s">
        <v>93</v>
      </c>
      <c r="C44" s="33">
        <f>SUMIF(Minecraft!A:A,A44,Minecraft!E:E)</f>
        <v>11</v>
      </c>
      <c r="D44" s="33">
        <v>11</v>
      </c>
      <c r="E44" s="33">
        <f t="shared" si="38"/>
        <v>0</v>
      </c>
      <c r="F44" s="40">
        <f>SUMIF(Minecraft!A:A,A44,Minecraft!G:G)/C44</f>
        <v>13.525454545454545</v>
      </c>
      <c r="G44" s="40">
        <f t="shared" si="39"/>
        <v>148.78</v>
      </c>
      <c r="H44" s="33">
        <v>19.989999999999998</v>
      </c>
      <c r="I44" s="33">
        <f t="shared" si="40"/>
        <v>219.89</v>
      </c>
      <c r="J44" s="42">
        <f t="shared" si="41"/>
        <v>0.67661103278912194</v>
      </c>
      <c r="K44" s="33">
        <f t="shared" si="42"/>
        <v>219.89</v>
      </c>
      <c r="L44" s="33">
        <v>1</v>
      </c>
      <c r="M44" s="90">
        <v>25</v>
      </c>
    </row>
    <row r="45" spans="1:13">
      <c r="A45" s="31">
        <v>21167</v>
      </c>
      <c r="B45" s="31" t="s">
        <v>94</v>
      </c>
      <c r="C45" s="33">
        <f>SUMIF(Minecraft!A:A,A45,Minecraft!E:E)</f>
        <v>5</v>
      </c>
      <c r="D45" s="33">
        <v>5</v>
      </c>
      <c r="E45" s="33">
        <f t="shared" ref="E45" si="43">D45-C45</f>
        <v>0</v>
      </c>
      <c r="F45" s="40">
        <f>SUMIF(Minecraft!A:A,A45,Minecraft!G:G)/C45</f>
        <v>14.093999999999999</v>
      </c>
      <c r="G45" s="40">
        <f t="shared" ref="G45" si="44">F45*C45</f>
        <v>70.47</v>
      </c>
      <c r="H45" s="33">
        <v>19.989999999999998</v>
      </c>
      <c r="I45" s="33">
        <f t="shared" ref="I45" si="45">H45*C45</f>
        <v>99.949999999999989</v>
      </c>
      <c r="J45" s="42">
        <f t="shared" ref="J45" si="46">G45/I45</f>
        <v>0.70505252626313164</v>
      </c>
      <c r="K45" s="33">
        <f t="shared" ref="K45" si="47">H45*D45</f>
        <v>99.949999999999989</v>
      </c>
      <c r="L45" s="33">
        <v>1</v>
      </c>
      <c r="M45" s="90">
        <v>25</v>
      </c>
    </row>
    <row r="46" spans="1:13">
      <c r="J46" s="42"/>
      <c r="M46" s="90"/>
    </row>
    <row r="47" spans="1:13">
      <c r="J47" s="42"/>
      <c r="M47" s="90"/>
    </row>
    <row r="48" spans="1:13">
      <c r="J48" s="42"/>
      <c r="M48" s="90"/>
    </row>
    <row r="49" spans="1:13">
      <c r="J49" s="42"/>
      <c r="M49" s="90"/>
    </row>
    <row r="50" spans="1:13">
      <c r="J50" s="42"/>
      <c r="M50" s="90"/>
    </row>
    <row r="51" spans="1:13">
      <c r="J51" s="42"/>
      <c r="M51" s="90"/>
    </row>
    <row r="52" spans="1:13"/>
    <row r="53" spans="1:13"/>
    <row r="54" spans="1:13"/>
    <row r="55" spans="1:13"/>
    <row r="56" spans="1:13"/>
    <row r="57" spans="1:13" ht="15">
      <c r="A57" s="82" t="s">
        <v>95</v>
      </c>
      <c r="B57" s="79">
        <f>SUM(Speed!G:G)</f>
        <v>1490.39</v>
      </c>
      <c r="C57" s="36" t="s">
        <v>45</v>
      </c>
      <c r="D57" s="36">
        <f>SUM(K58:K144)-SUM(I58:I144)</f>
        <v>-9.9899999999997817</v>
      </c>
    </row>
    <row r="58" spans="1:13">
      <c r="A58" s="48">
        <v>76900</v>
      </c>
      <c r="B58" s="48" t="s">
        <v>96</v>
      </c>
      <c r="C58" s="33">
        <f>SUMIF(Speed!A:A,A58,Speed!E:E)</f>
        <v>5</v>
      </c>
      <c r="D58" s="33">
        <v>5</v>
      </c>
      <c r="E58" s="33">
        <f t="shared" ref="E58:E59" si="48">D58-C58</f>
        <v>0</v>
      </c>
      <c r="F58" s="40">
        <f>SUMIF(Speed!A:A,A58,Speed!G:G)/C58</f>
        <v>14.39</v>
      </c>
      <c r="G58" s="40">
        <f>F58*C58</f>
        <v>71.95</v>
      </c>
      <c r="H58" s="33">
        <v>19.989999999999998</v>
      </c>
      <c r="I58" s="33">
        <f t="shared" ref="I58:I60" si="49">H58*C58</f>
        <v>99.949999999999989</v>
      </c>
      <c r="J58" s="42">
        <f t="shared" ref="J58:J60" si="50">G58/I58</f>
        <v>0.7198599299649826</v>
      </c>
      <c r="K58" s="33">
        <f t="shared" ref="K58:K60" si="51">H58*D58</f>
        <v>99.949999999999989</v>
      </c>
      <c r="L58" s="33">
        <v>1</v>
      </c>
      <c r="M58" s="90">
        <v>22</v>
      </c>
    </row>
    <row r="59" spans="1:13">
      <c r="A59" s="48">
        <v>76901</v>
      </c>
      <c r="B59" s="48" t="s">
        <v>97</v>
      </c>
      <c r="C59" s="33">
        <f>SUMIF(Speed!A:A,A59,Speed!E:E)</f>
        <v>11</v>
      </c>
      <c r="D59" s="33">
        <v>11</v>
      </c>
      <c r="E59" s="33">
        <f t="shared" si="48"/>
        <v>0</v>
      </c>
      <c r="F59" s="40">
        <f>SUMIF(Speed!A:A,A59,Speed!G:G)/C59</f>
        <v>14.549090909090909</v>
      </c>
      <c r="G59" s="40">
        <f t="shared" ref="G59" si="52">F59*C59</f>
        <v>160.04</v>
      </c>
      <c r="H59" s="33">
        <v>19.989999999999998</v>
      </c>
      <c r="I59" s="33">
        <f t="shared" si="49"/>
        <v>219.89</v>
      </c>
      <c r="J59" s="42">
        <f t="shared" si="50"/>
        <v>0.72781845468188644</v>
      </c>
      <c r="K59" s="33">
        <f t="shared" si="51"/>
        <v>219.89</v>
      </c>
      <c r="L59" s="33">
        <v>1</v>
      </c>
      <c r="M59" s="90">
        <v>28</v>
      </c>
    </row>
    <row r="60" spans="1:13">
      <c r="A60" s="48">
        <v>76895</v>
      </c>
      <c r="B60" s="48" t="s">
        <v>98</v>
      </c>
      <c r="C60" s="33">
        <f>SUMIF(Speed!A:A,A60,Speed!E:E)</f>
        <v>5</v>
      </c>
      <c r="D60" s="33">
        <v>5</v>
      </c>
      <c r="E60" s="33">
        <f>D60-C60</f>
        <v>0</v>
      </c>
      <c r="F60" s="40">
        <f>SUMIF(Speed!A:A,A60,Speed!G:G)/C60</f>
        <v>16.997999999999998</v>
      </c>
      <c r="G60" s="40">
        <f>F60*C60</f>
        <v>84.989999999999981</v>
      </c>
      <c r="H60" s="33">
        <v>19.989999999999998</v>
      </c>
      <c r="I60" s="33">
        <f t="shared" si="49"/>
        <v>99.949999999999989</v>
      </c>
      <c r="J60" s="42">
        <f t="shared" si="50"/>
        <v>0.85032516258129054</v>
      </c>
      <c r="K60" s="33">
        <f t="shared" si="51"/>
        <v>99.949999999999989</v>
      </c>
      <c r="L60" s="33">
        <v>1</v>
      </c>
      <c r="M60" s="90">
        <v>35</v>
      </c>
    </row>
    <row r="61" spans="1:13">
      <c r="A61" s="48">
        <v>76902</v>
      </c>
      <c r="B61" s="48" t="s">
        <v>99</v>
      </c>
      <c r="C61" s="33">
        <f>SUMIF(Speed!A:A,A61,Speed!E:E)</f>
        <v>8</v>
      </c>
      <c r="D61" s="33">
        <v>8</v>
      </c>
      <c r="E61" s="33">
        <f>D61-C61</f>
        <v>0</v>
      </c>
      <c r="F61" s="40">
        <f>SUMIF(Speed!A:A,A61,Speed!G:G)/C61</f>
        <v>14.578749999999999</v>
      </c>
      <c r="G61" s="40">
        <f>F61*C61</f>
        <v>116.63</v>
      </c>
      <c r="H61" s="33">
        <v>19.989999999999998</v>
      </c>
      <c r="I61" s="33">
        <f>H61*C61</f>
        <v>159.91999999999999</v>
      </c>
      <c r="J61" s="42">
        <f>G61/I61</f>
        <v>0.72930215107553775</v>
      </c>
      <c r="K61" s="33">
        <f>H61*D61</f>
        <v>159.91999999999999</v>
      </c>
      <c r="L61" s="33">
        <v>1</v>
      </c>
      <c r="M61" s="90">
        <v>20</v>
      </c>
    </row>
    <row r="62" spans="1:13">
      <c r="A62" s="48">
        <v>76903</v>
      </c>
      <c r="B62" s="48" t="s">
        <v>100</v>
      </c>
      <c r="C62" s="33">
        <f>SUMIF(Speed!A:A,A62,Speed!E:E)</f>
        <v>22</v>
      </c>
      <c r="D62" s="33">
        <v>22</v>
      </c>
      <c r="E62" s="33">
        <f>D62-C62</f>
        <v>0</v>
      </c>
      <c r="F62" s="40">
        <f>SUMIF(Speed!A:A,A62,Speed!G:G)/C62</f>
        <v>23.95</v>
      </c>
      <c r="G62" s="40">
        <f>F62*C62</f>
        <v>526.9</v>
      </c>
      <c r="H62" s="33">
        <v>39.99</v>
      </c>
      <c r="I62" s="33">
        <f>H62*C62</f>
        <v>879.78000000000009</v>
      </c>
      <c r="J62" s="42">
        <f>G62/I62</f>
        <v>0.59889972493123267</v>
      </c>
      <c r="K62" s="33">
        <f>H62*D62</f>
        <v>879.78000000000009</v>
      </c>
      <c r="L62" s="33">
        <v>1</v>
      </c>
      <c r="M62" s="90">
        <v>40</v>
      </c>
    </row>
    <row r="63" spans="1:13">
      <c r="A63" s="48">
        <v>76905</v>
      </c>
      <c r="B63" s="48" t="s">
        <v>101</v>
      </c>
      <c r="C63" s="33">
        <f>SUMIF(Speed!A:A,A63,Speed!E:E)</f>
        <v>12</v>
      </c>
      <c r="D63" s="33">
        <v>12</v>
      </c>
      <c r="E63" s="33">
        <f>D63-C63</f>
        <v>0</v>
      </c>
      <c r="F63" s="40">
        <f>SUMIF(Speed!A:A,A63,Speed!G:G)/C63</f>
        <v>44.156666666666666</v>
      </c>
      <c r="G63" s="40">
        <f t="shared" ref="G63" si="53">F63*C63</f>
        <v>529.88</v>
      </c>
      <c r="H63" s="33">
        <v>49.99</v>
      </c>
      <c r="I63" s="33">
        <f>H63*C63</f>
        <v>599.88</v>
      </c>
      <c r="J63" s="42">
        <f>G63/I63</f>
        <v>0.88330999533239984</v>
      </c>
      <c r="K63" s="33">
        <f>H63*D63</f>
        <v>599.88</v>
      </c>
      <c r="L63" s="33">
        <v>1</v>
      </c>
      <c r="M63" s="33" t="s">
        <v>54</v>
      </c>
    </row>
    <row r="64" spans="1:13">
      <c r="A64" s="31">
        <v>30434</v>
      </c>
      <c r="B64" s="31" t="s">
        <v>102</v>
      </c>
      <c r="C64" s="33">
        <f>SUMIF(Speed!A:A,A64,Speed!E:E)</f>
        <v>1</v>
      </c>
      <c r="D64" s="33">
        <v>1</v>
      </c>
      <c r="E64" s="33">
        <f t="shared" ref="E60:E64" si="54">D64-C64</f>
        <v>0</v>
      </c>
      <c r="F64" s="40">
        <f>SUMIF(Speed!A:A,A64,Speed!G:G)/C64</f>
        <v>0</v>
      </c>
      <c r="G64" s="40">
        <f t="shared" ref="G60:G64" si="55">F64*C64</f>
        <v>0</v>
      </c>
      <c r="H64" s="33">
        <v>0</v>
      </c>
      <c r="I64" s="33">
        <f t="shared" ref="I60:I64" si="56">H64*C64</f>
        <v>0</v>
      </c>
      <c r="J64" s="42"/>
      <c r="K64" s="33">
        <f t="shared" ref="K60:K64" si="57">H64*D64</f>
        <v>0</v>
      </c>
      <c r="L64" s="33">
        <v>1</v>
      </c>
    </row>
    <row r="65" spans="1:13">
      <c r="J65" s="42"/>
    </row>
    <row r="66" spans="1:13">
      <c r="J66" s="42"/>
    </row>
    <row r="67" spans="1:13">
      <c r="J67" s="42"/>
    </row>
    <row r="68" spans="1:13">
      <c r="J68" s="42"/>
    </row>
    <row r="69" spans="1:13"/>
    <row r="70" spans="1:13" ht="15">
      <c r="A70" s="82" t="s">
        <v>103</v>
      </c>
      <c r="B70" s="79">
        <f>SUM(StarWars!G:G)</f>
        <v>1884.1900000000003</v>
      </c>
      <c r="C70" s="36" t="s">
        <v>45</v>
      </c>
      <c r="D70" s="36">
        <f>SUM(K71:K85)-SUM(I71:I85)</f>
        <v>0</v>
      </c>
    </row>
    <row r="71" spans="1:13">
      <c r="A71" s="48">
        <v>75317</v>
      </c>
      <c r="B71" s="48" t="s">
        <v>104</v>
      </c>
      <c r="C71" s="33">
        <f>SUMIF(StarWars!A:A,A71,StarWars!E:E)</f>
        <v>12</v>
      </c>
      <c r="D71" s="33">
        <v>12</v>
      </c>
      <c r="E71" s="33">
        <f t="shared" ref="E71" si="58">D71-C71</f>
        <v>0</v>
      </c>
      <c r="F71" s="40">
        <f>SUMIF(StarWars!A:A,A71,StarWars!G:G)/C71</f>
        <v>13.049999999999999</v>
      </c>
      <c r="G71" s="40">
        <f>F71*C71</f>
        <v>156.6</v>
      </c>
      <c r="H71" s="33">
        <v>19.989999999999998</v>
      </c>
      <c r="I71" s="33">
        <f t="shared" ref="I71" si="59">H71*C71</f>
        <v>239.88</v>
      </c>
      <c r="J71" s="42">
        <f t="shared" ref="J71" si="60">G71/I71</f>
        <v>0.65282641320660328</v>
      </c>
      <c r="K71" s="33">
        <f t="shared" ref="K71" si="61">H71*D71</f>
        <v>239.88</v>
      </c>
      <c r="L71" s="33">
        <v>1</v>
      </c>
      <c r="M71" s="90">
        <v>20</v>
      </c>
    </row>
    <row r="72" spans="1:13">
      <c r="A72" s="48">
        <v>40539</v>
      </c>
      <c r="B72" s="48" t="s">
        <v>105</v>
      </c>
      <c r="C72" s="33">
        <f>SUMIF(StarWars!A:A,A72,StarWars!E:E)</f>
        <v>3</v>
      </c>
      <c r="D72" s="33">
        <v>3</v>
      </c>
      <c r="E72" s="33">
        <f t="shared" ref="E72" si="62">D72-C72</f>
        <v>0</v>
      </c>
      <c r="F72" s="40">
        <f>SUMIF(StarWars!A:A,A72,StarWars!G:G)/C72</f>
        <v>9.99</v>
      </c>
      <c r="G72" s="40">
        <f>F72*C72</f>
        <v>29.97</v>
      </c>
      <c r="H72" s="33">
        <v>9.99</v>
      </c>
      <c r="I72" s="33">
        <f t="shared" ref="I72:I80" si="63">H72*C72</f>
        <v>29.97</v>
      </c>
      <c r="J72" s="42">
        <f t="shared" ref="J72:J76" si="64">G72/I72</f>
        <v>1</v>
      </c>
      <c r="K72" s="33">
        <f t="shared" ref="K72:K80" si="65">H72*D72</f>
        <v>29.97</v>
      </c>
      <c r="L72" s="33">
        <v>1</v>
      </c>
      <c r="M72" s="90">
        <v>15</v>
      </c>
    </row>
    <row r="73" spans="1:13">
      <c r="A73" s="48">
        <v>75267</v>
      </c>
      <c r="B73" s="48" t="s">
        <v>106</v>
      </c>
      <c r="C73" s="33">
        <f>SUMIF(StarWars!A:A,A73,StarWars!E:E)</f>
        <v>20</v>
      </c>
      <c r="D73" s="33">
        <v>20</v>
      </c>
      <c r="E73" s="33">
        <f>D73-C73</f>
        <v>0</v>
      </c>
      <c r="F73" s="40">
        <f>SUMIF(StarWars!A:A,A73,StarWars!G:G)/C73</f>
        <v>13.172999999999998</v>
      </c>
      <c r="G73" s="40">
        <f>F73*C73</f>
        <v>263.45999999999998</v>
      </c>
      <c r="H73" s="33">
        <v>14.99</v>
      </c>
      <c r="I73" s="33">
        <f t="shared" si="63"/>
        <v>299.8</v>
      </c>
      <c r="J73" s="42">
        <f t="shared" si="64"/>
        <v>0.87878585723815872</v>
      </c>
      <c r="K73" s="33">
        <f t="shared" si="65"/>
        <v>299.8</v>
      </c>
      <c r="L73" s="33">
        <v>1</v>
      </c>
      <c r="M73" s="90">
        <v>16</v>
      </c>
    </row>
    <row r="74" spans="1:13">
      <c r="A74" s="48">
        <v>40391</v>
      </c>
      <c r="B74" s="48" t="s">
        <v>107</v>
      </c>
      <c r="C74" s="33">
        <f>SUMIF(StarWars!A:A,A74,StarWars!E:E)</f>
        <v>4</v>
      </c>
      <c r="D74" s="33">
        <v>4</v>
      </c>
      <c r="E74" s="33">
        <f>D74-C74</f>
        <v>0</v>
      </c>
      <c r="F74" s="40">
        <f>SUMIF(StarWars!A:A,A74,StarWars!G:G)/C74</f>
        <v>13.99</v>
      </c>
      <c r="G74" s="40">
        <f>F74*C74</f>
        <v>55.96</v>
      </c>
      <c r="H74" s="33">
        <v>19.989999999999998</v>
      </c>
      <c r="I74" s="33">
        <f t="shared" si="63"/>
        <v>79.959999999999994</v>
      </c>
      <c r="J74" s="42">
        <f t="shared" si="64"/>
        <v>0.69984992496248133</v>
      </c>
      <c r="K74" s="33">
        <f t="shared" si="65"/>
        <v>79.959999999999994</v>
      </c>
      <c r="L74" s="33">
        <v>1</v>
      </c>
      <c r="M74" s="90">
        <v>13</v>
      </c>
    </row>
    <row r="75" spans="1:13">
      <c r="A75" s="48">
        <v>75254</v>
      </c>
      <c r="B75" s="48" t="s">
        <v>108</v>
      </c>
      <c r="C75" s="33">
        <f>SUMIF(StarWars!A:A,A75,StarWars!E:E)</f>
        <v>4</v>
      </c>
      <c r="D75" s="33">
        <v>4</v>
      </c>
      <c r="E75" s="33">
        <f>D75-C75</f>
        <v>0</v>
      </c>
      <c r="F75" s="40">
        <f>SUMIF(StarWars!A:A,A75,StarWars!G:G)/C75</f>
        <v>48.629999999999995</v>
      </c>
      <c r="G75" s="40">
        <f>F75*C75</f>
        <v>194.51999999999998</v>
      </c>
      <c r="H75" s="33">
        <v>59.99</v>
      </c>
      <c r="I75" s="33">
        <f t="shared" si="63"/>
        <v>239.96</v>
      </c>
      <c r="J75" s="42">
        <f t="shared" si="64"/>
        <v>0.81063510585097509</v>
      </c>
      <c r="K75" s="33">
        <f t="shared" si="65"/>
        <v>239.96</v>
      </c>
      <c r="L75" s="33">
        <v>1</v>
      </c>
      <c r="M75" s="90">
        <v>45</v>
      </c>
    </row>
    <row r="76" spans="1:13">
      <c r="A76" s="48">
        <v>75319</v>
      </c>
      <c r="B76" s="48" t="s">
        <v>109</v>
      </c>
      <c r="C76" s="33">
        <f>SUMIF(StarWars!A:A,A76,StarWars!E:E)</f>
        <v>5</v>
      </c>
      <c r="D76" s="33">
        <v>5</v>
      </c>
      <c r="E76" s="33">
        <f>D76-C76</f>
        <v>0</v>
      </c>
      <c r="F76" s="40">
        <f>SUMIF(StarWars!A:A,A76,StarWars!G:G)/C76</f>
        <v>29.99</v>
      </c>
      <c r="G76" s="40">
        <f>F76*C76</f>
        <v>149.94999999999999</v>
      </c>
      <c r="H76" s="33">
        <v>29.99</v>
      </c>
      <c r="I76" s="33">
        <f t="shared" si="63"/>
        <v>149.94999999999999</v>
      </c>
      <c r="J76" s="33">
        <f t="shared" si="64"/>
        <v>1</v>
      </c>
      <c r="K76" s="33">
        <f t="shared" si="65"/>
        <v>149.94999999999999</v>
      </c>
      <c r="L76" s="33">
        <v>1</v>
      </c>
      <c r="M76" s="90">
        <v>45</v>
      </c>
    </row>
    <row r="77" spans="1:13">
      <c r="A77" s="48">
        <v>75280</v>
      </c>
      <c r="B77" s="48" t="s">
        <v>110</v>
      </c>
      <c r="C77" s="33">
        <f>SUMIF(StarWars!A:A,A77,StarWars!E:E)</f>
        <v>15</v>
      </c>
      <c r="D77" s="33">
        <v>15</v>
      </c>
      <c r="E77" s="33">
        <f t="shared" ref="E77:E80" si="66">D77-C77</f>
        <v>0</v>
      </c>
      <c r="F77" s="40">
        <f>SUMIF(StarWars!A:A,A77,StarWars!G:G)/C77</f>
        <v>19.602</v>
      </c>
      <c r="G77" s="40">
        <f t="shared" ref="G77:G80" si="67">F77*C77</f>
        <v>294.03000000000003</v>
      </c>
      <c r="H77" s="33">
        <v>29.99</v>
      </c>
      <c r="I77" s="33">
        <f t="shared" si="63"/>
        <v>449.84999999999997</v>
      </c>
      <c r="J77" s="42">
        <f>G77/I77</f>
        <v>0.65361787262420823</v>
      </c>
      <c r="K77" s="33">
        <f t="shared" si="65"/>
        <v>449.84999999999997</v>
      </c>
      <c r="L77" s="33">
        <v>1</v>
      </c>
      <c r="M77" s="33" t="s">
        <v>111</v>
      </c>
    </row>
    <row r="78" spans="1:13">
      <c r="A78" s="48">
        <v>40557</v>
      </c>
      <c r="B78" s="81" t="s">
        <v>112</v>
      </c>
      <c r="C78" s="33">
        <f>SUMIF(StarWars!A:A,A78,StarWars!E:E)</f>
        <v>19</v>
      </c>
      <c r="D78" s="33">
        <v>19</v>
      </c>
      <c r="E78" s="33">
        <f t="shared" si="66"/>
        <v>0</v>
      </c>
      <c r="F78" s="40">
        <f>SUMIF(StarWars!A:A,A78,StarWars!G:G)/C78</f>
        <v>14.99</v>
      </c>
      <c r="G78" s="40">
        <f t="shared" si="67"/>
        <v>284.81</v>
      </c>
      <c r="H78" s="33">
        <v>14.99</v>
      </c>
      <c r="I78" s="33">
        <f t="shared" si="63"/>
        <v>284.81</v>
      </c>
      <c r="J78" s="42">
        <f t="shared" ref="J78:J80" si="68">G78/I78</f>
        <v>1</v>
      </c>
      <c r="K78" s="33">
        <f t="shared" si="65"/>
        <v>284.81</v>
      </c>
      <c r="L78" s="33">
        <v>1</v>
      </c>
      <c r="M78" s="90">
        <v>20</v>
      </c>
    </row>
    <row r="79" spans="1:13">
      <c r="A79" s="48">
        <v>40558</v>
      </c>
      <c r="B79" s="81" t="s">
        <v>113</v>
      </c>
      <c r="C79" s="33">
        <f>SUMIF(StarWars!A:A,A79,StarWars!E:E)</f>
        <v>9</v>
      </c>
      <c r="D79" s="33">
        <v>9</v>
      </c>
      <c r="E79" s="33">
        <f t="shared" si="66"/>
        <v>0</v>
      </c>
      <c r="F79" s="40">
        <f>SUMIF(StarWars!A:A,A79,StarWars!G:G)/C79</f>
        <v>14.99</v>
      </c>
      <c r="G79" s="40">
        <f t="shared" si="67"/>
        <v>134.91</v>
      </c>
      <c r="H79" s="33">
        <v>14.99</v>
      </c>
      <c r="I79" s="33">
        <f t="shared" si="63"/>
        <v>134.91</v>
      </c>
      <c r="J79" s="42">
        <f t="shared" si="68"/>
        <v>1</v>
      </c>
      <c r="K79" s="33">
        <f t="shared" si="65"/>
        <v>134.91</v>
      </c>
      <c r="L79" s="33">
        <v>1</v>
      </c>
      <c r="M79" s="90">
        <v>20</v>
      </c>
    </row>
    <row r="80" spans="1:13">
      <c r="A80" s="48">
        <v>75315</v>
      </c>
      <c r="B80" s="48" t="s">
        <v>114</v>
      </c>
      <c r="C80" s="33">
        <f>SUMIF(StarWars!A:A,A80,StarWars!E:E)</f>
        <v>2</v>
      </c>
      <c r="D80" s="33">
        <v>2</v>
      </c>
      <c r="E80" s="33">
        <f t="shared" si="66"/>
        <v>0</v>
      </c>
      <c r="F80" s="40">
        <f>SUMIF(StarWars!A:A,A80,StarWars!G:G)/C80</f>
        <v>159.99</v>
      </c>
      <c r="G80" s="40">
        <f t="shared" si="67"/>
        <v>319.98</v>
      </c>
      <c r="H80" s="33">
        <v>159.99</v>
      </c>
      <c r="I80" s="33">
        <f t="shared" si="63"/>
        <v>319.98</v>
      </c>
      <c r="J80" s="42">
        <f t="shared" si="68"/>
        <v>1</v>
      </c>
      <c r="K80" s="33">
        <f t="shared" si="65"/>
        <v>319.98</v>
      </c>
      <c r="L80" s="33">
        <v>1</v>
      </c>
      <c r="M80" s="90">
        <v>180</v>
      </c>
    </row>
    <row r="81" spans="1:13">
      <c r="J81" s="42"/>
    </row>
    <row r="82" spans="1:13">
      <c r="J82" s="42"/>
    </row>
    <row r="83" spans="1:13">
      <c r="J83" s="42"/>
    </row>
    <row r="84" spans="1:13"/>
    <row r="86" spans="1:13" ht="15">
      <c r="A86" s="82" t="s">
        <v>115</v>
      </c>
      <c r="B86" s="79">
        <f>SUM(Anderes!G:G)</f>
        <v>3811.3299999999977</v>
      </c>
    </row>
    <row r="87" spans="1:13">
      <c r="A87" s="48">
        <v>40377</v>
      </c>
      <c r="B87" s="48" t="s">
        <v>116</v>
      </c>
      <c r="C87" s="33">
        <f>SUMIF(Anderes!A:A,A87,Anderes!E:E)</f>
        <v>5</v>
      </c>
      <c r="D87" s="33">
        <v>5</v>
      </c>
      <c r="E87" s="33">
        <f>D87-C87</f>
        <v>0</v>
      </c>
      <c r="F87" s="40">
        <f>SUMIF(Anderes!A:A,A87,Anderes!G:G)/C87</f>
        <v>9.99</v>
      </c>
      <c r="G87" s="40">
        <f>F87*C87</f>
        <v>49.95</v>
      </c>
      <c r="H87" s="33">
        <v>9.99</v>
      </c>
      <c r="I87" s="33">
        <f t="shared" ref="I87:I90" si="69">H87*C87</f>
        <v>49.95</v>
      </c>
      <c r="J87" s="42">
        <f t="shared" ref="J87:J90" si="70">G87/I87</f>
        <v>1</v>
      </c>
      <c r="K87" s="33">
        <f t="shared" ref="K87:K90" si="71">H87*D87</f>
        <v>49.95</v>
      </c>
      <c r="L87" s="33">
        <v>1</v>
      </c>
      <c r="M87" s="91">
        <v>7.5</v>
      </c>
    </row>
    <row r="88" spans="1:13">
      <c r="A88" s="48">
        <v>40378</v>
      </c>
      <c r="B88" s="48" t="s">
        <v>117</v>
      </c>
      <c r="C88" s="33">
        <f>SUMIF(Anderes!A:A,A88,Anderes!E:E)</f>
        <v>4</v>
      </c>
      <c r="D88" s="33">
        <v>4</v>
      </c>
      <c r="E88" s="33">
        <f t="shared" ref="E88" si="72">D88-C88</f>
        <v>0</v>
      </c>
      <c r="F88" s="40">
        <f>SUMIF(Anderes!A:A,A88,Anderes!G:G)/C88</f>
        <v>14.99</v>
      </c>
      <c r="G88" s="40">
        <f t="shared" ref="G88" si="73">F88*C88</f>
        <v>59.96</v>
      </c>
      <c r="H88" s="33">
        <v>14.99</v>
      </c>
      <c r="I88" s="33">
        <f t="shared" si="69"/>
        <v>59.96</v>
      </c>
      <c r="J88" s="42">
        <f t="shared" si="70"/>
        <v>1</v>
      </c>
      <c r="K88" s="33">
        <f t="shared" si="71"/>
        <v>59.96</v>
      </c>
      <c r="L88" s="33">
        <v>1</v>
      </c>
      <c r="M88" s="90">
        <v>14</v>
      </c>
    </row>
    <row r="89" spans="1:13">
      <c r="A89" s="48">
        <v>80109</v>
      </c>
      <c r="B89" s="48" t="s">
        <v>118</v>
      </c>
      <c r="C89" s="33">
        <f>SUMIF(Anderes!A:A,A89,Anderes!E:E)</f>
        <v>2</v>
      </c>
      <c r="D89" s="33">
        <v>2</v>
      </c>
      <c r="E89" s="33">
        <f>D89-C89</f>
        <v>0</v>
      </c>
      <c r="F89" s="40">
        <f>SUMIF(Anderes!A:A,A89,Anderes!G:G)/C89</f>
        <v>99.99</v>
      </c>
      <c r="G89" s="40">
        <f>F89*C89</f>
        <v>199.98</v>
      </c>
      <c r="H89" s="33">
        <v>99.99</v>
      </c>
      <c r="I89" s="33">
        <f t="shared" si="69"/>
        <v>199.98</v>
      </c>
      <c r="J89" s="42">
        <f t="shared" si="70"/>
        <v>1</v>
      </c>
      <c r="K89" s="33">
        <f t="shared" si="71"/>
        <v>199.98</v>
      </c>
      <c r="L89" s="33">
        <v>1</v>
      </c>
      <c r="M89" s="90">
        <v>80</v>
      </c>
    </row>
    <row r="90" spans="1:13">
      <c r="A90" s="48">
        <v>10273</v>
      </c>
      <c r="B90" s="48" t="s">
        <v>119</v>
      </c>
      <c r="C90" s="33">
        <f>SUMIF(Anderes!A:A,A90,Anderes!E:E)</f>
        <v>1</v>
      </c>
      <c r="D90" s="33">
        <v>1</v>
      </c>
      <c r="E90" s="33">
        <f>D90-C90</f>
        <v>0</v>
      </c>
      <c r="F90" s="40">
        <f>SUMIF(Anderes!A:A,A90,Anderes!G:G)/C90</f>
        <v>209</v>
      </c>
      <c r="G90" s="40">
        <f>F90*C90</f>
        <v>209</v>
      </c>
      <c r="H90" s="33">
        <v>249.99</v>
      </c>
      <c r="I90" s="33">
        <f t="shared" si="69"/>
        <v>249.99</v>
      </c>
      <c r="J90" s="42">
        <f t="shared" si="70"/>
        <v>0.83603344133765345</v>
      </c>
      <c r="K90" s="33">
        <f t="shared" si="71"/>
        <v>249.99</v>
      </c>
      <c r="L90" s="33">
        <v>1</v>
      </c>
      <c r="M90" s="90">
        <v>200</v>
      </c>
    </row>
    <row r="91" spans="1:13">
      <c r="A91" s="48">
        <v>40367</v>
      </c>
      <c r="B91" s="48" t="s">
        <v>120</v>
      </c>
      <c r="C91" s="33">
        <f>SUMIF(Anderes!A:A,A91,Anderes!E:E)</f>
        <v>11</v>
      </c>
      <c r="D91" s="33">
        <v>11</v>
      </c>
      <c r="E91" s="33">
        <f>D91-C91</f>
        <v>0</v>
      </c>
      <c r="F91" s="40">
        <f>SUMIF(Anderes!A:A,A91,Anderes!G:G)/C91</f>
        <v>9.99</v>
      </c>
      <c r="G91" s="40">
        <f>F91*C91</f>
        <v>109.89</v>
      </c>
      <c r="H91" s="33">
        <v>9.99</v>
      </c>
      <c r="I91" s="33">
        <f>H91*C91</f>
        <v>109.89</v>
      </c>
      <c r="J91" s="42">
        <f>G91/I91</f>
        <v>1</v>
      </c>
      <c r="K91" s="33">
        <f>H91*D91</f>
        <v>109.89</v>
      </c>
      <c r="L91" s="33">
        <v>1</v>
      </c>
      <c r="M91" s="90">
        <v>13</v>
      </c>
    </row>
    <row r="92" spans="1:13">
      <c r="A92" s="48">
        <v>40348</v>
      </c>
      <c r="B92" s="48" t="s">
        <v>121</v>
      </c>
      <c r="C92" s="33">
        <f>SUMIF(Anderes!A:A,A92,Anderes!E:E)</f>
        <v>1</v>
      </c>
      <c r="D92" s="33">
        <v>1</v>
      </c>
      <c r="E92" s="33">
        <f t="shared" ref="E92:E94" si="74">D92-C92</f>
        <v>0</v>
      </c>
      <c r="F92" s="40">
        <f>SUMIF(Anderes!A:A,A92,Anderes!G:G)/C92</f>
        <v>9.99</v>
      </c>
      <c r="G92" s="40">
        <f t="shared" ref="G92:G93" si="75">F92*C92</f>
        <v>9.99</v>
      </c>
      <c r="H92" s="33">
        <v>9.99</v>
      </c>
      <c r="I92" s="33">
        <f t="shared" ref="I92:I93" si="76">H92*C92</f>
        <v>9.99</v>
      </c>
      <c r="J92" s="42">
        <f>G92/I92</f>
        <v>1</v>
      </c>
      <c r="K92" s="33">
        <f t="shared" ref="K92:K93" si="77">H92*D92</f>
        <v>9.99</v>
      </c>
      <c r="L92" s="33">
        <v>1</v>
      </c>
      <c r="M92" s="33" t="s">
        <v>122</v>
      </c>
    </row>
    <row r="93" spans="1:13">
      <c r="A93" s="48">
        <v>40382</v>
      </c>
      <c r="B93" s="48" t="s">
        <v>123</v>
      </c>
      <c r="C93" s="33">
        <f>SUMIF(Anderes!A:A,A93,Anderes!E:E)</f>
        <v>4</v>
      </c>
      <c r="D93" s="33">
        <v>4</v>
      </c>
      <c r="E93" s="33">
        <f t="shared" si="74"/>
        <v>0</v>
      </c>
      <c r="F93" s="40">
        <f>SUMIF(Anderes!A:A,A93,Anderes!G:G)/C93</f>
        <v>12.99</v>
      </c>
      <c r="G93" s="40">
        <f t="shared" si="75"/>
        <v>51.96</v>
      </c>
      <c r="H93" s="33">
        <v>12.99</v>
      </c>
      <c r="I93" s="33">
        <f t="shared" si="76"/>
        <v>51.96</v>
      </c>
      <c r="J93" s="42">
        <f t="shared" ref="J93" si="78">G93/I93</f>
        <v>1</v>
      </c>
      <c r="K93" s="33">
        <f t="shared" si="77"/>
        <v>51.96</v>
      </c>
      <c r="L93" s="33">
        <v>1</v>
      </c>
      <c r="M93" s="90">
        <v>30</v>
      </c>
    </row>
    <row r="94" spans="1:13">
      <c r="A94" s="48">
        <v>40499</v>
      </c>
      <c r="B94" s="48" t="s">
        <v>124</v>
      </c>
      <c r="C94" s="33">
        <f>SUMIF(Anderes!A:A,A94,Anderes!E:E)</f>
        <v>10</v>
      </c>
      <c r="D94" s="33">
        <v>10</v>
      </c>
      <c r="E94" s="33">
        <f t="shared" si="74"/>
        <v>0</v>
      </c>
      <c r="F94" s="40">
        <f>SUMIF(Anderes!A:A,A94,Anderes!G:G)/C94</f>
        <v>39.089999999999996</v>
      </c>
      <c r="G94" s="40">
        <f t="shared" ref="G94" si="79">F94*C94</f>
        <v>390.9</v>
      </c>
      <c r="H94" s="33">
        <v>39.99</v>
      </c>
      <c r="I94" s="33">
        <f t="shared" ref="I94" si="80">H94*C94</f>
        <v>399.90000000000003</v>
      </c>
      <c r="J94" s="42">
        <f t="shared" ref="J94" si="81">G94/I94</f>
        <v>0.97749437359339819</v>
      </c>
      <c r="K94" s="33">
        <f>H94*D94</f>
        <v>399.90000000000003</v>
      </c>
      <c r="L94" s="33">
        <v>0</v>
      </c>
    </row>
    <row r="95" spans="1:13">
      <c r="A95" s="48">
        <v>10278</v>
      </c>
      <c r="B95" s="48" t="s">
        <v>125</v>
      </c>
      <c r="C95" s="33">
        <f>SUMIF(Anderes!A:A,A95,Anderes!E:E)</f>
        <v>1</v>
      </c>
      <c r="D95" s="33">
        <v>1</v>
      </c>
      <c r="E95" s="33">
        <f>D95-C95</f>
        <v>0</v>
      </c>
      <c r="F95" s="40">
        <f>SUMIF(Anderes!A:A,A95,Anderes!G:G)/C95</f>
        <v>149.99</v>
      </c>
      <c r="G95" s="40">
        <f>F95*C95</f>
        <v>149.99</v>
      </c>
      <c r="H95" s="33">
        <v>169.99</v>
      </c>
      <c r="I95" s="33">
        <f t="shared" ref="I95" si="82">H95*C95</f>
        <v>169.99</v>
      </c>
      <c r="J95" s="42">
        <f t="shared" ref="J95" si="83">G95/H95</f>
        <v>0.88234602035413845</v>
      </c>
      <c r="K95" s="33">
        <f>H95*D95</f>
        <v>169.99</v>
      </c>
      <c r="L95" s="33">
        <v>0</v>
      </c>
      <c r="M95" s="90">
        <v>200</v>
      </c>
    </row>
    <row r="96" spans="1:13">
      <c r="A96" s="48">
        <v>10293</v>
      </c>
      <c r="B96" s="48" t="s">
        <v>126</v>
      </c>
      <c r="C96" s="33">
        <f>SUMIF(Anderes!A:A,A96,Anderes!E:E)</f>
        <v>5</v>
      </c>
      <c r="D96" s="33">
        <v>5</v>
      </c>
      <c r="E96" s="33">
        <f t="shared" ref="E96:E97" si="84">D96-C96</f>
        <v>0</v>
      </c>
      <c r="F96" s="40">
        <f>SUMIF(Anderes!A:A,A96,Anderes!G:G)/C96</f>
        <v>72.989999999999995</v>
      </c>
      <c r="G96" s="40">
        <f t="shared" ref="G96" si="85">F96*C96</f>
        <v>364.95</v>
      </c>
      <c r="H96" s="33">
        <v>99.99</v>
      </c>
      <c r="I96" s="33">
        <f t="shared" ref="I96" si="86">H96*C96</f>
        <v>499.95</v>
      </c>
      <c r="J96" s="42">
        <f t="shared" ref="J96:J97" si="87">G96/I96</f>
        <v>0.72997299729972998</v>
      </c>
      <c r="K96" s="33">
        <f t="shared" ref="K96" si="88">H96*D96</f>
        <v>499.95</v>
      </c>
      <c r="L96" s="33">
        <v>0</v>
      </c>
      <c r="M96" s="33" t="s">
        <v>127</v>
      </c>
    </row>
    <row r="97" spans="1:13">
      <c r="A97" s="48">
        <v>40524</v>
      </c>
      <c r="B97" s="48" t="s">
        <v>128</v>
      </c>
      <c r="C97" s="33">
        <f>SUMIF(Anderes!A:A,A97,Anderes!E:E)</f>
        <v>5</v>
      </c>
      <c r="D97" s="33">
        <v>5</v>
      </c>
      <c r="E97" s="33">
        <f t="shared" si="84"/>
        <v>0</v>
      </c>
      <c r="F97" s="40">
        <f>SUMIF(Anderes!A:A,A97,Anderes!G:G)/C97</f>
        <v>12.99</v>
      </c>
      <c r="G97" s="40">
        <f t="shared" ref="G97" si="89">F97*C97</f>
        <v>64.95</v>
      </c>
      <c r="H97" s="33">
        <v>12.99</v>
      </c>
      <c r="I97" s="33">
        <f t="shared" ref="I97" si="90">H97*C97</f>
        <v>64.95</v>
      </c>
      <c r="J97" s="42">
        <f t="shared" si="87"/>
        <v>1</v>
      </c>
      <c r="K97" s="33">
        <f t="shared" ref="K97" si="91">H97*D97</f>
        <v>64.95</v>
      </c>
      <c r="L97" s="33">
        <v>0</v>
      </c>
    </row>
    <row r="98" spans="1:13">
      <c r="A98" s="48">
        <v>40460</v>
      </c>
      <c r="B98" s="48" t="s">
        <v>129</v>
      </c>
      <c r="C98" s="33">
        <f>SUMIF(Anderes!A:A,A98,Anderes!E:E)</f>
        <v>4</v>
      </c>
      <c r="D98" s="33">
        <v>4</v>
      </c>
      <c r="E98" s="33">
        <f t="shared" ref="E98:E108" si="92">D98-C98</f>
        <v>0</v>
      </c>
      <c r="F98" s="40">
        <f>SUMIF(Anderes!A:A,A98,Anderes!G:G)/C98</f>
        <v>12.99</v>
      </c>
      <c r="G98" s="40">
        <f t="shared" ref="G98:G116" si="93">F98*C98</f>
        <v>51.96</v>
      </c>
      <c r="H98" s="33">
        <v>12.99</v>
      </c>
      <c r="I98" s="33">
        <f t="shared" ref="I98:I104" si="94">H98*C98</f>
        <v>51.96</v>
      </c>
      <c r="J98" s="42">
        <f t="shared" ref="J98:J99" si="95">G98/I98</f>
        <v>1</v>
      </c>
      <c r="K98" s="33">
        <f t="shared" ref="K98:K104" si="96">H98*D98</f>
        <v>51.96</v>
      </c>
      <c r="L98" s="33">
        <v>0</v>
      </c>
    </row>
    <row r="99" spans="1:13">
      <c r="A99" s="48">
        <v>40379</v>
      </c>
      <c r="B99" s="48" t="s">
        <v>130</v>
      </c>
      <c r="C99" s="33">
        <f>SUMIF(Anderes!A:A,A99,Anderes!E:E)</f>
        <v>15</v>
      </c>
      <c r="D99" s="33">
        <v>15</v>
      </c>
      <c r="E99" s="33">
        <f t="shared" si="92"/>
        <v>0</v>
      </c>
      <c r="F99" s="40">
        <f>SUMIF(Anderes!A:A,A99,Anderes!G:G)/C99</f>
        <v>6.6566666666666672</v>
      </c>
      <c r="G99" s="40">
        <f t="shared" si="93"/>
        <v>99.850000000000009</v>
      </c>
      <c r="H99" s="33">
        <v>9.99</v>
      </c>
      <c r="I99" s="33">
        <f t="shared" si="94"/>
        <v>149.85</v>
      </c>
      <c r="J99" s="42">
        <f t="shared" si="95"/>
        <v>0.66633299966633308</v>
      </c>
      <c r="K99" s="33">
        <f t="shared" si="96"/>
        <v>149.85</v>
      </c>
      <c r="L99" s="33">
        <v>1</v>
      </c>
      <c r="M99" s="33" t="s">
        <v>131</v>
      </c>
    </row>
    <row r="100" spans="1:13">
      <c r="A100" s="48">
        <v>40491</v>
      </c>
      <c r="B100" s="48" t="s">
        <v>132</v>
      </c>
      <c r="C100" s="33">
        <f>SUMIF(Anderes!A:A,A100,Anderes!E:E)</f>
        <v>5</v>
      </c>
      <c r="D100" s="33">
        <v>5</v>
      </c>
      <c r="E100" s="33">
        <f t="shared" si="92"/>
        <v>0</v>
      </c>
      <c r="F100" s="40">
        <f>SUMIF(Anderes!A:A,A100,Anderes!G:G)/C100</f>
        <v>0</v>
      </c>
      <c r="G100" s="40">
        <f t="shared" si="93"/>
        <v>0</v>
      </c>
      <c r="H100" s="33">
        <v>0</v>
      </c>
      <c r="I100" s="33">
        <f t="shared" si="94"/>
        <v>0</v>
      </c>
      <c r="J100" s="42"/>
      <c r="K100" s="33">
        <f t="shared" si="96"/>
        <v>0</v>
      </c>
      <c r="L100" s="33">
        <v>1</v>
      </c>
      <c r="M100" s="33" t="s">
        <v>133</v>
      </c>
    </row>
    <row r="101" spans="1:13">
      <c r="A101" s="48">
        <v>40386</v>
      </c>
      <c r="B101" s="48" t="s">
        <v>134</v>
      </c>
      <c r="C101" s="33">
        <f>SUMIF(Anderes!A:A,A101,Anderes!E:E)</f>
        <v>4</v>
      </c>
      <c r="D101" s="33">
        <v>4</v>
      </c>
      <c r="E101" s="33">
        <f t="shared" si="92"/>
        <v>0</v>
      </c>
      <c r="F101" s="40">
        <f>SUMIF(Anderes!A:A,A101,Anderes!G:G)/C101</f>
        <v>13.99</v>
      </c>
      <c r="G101" s="40">
        <f t="shared" si="93"/>
        <v>55.96</v>
      </c>
      <c r="H101" s="33">
        <v>19.989999999999998</v>
      </c>
      <c r="I101" s="33">
        <f t="shared" si="94"/>
        <v>79.959999999999994</v>
      </c>
      <c r="J101" s="42">
        <f t="shared" ref="J101:J105" si="97">G101/I101</f>
        <v>0.69984992496248133</v>
      </c>
      <c r="K101" s="33">
        <f t="shared" si="96"/>
        <v>79.959999999999994</v>
      </c>
      <c r="L101" s="33">
        <v>1</v>
      </c>
    </row>
    <row r="102" spans="1:13">
      <c r="A102" s="48">
        <v>40428</v>
      </c>
      <c r="B102" s="48" t="s">
        <v>135</v>
      </c>
      <c r="C102" s="33">
        <f>SUMIF(Anderes!A:A,A102,Anderes!E:E)</f>
        <v>4</v>
      </c>
      <c r="D102" s="33">
        <v>4</v>
      </c>
      <c r="E102" s="33">
        <f t="shared" si="92"/>
        <v>0</v>
      </c>
      <c r="F102" s="40">
        <f>SUMIF(Anderes!A:A,A102,Anderes!G:G)/C102</f>
        <v>13.99</v>
      </c>
      <c r="G102" s="40">
        <f t="shared" si="93"/>
        <v>55.96</v>
      </c>
      <c r="H102" s="33">
        <v>19.989999999999998</v>
      </c>
      <c r="I102" s="33">
        <f t="shared" si="94"/>
        <v>79.959999999999994</v>
      </c>
      <c r="J102" s="42">
        <f t="shared" si="97"/>
        <v>0.69984992496248133</v>
      </c>
      <c r="K102" s="33">
        <f t="shared" si="96"/>
        <v>79.959999999999994</v>
      </c>
      <c r="L102" s="33">
        <v>1</v>
      </c>
      <c r="M102" s="33" t="s">
        <v>136</v>
      </c>
    </row>
    <row r="103" spans="1:13" ht="14.25" customHeight="1">
      <c r="A103" s="48">
        <v>10282</v>
      </c>
      <c r="B103" s="48" t="s">
        <v>137</v>
      </c>
      <c r="C103" s="33">
        <f>SUMIF(Anderes!A:A,A103,Anderes!E:E)</f>
        <v>4</v>
      </c>
      <c r="D103" s="33">
        <v>4</v>
      </c>
      <c r="E103" s="33">
        <f t="shared" si="92"/>
        <v>0</v>
      </c>
      <c r="F103" s="40">
        <f>SUMIF(Anderes!A:A,A103,Anderes!G:G)/C103</f>
        <v>56.962500000000006</v>
      </c>
      <c r="G103" s="40">
        <f t="shared" si="93"/>
        <v>227.85000000000002</v>
      </c>
      <c r="H103" s="33">
        <v>89.99</v>
      </c>
      <c r="I103" s="33">
        <f t="shared" si="94"/>
        <v>359.96</v>
      </c>
      <c r="J103" s="42">
        <f t="shared" si="97"/>
        <v>0.6329869985553952</v>
      </c>
      <c r="K103" s="33">
        <f t="shared" si="96"/>
        <v>359.96</v>
      </c>
      <c r="L103" s="33">
        <v>1</v>
      </c>
      <c r="M103" s="90">
        <v>65</v>
      </c>
    </row>
    <row r="104" spans="1:13">
      <c r="A104" s="48">
        <v>10266</v>
      </c>
      <c r="B104" s="48" t="s">
        <v>138</v>
      </c>
      <c r="C104" s="33">
        <f>SUMIF(Anderes!A:A,A104,Anderes!E:E)</f>
        <v>2</v>
      </c>
      <c r="D104" s="33">
        <v>2</v>
      </c>
      <c r="E104" s="33">
        <f t="shared" si="92"/>
        <v>0</v>
      </c>
      <c r="F104" s="40">
        <f>SUMIF(Anderes!A:A,A104,Anderes!G:G)/C104</f>
        <v>84.85</v>
      </c>
      <c r="G104" s="40">
        <f t="shared" si="93"/>
        <v>169.7</v>
      </c>
      <c r="H104" s="33">
        <v>99.99</v>
      </c>
      <c r="I104" s="33">
        <f t="shared" si="94"/>
        <v>199.98</v>
      </c>
      <c r="J104" s="42">
        <f t="shared" si="97"/>
        <v>0.84858485848584853</v>
      </c>
      <c r="K104" s="33">
        <f t="shared" si="96"/>
        <v>199.98</v>
      </c>
      <c r="L104" s="33">
        <v>1</v>
      </c>
      <c r="M104" s="90">
        <v>90</v>
      </c>
    </row>
    <row r="105" spans="1:13">
      <c r="A105" s="48">
        <v>40482</v>
      </c>
      <c r="B105" s="48" t="s">
        <v>139</v>
      </c>
      <c r="C105" s="33">
        <f>SUMIF(Anderes!A:A,A105,Anderes!E:E)</f>
        <v>1</v>
      </c>
      <c r="D105" s="33">
        <v>1</v>
      </c>
      <c r="E105" s="33">
        <f t="shared" si="92"/>
        <v>0</v>
      </c>
      <c r="F105" s="40">
        <f>SUMIF(Anderes!A:A,A105,Anderes!G:G)/C105</f>
        <v>10.49</v>
      </c>
      <c r="G105" s="40">
        <f t="shared" si="93"/>
        <v>10.49</v>
      </c>
      <c r="H105" s="33">
        <v>14.99</v>
      </c>
      <c r="I105" s="33">
        <f>H105*C105</f>
        <v>14.99</v>
      </c>
      <c r="J105" s="42">
        <f>G105/I105</f>
        <v>0.69979986657771853</v>
      </c>
      <c r="K105" s="33">
        <f>H105*D105</f>
        <v>14.99</v>
      </c>
      <c r="L105" s="33">
        <v>1</v>
      </c>
      <c r="M105" s="90">
        <v>20</v>
      </c>
    </row>
    <row r="106" spans="1:13">
      <c r="A106" s="48">
        <v>40422</v>
      </c>
      <c r="B106" s="48" t="s">
        <v>140</v>
      </c>
      <c r="C106" s="33">
        <f>SUMIF(Anderes!A:A,A106,Anderes!E:E)</f>
        <v>5</v>
      </c>
      <c r="D106" s="33">
        <v>5</v>
      </c>
      <c r="E106" s="33">
        <f t="shared" si="92"/>
        <v>0</v>
      </c>
      <c r="F106" s="40">
        <f>SUMIF(Anderes!A:A,A106,Anderes!G:G)/C106</f>
        <v>6.99</v>
      </c>
      <c r="G106" s="40">
        <f t="shared" si="93"/>
        <v>34.950000000000003</v>
      </c>
      <c r="H106" s="33">
        <v>9.99</v>
      </c>
      <c r="I106" s="33">
        <f t="shared" ref="I106:I116" si="98">H106*C106</f>
        <v>49.95</v>
      </c>
      <c r="J106" s="42">
        <f t="shared" ref="J106:J107" si="99">G106/I106</f>
        <v>0.6996996996996997</v>
      </c>
      <c r="K106" s="33">
        <f t="shared" ref="K106:K116" si="100">H106*D106</f>
        <v>49.95</v>
      </c>
      <c r="L106" s="33">
        <v>1</v>
      </c>
      <c r="M106" s="90">
        <v>15</v>
      </c>
    </row>
    <row r="107" spans="1:13">
      <c r="A107" s="48">
        <v>40479</v>
      </c>
      <c r="B107" s="48" t="s">
        <v>141</v>
      </c>
      <c r="C107" s="33">
        <f>SUMIF(Anderes!A:A,A107,Anderes!E:E)</f>
        <v>4</v>
      </c>
      <c r="D107" s="33">
        <v>4</v>
      </c>
      <c r="E107" s="33">
        <f t="shared" si="92"/>
        <v>0</v>
      </c>
      <c r="F107" s="40">
        <f>SUMIF(Anderes!A:A,A107,Anderes!G:G)/C107</f>
        <v>10.49</v>
      </c>
      <c r="G107" s="40">
        <f t="shared" si="93"/>
        <v>41.96</v>
      </c>
      <c r="H107" s="33">
        <v>14.99</v>
      </c>
      <c r="I107" s="33">
        <f t="shared" si="98"/>
        <v>59.96</v>
      </c>
      <c r="J107" s="42">
        <f t="shared" si="99"/>
        <v>0.69979986657771853</v>
      </c>
      <c r="K107" s="33">
        <f t="shared" si="100"/>
        <v>59.96</v>
      </c>
      <c r="L107" s="33">
        <v>1</v>
      </c>
      <c r="M107" s="90">
        <v>15</v>
      </c>
    </row>
    <row r="108" spans="1:13">
      <c r="A108" s="48">
        <v>40515</v>
      </c>
      <c r="B108" s="48" t="s">
        <v>142</v>
      </c>
      <c r="C108" s="33">
        <f>SUMIF(Anderes!A:A,A108,Anderes!E:E)</f>
        <v>6</v>
      </c>
      <c r="D108" s="33">
        <v>6</v>
      </c>
      <c r="E108" s="33">
        <f t="shared" si="92"/>
        <v>0</v>
      </c>
      <c r="F108" s="40">
        <f>SUMIF(Anderes!A:A,A108,Anderes!G:G)/C108</f>
        <v>0</v>
      </c>
      <c r="G108" s="40">
        <f t="shared" si="93"/>
        <v>0</v>
      </c>
      <c r="H108" s="33">
        <v>0</v>
      </c>
      <c r="J108" s="42"/>
      <c r="K108" s="33">
        <f t="shared" si="100"/>
        <v>0</v>
      </c>
      <c r="L108" s="33">
        <v>1</v>
      </c>
      <c r="M108" s="33" t="s">
        <v>136</v>
      </c>
    </row>
    <row r="109" spans="1:13">
      <c r="A109" s="48">
        <v>40484</v>
      </c>
      <c r="B109" s="48" t="s">
        <v>143</v>
      </c>
      <c r="C109" s="33">
        <f>SUMIF(Anderes!A:A,A109,Anderes!E:E)</f>
        <v>1</v>
      </c>
      <c r="D109" s="33">
        <v>1</v>
      </c>
      <c r="E109" s="33">
        <v>0</v>
      </c>
      <c r="F109" s="40">
        <f>SUMIF(Anderes!A:A,A109,Anderes!G:G)/C109</f>
        <v>0</v>
      </c>
      <c r="G109" s="40">
        <f t="shared" si="93"/>
        <v>0</v>
      </c>
      <c r="H109" s="33">
        <v>0</v>
      </c>
      <c r="I109" s="33">
        <f t="shared" si="98"/>
        <v>0</v>
      </c>
      <c r="J109" s="42"/>
      <c r="K109" s="33">
        <f t="shared" si="100"/>
        <v>0</v>
      </c>
      <c r="L109" s="33">
        <v>1</v>
      </c>
      <c r="M109" s="90">
        <v>15</v>
      </c>
    </row>
    <row r="110" spans="1:13">
      <c r="A110" s="48">
        <v>40563</v>
      </c>
      <c r="B110" s="48" t="s">
        <v>144</v>
      </c>
      <c r="C110" s="33">
        <f>SUMIF(Anderes!A:A,A110,Anderes!E:E)</f>
        <v>1</v>
      </c>
      <c r="D110" s="33">
        <v>1</v>
      </c>
      <c r="E110" s="33">
        <v>0</v>
      </c>
      <c r="F110" s="40">
        <f>SUMIF(Anderes!A:A,A110,Anderes!G:G)/C110</f>
        <v>0</v>
      </c>
      <c r="G110" s="40">
        <f t="shared" si="93"/>
        <v>0</v>
      </c>
      <c r="H110" s="33">
        <v>0</v>
      </c>
      <c r="I110" s="33">
        <f t="shared" si="98"/>
        <v>0</v>
      </c>
      <c r="J110" s="42"/>
      <c r="K110" s="33">
        <f t="shared" si="100"/>
        <v>0</v>
      </c>
      <c r="L110" s="33">
        <v>1</v>
      </c>
      <c r="M110" s="90">
        <v>15</v>
      </c>
    </row>
    <row r="111" spans="1:13">
      <c r="A111" s="48">
        <v>40564</v>
      </c>
      <c r="B111" s="48" t="s">
        <v>145</v>
      </c>
      <c r="C111" s="33">
        <f>SUMIF(Anderes!A:A,A111,Anderes!E:E)</f>
        <v>1</v>
      </c>
      <c r="D111" s="33">
        <v>1</v>
      </c>
      <c r="E111" s="33">
        <v>0</v>
      </c>
      <c r="F111" s="40">
        <f>SUMIF(Anderes!A:A,A111,Anderes!G:G)/C111</f>
        <v>0</v>
      </c>
      <c r="G111" s="40">
        <f t="shared" si="93"/>
        <v>0</v>
      </c>
      <c r="H111" s="33">
        <v>0</v>
      </c>
      <c r="I111" s="33">
        <f t="shared" si="98"/>
        <v>0</v>
      </c>
      <c r="J111" s="42"/>
      <c r="K111" s="33">
        <f t="shared" si="100"/>
        <v>0</v>
      </c>
      <c r="L111" s="33">
        <v>1</v>
      </c>
      <c r="M111" s="33">
        <v>15</v>
      </c>
    </row>
    <row r="112" spans="1:13">
      <c r="A112" s="48">
        <v>40552</v>
      </c>
      <c r="B112" s="48" t="s">
        <v>146</v>
      </c>
      <c r="C112" s="33">
        <f>SUMIF(Anderes!A:A,A112,Anderes!E:E)</f>
        <v>2</v>
      </c>
      <c r="D112" s="33">
        <v>1</v>
      </c>
      <c r="E112" s="33">
        <v>0</v>
      </c>
      <c r="F112" s="40">
        <f>SUMIF(Anderes!A:A,A112,Anderes!G:G)/C112</f>
        <v>9.99</v>
      </c>
      <c r="G112" s="40">
        <f t="shared" si="93"/>
        <v>19.98</v>
      </c>
      <c r="H112" s="33">
        <v>9.99</v>
      </c>
      <c r="I112" s="33">
        <f t="shared" si="98"/>
        <v>19.98</v>
      </c>
      <c r="J112" s="42"/>
      <c r="K112" s="33">
        <f t="shared" si="100"/>
        <v>9.99</v>
      </c>
      <c r="L112" s="33">
        <v>1</v>
      </c>
      <c r="M112" s="92">
        <v>5</v>
      </c>
    </row>
    <row r="113" spans="1:13">
      <c r="A113" s="48">
        <v>30584</v>
      </c>
      <c r="B113" s="48" t="s">
        <v>147</v>
      </c>
      <c r="C113" s="33">
        <f>SUMIF(Anderes!A:A,A113,Anderes!E:E)</f>
        <v>2</v>
      </c>
      <c r="D113" s="33">
        <v>1</v>
      </c>
      <c r="E113" s="33">
        <v>0</v>
      </c>
      <c r="F113" s="40">
        <f>SUMIF(Anderes!A:A,A113,Anderes!G:G)/C113</f>
        <v>0</v>
      </c>
      <c r="G113" s="40">
        <f t="shared" si="93"/>
        <v>0</v>
      </c>
      <c r="H113" s="33">
        <v>0</v>
      </c>
      <c r="I113" s="33">
        <f t="shared" si="98"/>
        <v>0</v>
      </c>
      <c r="J113" s="42"/>
      <c r="K113" s="33">
        <f t="shared" si="100"/>
        <v>0</v>
      </c>
      <c r="L113" s="33">
        <v>1</v>
      </c>
      <c r="M113" s="77">
        <v>2</v>
      </c>
    </row>
    <row r="114" spans="1:13">
      <c r="A114" s="48">
        <v>40512</v>
      </c>
      <c r="B114" s="48" t="s">
        <v>148</v>
      </c>
      <c r="C114" s="33">
        <f>SUMIF(Anderes!A:A,A114,Anderes!E:E)</f>
        <v>2</v>
      </c>
      <c r="D114" s="33">
        <v>1</v>
      </c>
      <c r="E114" s="33">
        <v>0</v>
      </c>
      <c r="F114" s="40">
        <f>SUMIF(Anderes!A:A,A114,Anderes!G:G)/C114</f>
        <v>0</v>
      </c>
      <c r="G114" s="40">
        <f t="shared" si="93"/>
        <v>0</v>
      </c>
      <c r="H114" s="33">
        <v>0</v>
      </c>
      <c r="I114" s="33">
        <f t="shared" si="98"/>
        <v>0</v>
      </c>
      <c r="J114" s="42"/>
      <c r="K114" s="33">
        <f t="shared" si="100"/>
        <v>0</v>
      </c>
      <c r="L114" s="33">
        <v>1</v>
      </c>
      <c r="M114" s="77">
        <v>5</v>
      </c>
    </row>
    <row r="115" spans="1:13">
      <c r="A115" s="48">
        <v>40565</v>
      </c>
      <c r="B115" s="48" t="s">
        <v>149</v>
      </c>
      <c r="C115" s="33">
        <f>SUMIF(Anderes!A:A,A115,Anderes!E:E)</f>
        <v>2</v>
      </c>
      <c r="D115" s="33">
        <v>1</v>
      </c>
      <c r="E115" s="33">
        <v>0</v>
      </c>
      <c r="F115" s="40">
        <f>SUMIF(Anderes!A:A,A115,Anderes!G:G)/C115</f>
        <v>0</v>
      </c>
      <c r="G115" s="40">
        <f t="shared" si="93"/>
        <v>0</v>
      </c>
      <c r="H115" s="33">
        <v>0</v>
      </c>
      <c r="I115" s="33">
        <f t="shared" si="98"/>
        <v>0</v>
      </c>
      <c r="J115" s="42"/>
      <c r="K115" s="33">
        <f t="shared" si="100"/>
        <v>0</v>
      </c>
      <c r="L115" s="33">
        <v>1</v>
      </c>
      <c r="M115" s="77" t="s">
        <v>150</v>
      </c>
    </row>
    <row r="116" spans="1:13">
      <c r="A116" s="48">
        <v>5007427</v>
      </c>
      <c r="B116" s="48" t="s">
        <v>151</v>
      </c>
      <c r="C116" s="33">
        <f>SUMIF(Anderes!A:A,A116,Anderes!E:E)</f>
        <v>2</v>
      </c>
      <c r="D116" s="33">
        <v>1</v>
      </c>
      <c r="E116" s="33">
        <v>0</v>
      </c>
      <c r="F116" s="40">
        <f>SUMIF(Anderes!A:A,A116,Anderes!G:G)/C116</f>
        <v>0</v>
      </c>
      <c r="G116" s="40">
        <f t="shared" si="93"/>
        <v>0</v>
      </c>
      <c r="H116" s="33">
        <v>0</v>
      </c>
      <c r="I116" s="33">
        <f t="shared" si="98"/>
        <v>0</v>
      </c>
      <c r="J116" s="42"/>
      <c r="K116" s="33">
        <f t="shared" si="100"/>
        <v>0</v>
      </c>
      <c r="L116" s="33">
        <v>1</v>
      </c>
      <c r="M116" s="90">
        <v>15</v>
      </c>
    </row>
    <row r="117" spans="1:13">
      <c r="A117" s="48">
        <v>40513</v>
      </c>
      <c r="B117" s="48" t="s">
        <v>152</v>
      </c>
      <c r="C117" s="33">
        <f>SUMIF(Anderes!A:A,A117,Anderes!E:E)</f>
        <v>2</v>
      </c>
      <c r="D117" s="33">
        <v>1</v>
      </c>
      <c r="E117" s="33">
        <v>0</v>
      </c>
      <c r="F117" s="40">
        <f>SUMIF(Anderes!A:A,A117,Anderes!G:G)/C117</f>
        <v>0</v>
      </c>
      <c r="G117" s="40">
        <f>F117*C117</f>
        <v>0</v>
      </c>
      <c r="H117" s="33">
        <v>0</v>
      </c>
      <c r="I117" s="33">
        <f>H117*C117</f>
        <v>0</v>
      </c>
      <c r="J117" s="42"/>
      <c r="K117" s="33">
        <f>H117*D117</f>
        <v>0</v>
      </c>
      <c r="L117" s="33">
        <v>1</v>
      </c>
      <c r="M117" s="90">
        <v>10</v>
      </c>
    </row>
    <row r="118" spans="1:13">
      <c r="A118" s="48">
        <v>40566</v>
      </c>
      <c r="B118" s="48" t="s">
        <v>153</v>
      </c>
      <c r="C118" s="33">
        <f>SUMIF(Anderes!A:A,A118,Anderes!E:E)</f>
        <v>4</v>
      </c>
      <c r="D118" s="33">
        <v>1</v>
      </c>
      <c r="E118" s="33">
        <v>0</v>
      </c>
      <c r="F118" s="40">
        <f>SUMIF(Anderes!A:A,A118,Anderes!G:G)/C118</f>
        <v>0</v>
      </c>
      <c r="G118" s="40">
        <f>F118*C118</f>
        <v>0</v>
      </c>
      <c r="H118" s="33">
        <v>0</v>
      </c>
      <c r="I118" s="33">
        <f>H118*C118</f>
        <v>0</v>
      </c>
      <c r="J118" s="42"/>
      <c r="K118" s="33">
        <f>H118*D118</f>
        <v>0</v>
      </c>
      <c r="L118" s="33">
        <v>1</v>
      </c>
      <c r="M118" s="90">
        <v>25</v>
      </c>
    </row>
    <row r="119" spans="1:13">
      <c r="A119" s="48">
        <v>40530</v>
      </c>
      <c r="B119" s="80" t="s">
        <v>154</v>
      </c>
      <c r="C119" s="33">
        <f>SUMIF(Anderes!A:A,A119,Anderes!E:E)</f>
        <v>3</v>
      </c>
      <c r="D119" s="33">
        <v>3</v>
      </c>
      <c r="E119" s="33">
        <f>D119-C119</f>
        <v>0</v>
      </c>
      <c r="F119" s="40">
        <f>SUMIF(Anderes!A:A,A119,Anderes!G:G)/C119</f>
        <v>0</v>
      </c>
      <c r="G119" s="40">
        <f t="shared" ref="G119:G124" si="101">F119*C119</f>
        <v>0</v>
      </c>
      <c r="H119" s="33">
        <v>0</v>
      </c>
      <c r="I119" s="33">
        <f>H119*C119</f>
        <v>0</v>
      </c>
      <c r="J119" s="42"/>
      <c r="K119" s="33">
        <f t="shared" ref="K119:K124" si="102">H119*D119</f>
        <v>0</v>
      </c>
      <c r="L119" s="33">
        <v>1</v>
      </c>
      <c r="M119" s="90">
        <v>25</v>
      </c>
    </row>
    <row r="120" spans="1:13">
      <c r="A120" s="48">
        <v>30583</v>
      </c>
      <c r="B120" s="48" t="s">
        <v>155</v>
      </c>
      <c r="C120" s="33">
        <f>SUMIF(Anderes!A:A,A120,Anderes!E:E)</f>
        <v>2</v>
      </c>
      <c r="D120" s="33">
        <v>2</v>
      </c>
      <c r="E120" s="33">
        <v>0</v>
      </c>
      <c r="F120" s="40">
        <f>SUMIF(Anderes!A:A,A120,Anderes!G:G)/C120</f>
        <v>0</v>
      </c>
      <c r="G120" s="40">
        <f t="shared" si="101"/>
        <v>0</v>
      </c>
      <c r="H120" s="33">
        <v>0</v>
      </c>
      <c r="I120" s="33">
        <f t="shared" ref="I120:I124" si="103">H120*C120</f>
        <v>0</v>
      </c>
      <c r="J120" s="42"/>
      <c r="K120" s="33">
        <f t="shared" si="102"/>
        <v>0</v>
      </c>
      <c r="L120" s="33">
        <v>1</v>
      </c>
    </row>
    <row r="121" spans="1:13">
      <c r="A121" s="48">
        <v>40527</v>
      </c>
      <c r="B121" s="48" t="s">
        <v>156</v>
      </c>
      <c r="C121" s="33">
        <f>SUMIF(Anderes!A:A,A121,Anderes!E:E)</f>
        <v>2</v>
      </c>
      <c r="D121" s="33">
        <v>2</v>
      </c>
      <c r="E121" s="33">
        <v>0</v>
      </c>
      <c r="F121" s="40">
        <f>SUMIF(Anderes!A:A,A121,Anderes!G:G)/C121</f>
        <v>0</v>
      </c>
      <c r="G121" s="40">
        <f t="shared" si="101"/>
        <v>0</v>
      </c>
      <c r="H121" s="33">
        <v>0</v>
      </c>
      <c r="I121" s="33">
        <f t="shared" si="103"/>
        <v>0</v>
      </c>
      <c r="J121" s="42"/>
      <c r="K121" s="33">
        <f t="shared" si="102"/>
        <v>0</v>
      </c>
      <c r="L121" s="33">
        <v>1</v>
      </c>
      <c r="M121" s="90">
        <v>4</v>
      </c>
    </row>
    <row r="122" spans="1:13">
      <c r="A122" s="48">
        <v>40532</v>
      </c>
      <c r="B122" s="48" t="s">
        <v>157</v>
      </c>
      <c r="C122" s="33">
        <f>SUMIF(Anderes!A:A,A122,Anderes!E:E)</f>
        <v>1</v>
      </c>
      <c r="D122" s="33">
        <v>1</v>
      </c>
      <c r="E122" s="33">
        <v>0</v>
      </c>
      <c r="F122" s="40">
        <f>SUMIF(Anderes!A:A,A122,Anderes!G:G)/C122</f>
        <v>0</v>
      </c>
      <c r="G122" s="40">
        <f t="shared" si="101"/>
        <v>0</v>
      </c>
      <c r="H122" s="33">
        <v>0</v>
      </c>
      <c r="I122" s="33">
        <f t="shared" si="103"/>
        <v>0</v>
      </c>
      <c r="J122" s="42"/>
      <c r="K122" s="33">
        <f t="shared" si="102"/>
        <v>0</v>
      </c>
      <c r="L122" s="33">
        <v>1</v>
      </c>
      <c r="M122" s="90">
        <v>25</v>
      </c>
    </row>
    <row r="123" spans="1:13">
      <c r="A123" s="48">
        <v>71035</v>
      </c>
      <c r="B123" s="48" t="s">
        <v>158</v>
      </c>
      <c r="C123" s="33">
        <f>SUMIF(Anderes!A:A,A123,Anderes!E:E)</f>
        <v>10</v>
      </c>
      <c r="D123" s="33">
        <v>10</v>
      </c>
      <c r="E123" s="33">
        <f>D123-C123</f>
        <v>0</v>
      </c>
      <c r="F123" s="40">
        <f>SUMIF(Anderes!A:A,A123,Anderes!G:G)/C123</f>
        <v>20.04</v>
      </c>
      <c r="G123" s="40">
        <f t="shared" si="101"/>
        <v>200.39999999999998</v>
      </c>
      <c r="H123" s="33">
        <v>22.99</v>
      </c>
      <c r="I123" s="33">
        <f t="shared" si="103"/>
        <v>229.89999999999998</v>
      </c>
      <c r="J123" s="42">
        <f>G123/I123</f>
        <v>0.87168334058286212</v>
      </c>
      <c r="K123" s="33">
        <f t="shared" si="102"/>
        <v>229.89999999999998</v>
      </c>
      <c r="L123" s="33">
        <v>1</v>
      </c>
      <c r="M123" s="33" t="s">
        <v>67</v>
      </c>
    </row>
    <row r="124" spans="1:13">
      <c r="A124" s="48">
        <v>40578</v>
      </c>
      <c r="B124" s="48" t="s">
        <v>159</v>
      </c>
      <c r="C124" s="33">
        <f>SUMIF(Anderes!A:A,A124,Anderes!E:E)</f>
        <v>2</v>
      </c>
      <c r="D124" s="33">
        <v>2</v>
      </c>
      <c r="E124" s="33">
        <f>D124-C124</f>
        <v>0</v>
      </c>
      <c r="F124" s="40">
        <f>SUMIF(Anderes!A:A,A124,Anderes!G:G)/C124</f>
        <v>0</v>
      </c>
      <c r="G124" s="40">
        <f t="shared" si="101"/>
        <v>0</v>
      </c>
      <c r="H124" s="33">
        <v>0</v>
      </c>
      <c r="I124" s="33">
        <f t="shared" si="103"/>
        <v>0</v>
      </c>
      <c r="J124" s="42"/>
      <c r="K124" s="33">
        <f t="shared" si="102"/>
        <v>0</v>
      </c>
      <c r="L124" s="33">
        <v>1</v>
      </c>
      <c r="M124" s="90">
        <v>16</v>
      </c>
    </row>
    <row r="125" spans="1:13">
      <c r="A125" s="48">
        <v>10270</v>
      </c>
      <c r="B125" s="48" t="s">
        <v>160</v>
      </c>
      <c r="C125" s="33">
        <f>SUMIF(Anderes!A:A,A125,Anderes!E:E)</f>
        <v>2</v>
      </c>
      <c r="D125" s="33">
        <v>2</v>
      </c>
      <c r="E125" s="33">
        <f>D125-C125</f>
        <v>0</v>
      </c>
      <c r="F125" s="40">
        <f>SUMIF(Anderes!A:A,A125,Anderes!G:G)/C125</f>
        <v>158.13999999999999</v>
      </c>
      <c r="G125" s="40">
        <f>F125*C125</f>
        <v>316.27999999999997</v>
      </c>
      <c r="H125" s="33">
        <v>179.99</v>
      </c>
      <c r="I125" s="33">
        <f>H125*C125</f>
        <v>359.98</v>
      </c>
      <c r="J125" s="42">
        <f>G125/H125</f>
        <v>1.7572087338185451</v>
      </c>
      <c r="K125" s="33">
        <f>H125*D125</f>
        <v>359.98</v>
      </c>
      <c r="L125" s="33">
        <v>1</v>
      </c>
      <c r="M125" s="90">
        <v>160</v>
      </c>
    </row>
    <row r="126" spans="1:13">
      <c r="A126" s="48">
        <v>40383</v>
      </c>
      <c r="B126" s="80" t="s">
        <v>161</v>
      </c>
      <c r="C126" s="33">
        <f>SUMIF(Anderes!A:A,A126,Anderes!E:E)</f>
        <v>20</v>
      </c>
      <c r="D126" s="33">
        <v>20</v>
      </c>
      <c r="E126" s="33">
        <f>D126-C126</f>
        <v>0</v>
      </c>
      <c r="F126" s="40">
        <f>SUMIF(Anderes!A:A,A126,Anderes!G:G)/C126</f>
        <v>7.7900000000000009</v>
      </c>
      <c r="G126" s="40">
        <f t="shared" ref="G126:G130" si="104">F126*C126</f>
        <v>155.80000000000001</v>
      </c>
      <c r="H126" s="33">
        <v>12.99</v>
      </c>
      <c r="I126" s="33">
        <f>H126*C126</f>
        <v>259.8</v>
      </c>
      <c r="J126" s="42">
        <f t="shared" ref="J126:J128" si="105">G126/I126</f>
        <v>0.59969207082371057</v>
      </c>
      <c r="K126" s="33">
        <f t="shared" ref="K126:K130" si="106">H126*D126</f>
        <v>259.8</v>
      </c>
      <c r="L126" s="33">
        <v>1</v>
      </c>
    </row>
    <row r="127" spans="1:13">
      <c r="A127" s="48">
        <v>40384</v>
      </c>
      <c r="B127" s="80" t="s">
        <v>162</v>
      </c>
      <c r="C127" s="33">
        <f>SUMIF(Anderes!A:A,A127,Anderes!E:E)</f>
        <v>20</v>
      </c>
      <c r="D127" s="33">
        <v>20</v>
      </c>
      <c r="E127" s="33">
        <f>D127-C127</f>
        <v>0</v>
      </c>
      <c r="F127" s="40">
        <f>SUMIF(Anderes!A:A,A127,Anderes!G:G)/C127</f>
        <v>7.7900000000000009</v>
      </c>
      <c r="G127" s="40">
        <f t="shared" si="104"/>
        <v>155.80000000000001</v>
      </c>
      <c r="H127" s="33">
        <v>12.99</v>
      </c>
      <c r="I127" s="33">
        <f>H127*C127</f>
        <v>259.8</v>
      </c>
      <c r="J127" s="42">
        <f t="shared" si="105"/>
        <v>0.59969207082371057</v>
      </c>
      <c r="K127" s="33">
        <f t="shared" si="106"/>
        <v>259.8</v>
      </c>
      <c r="L127" s="33">
        <v>1</v>
      </c>
    </row>
    <row r="128" spans="1:13">
      <c r="A128" s="48">
        <v>10275</v>
      </c>
      <c r="B128" s="48" t="s">
        <v>163</v>
      </c>
      <c r="C128" s="33">
        <f>SUMIF(Anderes!A:A,A128,Anderes!E:E)</f>
        <v>5</v>
      </c>
      <c r="D128" s="33">
        <v>5</v>
      </c>
      <c r="E128" s="33">
        <f>D128-C128</f>
        <v>0</v>
      </c>
      <c r="F128" s="40">
        <f>SUMIF(Anderes!A:A,A128,Anderes!G:G)/C128</f>
        <v>70.593999999999994</v>
      </c>
      <c r="G128" s="40">
        <f t="shared" si="104"/>
        <v>352.96999999999997</v>
      </c>
      <c r="H128" s="33">
        <v>89.99</v>
      </c>
      <c r="I128" s="33">
        <f t="shared" ref="I128:I130" si="107">H128*C128</f>
        <v>449.95</v>
      </c>
      <c r="J128" s="42">
        <f t="shared" si="105"/>
        <v>0.78446494054894989</v>
      </c>
      <c r="K128" s="33">
        <f t="shared" si="106"/>
        <v>449.95</v>
      </c>
      <c r="L128" s="33">
        <v>1</v>
      </c>
      <c r="M128" s="90">
        <v>105</v>
      </c>
    </row>
    <row r="129" spans="1:14">
      <c r="A129" s="48">
        <v>40529</v>
      </c>
      <c r="B129" s="48" t="s">
        <v>164</v>
      </c>
      <c r="C129" s="33">
        <f>SUMIF(Anderes!A:A,A129,Anderes!E:E)</f>
        <v>2</v>
      </c>
      <c r="D129" s="33">
        <v>2</v>
      </c>
      <c r="E129" s="33">
        <f>D129-C129</f>
        <v>0</v>
      </c>
      <c r="F129" s="40">
        <f>SUMIF(Anderes!A:A,A129,Anderes!G:G)/C129</f>
        <v>0</v>
      </c>
      <c r="G129" s="40">
        <f t="shared" si="104"/>
        <v>0</v>
      </c>
      <c r="H129" s="33">
        <v>0</v>
      </c>
      <c r="I129" s="33">
        <f t="shared" si="107"/>
        <v>0</v>
      </c>
      <c r="J129" s="42">
        <v>1</v>
      </c>
      <c r="K129" s="33">
        <f t="shared" si="106"/>
        <v>0</v>
      </c>
      <c r="L129" s="33">
        <v>1</v>
      </c>
      <c r="M129" s="90">
        <v>10</v>
      </c>
    </row>
    <row r="130" spans="1:14">
      <c r="A130" s="48">
        <v>40549</v>
      </c>
      <c r="B130" s="48" t="s">
        <v>165</v>
      </c>
      <c r="C130" s="33">
        <f>SUMIF(Anderes!A:A,A130,Anderes!E:E)</f>
        <v>8</v>
      </c>
      <c r="D130" s="33">
        <v>8</v>
      </c>
      <c r="E130" s="33">
        <f>D130-C130</f>
        <v>0</v>
      </c>
      <c r="F130" s="40">
        <f>SUMIF(Anderes!A:A,A130,Anderes!G:G)/C130</f>
        <v>19.989999999999998</v>
      </c>
      <c r="G130" s="40">
        <f t="shared" si="104"/>
        <v>159.91999999999999</v>
      </c>
      <c r="H130" s="33">
        <v>19.989999999999998</v>
      </c>
      <c r="I130" s="33">
        <f t="shared" si="107"/>
        <v>159.91999999999999</v>
      </c>
      <c r="J130" s="42">
        <f t="shared" ref="J130" si="108">G130/I130</f>
        <v>1</v>
      </c>
      <c r="K130" s="33">
        <f t="shared" si="106"/>
        <v>159.91999999999999</v>
      </c>
      <c r="L130" s="33">
        <v>1</v>
      </c>
      <c r="M130" s="90">
        <v>18</v>
      </c>
    </row>
    <row r="131" spans="1:14">
      <c r="J131" s="42"/>
    </row>
    <row r="132" spans="1:14">
      <c r="J132" s="42"/>
    </row>
    <row r="133" spans="1:14" ht="15">
      <c r="J133" s="42"/>
      <c r="N133" s="49"/>
    </row>
    <row r="134" spans="1:14" ht="15">
      <c r="J134" s="42"/>
      <c r="N134" s="49"/>
    </row>
    <row r="135" spans="1:14" ht="15">
      <c r="J135" s="42"/>
      <c r="N135" s="49"/>
    </row>
    <row r="136" spans="1:14" s="49" customFormat="1" ht="15">
      <c r="A136" s="48"/>
      <c r="B136" s="48"/>
      <c r="C136" s="33"/>
      <c r="D136" s="33"/>
      <c r="E136" s="33"/>
      <c r="F136" s="40"/>
      <c r="G136" s="40"/>
      <c r="H136" s="33"/>
      <c r="I136" s="33"/>
      <c r="J136" s="33"/>
      <c r="K136" s="33"/>
      <c r="L136" s="33"/>
      <c r="M136" s="33"/>
    </row>
    <row r="137" spans="1:14" s="49" customFormat="1" ht="15">
      <c r="A137" s="48"/>
      <c r="B137" s="48"/>
      <c r="C137" s="33"/>
      <c r="D137" s="33"/>
      <c r="E137" s="33"/>
      <c r="F137" s="40"/>
      <c r="G137" s="40"/>
      <c r="H137" s="33"/>
      <c r="I137" s="33"/>
      <c r="J137" s="42"/>
      <c r="K137" s="33"/>
      <c r="L137" s="33"/>
      <c r="M137" s="33"/>
      <c r="N137" s="33"/>
    </row>
    <row r="138" spans="1:14" s="49" customFormat="1" ht="15">
      <c r="A138" s="48"/>
      <c r="B138" s="48"/>
      <c r="C138" s="33"/>
      <c r="D138" s="33"/>
      <c r="E138" s="33"/>
      <c r="F138" s="40"/>
      <c r="G138" s="40"/>
      <c r="H138" s="33"/>
      <c r="I138" s="33"/>
      <c r="J138" s="42"/>
      <c r="K138" s="33"/>
      <c r="L138" s="33"/>
      <c r="M138" s="33"/>
      <c r="N138" s="33"/>
    </row>
    <row r="139" spans="1:14" s="49" customFormat="1" ht="15">
      <c r="A139" s="48"/>
      <c r="B139" s="48"/>
      <c r="C139" s="33"/>
      <c r="D139" s="33"/>
      <c r="E139" s="33"/>
      <c r="F139" s="40"/>
      <c r="G139" s="40"/>
      <c r="H139" s="33"/>
      <c r="I139" s="33"/>
      <c r="J139" s="33"/>
      <c r="K139" s="33"/>
      <c r="L139" s="33"/>
      <c r="M139" s="33"/>
      <c r="N139" s="33"/>
    </row>
    <row r="140" spans="1:14" ht="15">
      <c r="A140" s="82"/>
    </row>
    <row r="141" spans="1:14">
      <c r="J141" s="42"/>
    </row>
    <row r="142" spans="1:14">
      <c r="J142" s="42"/>
    </row>
    <row r="143" spans="1:14">
      <c r="J143" s="42"/>
    </row>
    <row r="144" spans="1:14">
      <c r="J144" s="42"/>
    </row>
    <row r="145" spans="1:14"/>
    <row r="146" spans="1:14" ht="15">
      <c r="A146" s="82"/>
    </row>
    <row r="147" spans="1:14">
      <c r="J147" s="42"/>
    </row>
    <row r="148" spans="1:14">
      <c r="J148" s="42"/>
    </row>
    <row r="149" spans="1:14">
      <c r="J149" s="42"/>
    </row>
    <row r="150" spans="1:14"/>
    <row r="151" spans="1:14">
      <c r="J151" s="42"/>
    </row>
    <row r="152" spans="1:14">
      <c r="B152" s="81"/>
      <c r="J152" s="42"/>
    </row>
    <row r="153" spans="1:14">
      <c r="B153" s="81"/>
      <c r="J153" s="42"/>
    </row>
    <row r="154" spans="1:14">
      <c r="J154" s="42"/>
    </row>
    <row r="155" spans="1:14">
      <c r="F155" s="33"/>
      <c r="G155" s="33"/>
    </row>
    <row r="156" spans="1:14"/>
    <row r="157" spans="1:14">
      <c r="N157" s="33" t="s">
        <v>166</v>
      </c>
    </row>
  </sheetData>
  <conditionalFormatting sqref="E87 E89:E93 E137:E138 E3:E4 E142:E144 E147:E154 E11:E25 E6:E9 E38:E51 E58:E59 E28:E30 E61:E68 E71:E83 E95:E135">
    <cfRule type="cellIs" dxfId="241" priority="307" operator="equal">
      <formula>0</formula>
    </cfRule>
  </conditionalFormatting>
  <conditionalFormatting sqref="E87 E89:E93 E137:E138 E3:E4 E142:E144 E147:E154 E11:E25 E6:E9 E38:E51 E58:E59 E28:E30 E61:E68 E71:E83 E95:E135 E158:E1048576">
    <cfRule type="cellIs" dxfId="240" priority="303" operator="greaterThan">
      <formula>5</formula>
    </cfRule>
    <cfRule type="cellIs" dxfId="239" priority="304" operator="greaterThan">
      <formula>0</formula>
    </cfRule>
    <cfRule type="cellIs" dxfId="238" priority="305" operator="greaterThan">
      <formula>2</formula>
    </cfRule>
    <cfRule type="cellIs" dxfId="237" priority="306" operator="equal">
      <formula>0</formula>
    </cfRule>
  </conditionalFormatting>
  <conditionalFormatting sqref="L1:M1 M128 L148:M148 L150:M150 M122:M126 L137:M138 L131:M135 L3:M4 M105 L142:M144 L87:M98 M108:M118 L6:M9 L11:M25 L40:M51 L58:M59 L64:M68 M60:M63 L61:L63 L99:L103 L105:L130 L158:M1048576">
    <cfRule type="cellIs" dxfId="236" priority="270" operator="equal">
      <formula>0</formula>
    </cfRule>
    <cfRule type="cellIs" dxfId="235" priority="271" operator="equal">
      <formula>1</formula>
    </cfRule>
    <cfRule type="cellIs" dxfId="234" priority="272" operator="equal">
      <formula>0</formula>
    </cfRule>
  </conditionalFormatting>
  <conditionalFormatting sqref="E88">
    <cfRule type="cellIs" dxfId="233" priority="262" operator="equal">
      <formula>0</formula>
    </cfRule>
  </conditionalFormatting>
  <conditionalFormatting sqref="E88">
    <cfRule type="cellIs" dxfId="232" priority="258" operator="greaterThan">
      <formula>5</formula>
    </cfRule>
    <cfRule type="cellIs" dxfId="231" priority="259" operator="greaterThan">
      <formula>0</formula>
    </cfRule>
    <cfRule type="cellIs" dxfId="230" priority="260" operator="greaterThan">
      <formula>2</formula>
    </cfRule>
    <cfRule type="cellIs" dxfId="229" priority="261" operator="equal">
      <formula>0</formula>
    </cfRule>
  </conditionalFormatting>
  <conditionalFormatting sqref="L88:M88">
    <cfRule type="cellIs" dxfId="228" priority="255" operator="equal">
      <formula>0</formula>
    </cfRule>
    <cfRule type="cellIs" dxfId="227" priority="256" operator="equal">
      <formula>1</formula>
    </cfRule>
    <cfRule type="cellIs" dxfId="226" priority="257" operator="equal">
      <formula>0</formula>
    </cfRule>
  </conditionalFormatting>
  <conditionalFormatting sqref="E37">
    <cfRule type="cellIs" dxfId="225" priority="254" operator="equal">
      <formula>0</formula>
    </cfRule>
  </conditionalFormatting>
  <conditionalFormatting sqref="E37">
    <cfRule type="cellIs" dxfId="224" priority="250" operator="greaterThan">
      <formula>5</formula>
    </cfRule>
    <cfRule type="cellIs" dxfId="223" priority="251" operator="greaterThan">
      <formula>0</formula>
    </cfRule>
    <cfRule type="cellIs" dxfId="222" priority="252" operator="greaterThan">
      <formula>2</formula>
    </cfRule>
    <cfRule type="cellIs" dxfId="221" priority="253" operator="equal">
      <formula>0</formula>
    </cfRule>
  </conditionalFormatting>
  <conditionalFormatting sqref="L37:M37">
    <cfRule type="cellIs" dxfId="220" priority="247" operator="equal">
      <formula>0</formula>
    </cfRule>
    <cfRule type="cellIs" dxfId="219" priority="248" operator="equal">
      <formula>1</formula>
    </cfRule>
    <cfRule type="cellIs" dxfId="218" priority="249" operator="equal">
      <formula>0</formula>
    </cfRule>
  </conditionalFormatting>
  <conditionalFormatting sqref="L70:M70 L1:M1 L148:M148 L150:M150 L33:M33 M121:M128 L137:M138 L131:M135 L3:M4 M105 L142:M144 L86:M98 M108:M118 L6:M9 L11:M25 L27:M30 L36:M51 L58:M59 L64:M68 M60:M63 L61:L63 M130 L99:L103 L105:L130 L158:M1048576">
    <cfRule type="cellIs" dxfId="217" priority="246" operator="equal">
      <formula>0.5</formula>
    </cfRule>
  </conditionalFormatting>
  <conditionalFormatting sqref="L90:M90">
    <cfRule type="cellIs" dxfId="216" priority="229" operator="equal">
      <formula>0</formula>
    </cfRule>
    <cfRule type="cellIs" dxfId="215" priority="230" operator="equal">
      <formula>1</formula>
    </cfRule>
    <cfRule type="cellIs" dxfId="214" priority="231" operator="equal">
      <formula>0</formula>
    </cfRule>
  </conditionalFormatting>
  <conditionalFormatting sqref="L90:M90">
    <cfRule type="cellIs" dxfId="213" priority="228" operator="equal">
      <formula>0.5</formula>
    </cfRule>
  </conditionalFormatting>
  <conditionalFormatting sqref="L71:M72 L81:M83 M73:M80">
    <cfRule type="cellIs" dxfId="212" priority="211" operator="equal">
      <formula>0</formula>
    </cfRule>
    <cfRule type="cellIs" dxfId="211" priority="212" operator="equal">
      <formula>1</formula>
    </cfRule>
    <cfRule type="cellIs" dxfId="210" priority="213" operator="equal">
      <formula>0</formula>
    </cfRule>
  </conditionalFormatting>
  <conditionalFormatting sqref="L71:M72 L81:M83 M73:M80">
    <cfRule type="cellIs" dxfId="209" priority="210" operator="equal">
      <formula>0.5</formula>
    </cfRule>
  </conditionalFormatting>
  <conditionalFormatting sqref="E5">
    <cfRule type="cellIs" dxfId="208" priority="209" operator="equal">
      <formula>0</formula>
    </cfRule>
  </conditionalFormatting>
  <conditionalFormatting sqref="E5">
    <cfRule type="cellIs" dxfId="207" priority="205" operator="greaterThan">
      <formula>5</formula>
    </cfRule>
    <cfRule type="cellIs" dxfId="206" priority="206" operator="greaterThan">
      <formula>0</formula>
    </cfRule>
    <cfRule type="cellIs" dxfId="205" priority="207" operator="greaterThan">
      <formula>2</formula>
    </cfRule>
    <cfRule type="cellIs" dxfId="204" priority="208" operator="equal">
      <formula>0</formula>
    </cfRule>
  </conditionalFormatting>
  <conditionalFormatting sqref="L5:M5">
    <cfRule type="cellIs" dxfId="203" priority="202" operator="equal">
      <formula>0</formula>
    </cfRule>
    <cfRule type="cellIs" dxfId="202" priority="203" operator="equal">
      <formula>1</formula>
    </cfRule>
    <cfRule type="cellIs" dxfId="201" priority="204" operator="equal">
      <formula>0</formula>
    </cfRule>
  </conditionalFormatting>
  <conditionalFormatting sqref="L5:M5">
    <cfRule type="cellIs" dxfId="200" priority="201" operator="equal">
      <formula>0.5</formula>
    </cfRule>
  </conditionalFormatting>
  <conditionalFormatting sqref="L147:M147">
    <cfRule type="cellIs" dxfId="199" priority="193" operator="equal">
      <formula>0.5</formula>
    </cfRule>
  </conditionalFormatting>
  <conditionalFormatting sqref="L147:M147">
    <cfRule type="cellIs" dxfId="198" priority="194" operator="equal">
      <formula>0</formula>
    </cfRule>
    <cfRule type="cellIs" dxfId="197" priority="195" operator="equal">
      <formula>1</formula>
    </cfRule>
    <cfRule type="cellIs" dxfId="196" priority="196" operator="equal">
      <formula>0</formula>
    </cfRule>
  </conditionalFormatting>
  <conditionalFormatting sqref="L149:M149">
    <cfRule type="cellIs" dxfId="195" priority="186" operator="equal">
      <formula>0</formula>
    </cfRule>
    <cfRule type="cellIs" dxfId="194" priority="187" operator="equal">
      <formula>1</formula>
    </cfRule>
    <cfRule type="cellIs" dxfId="193" priority="188" operator="equal">
      <formula>0</formula>
    </cfRule>
  </conditionalFormatting>
  <conditionalFormatting sqref="L149:M149">
    <cfRule type="cellIs" dxfId="192" priority="185" operator="equal">
      <formula>0.5</formula>
    </cfRule>
  </conditionalFormatting>
  <conditionalFormatting sqref="E141">
    <cfRule type="cellIs" dxfId="191" priority="168" operator="equal">
      <formula>0</formula>
    </cfRule>
  </conditionalFormatting>
  <conditionalFormatting sqref="E141">
    <cfRule type="cellIs" dxfId="190" priority="164" operator="greaterThan">
      <formula>5</formula>
    </cfRule>
    <cfRule type="cellIs" dxfId="189" priority="165" operator="greaterThan">
      <formula>0</formula>
    </cfRule>
    <cfRule type="cellIs" dxfId="188" priority="166" operator="greaterThan">
      <formula>2</formula>
    </cfRule>
    <cfRule type="cellIs" dxfId="187" priority="167" operator="equal">
      <formula>0</formula>
    </cfRule>
  </conditionalFormatting>
  <conditionalFormatting sqref="L141:M141">
    <cfRule type="cellIs" dxfId="186" priority="156" operator="equal">
      <formula>0.5</formula>
    </cfRule>
  </conditionalFormatting>
  <conditionalFormatting sqref="L141:M141">
    <cfRule type="cellIs" dxfId="185" priority="157" operator="equal">
      <formula>0</formula>
    </cfRule>
    <cfRule type="cellIs" dxfId="184" priority="158" operator="equal">
      <formula>1</formula>
    </cfRule>
    <cfRule type="cellIs" dxfId="183" priority="159" operator="equal">
      <formula>0</formula>
    </cfRule>
  </conditionalFormatting>
  <conditionalFormatting sqref="L92:M92">
    <cfRule type="cellIs" dxfId="182" priority="141" operator="equal">
      <formula>0</formula>
    </cfRule>
    <cfRule type="cellIs" dxfId="181" priority="142" operator="equal">
      <formula>1</formula>
    </cfRule>
    <cfRule type="cellIs" dxfId="180" priority="143" operator="equal">
      <formula>0</formula>
    </cfRule>
  </conditionalFormatting>
  <conditionalFormatting sqref="L92:M92">
    <cfRule type="cellIs" dxfId="179" priority="140" operator="equal">
      <formula>0.5</formula>
    </cfRule>
  </conditionalFormatting>
  <conditionalFormatting sqref="L133:M133">
    <cfRule type="cellIs" dxfId="178" priority="130" operator="equal">
      <formula>0.5</formula>
    </cfRule>
  </conditionalFormatting>
  <conditionalFormatting sqref="E151:E154">
    <cfRule type="cellIs" dxfId="177" priority="86" operator="equal">
      <formula>0</formula>
    </cfRule>
  </conditionalFormatting>
  <conditionalFormatting sqref="E151:E154">
    <cfRule type="cellIs" dxfId="176" priority="82" operator="greaterThan">
      <formula>5</formula>
    </cfRule>
    <cfRule type="cellIs" dxfId="175" priority="83" operator="greaterThan">
      <formula>0</formula>
    </cfRule>
    <cfRule type="cellIs" dxfId="174" priority="84" operator="greaterThan">
      <formula>2</formula>
    </cfRule>
    <cfRule type="cellIs" dxfId="173" priority="85" operator="equal">
      <formula>0</formula>
    </cfRule>
  </conditionalFormatting>
  <conditionalFormatting sqref="L151:M154">
    <cfRule type="cellIs" dxfId="172" priority="79" operator="equal">
      <formula>0</formula>
    </cfRule>
    <cfRule type="cellIs" dxfId="171" priority="80" operator="equal">
      <formula>1</formula>
    </cfRule>
    <cfRule type="cellIs" dxfId="170" priority="81" operator="equal">
      <formula>0</formula>
    </cfRule>
  </conditionalFormatting>
  <conditionalFormatting sqref="L151:M154">
    <cfRule type="cellIs" dxfId="169" priority="78" operator="equal">
      <formula>0.5</formula>
    </cfRule>
  </conditionalFormatting>
  <conditionalFormatting sqref="L135:M135">
    <cfRule type="cellIs" dxfId="168" priority="73" operator="equal">
      <formula>0.5</formula>
    </cfRule>
  </conditionalFormatting>
  <conditionalFormatting sqref="L135:M135">
    <cfRule type="cellIs" dxfId="167" priority="70" operator="equal">
      <formula>0</formula>
    </cfRule>
    <cfRule type="cellIs" dxfId="166" priority="71" operator="equal">
      <formula>1</formula>
    </cfRule>
    <cfRule type="cellIs" dxfId="165" priority="72" operator="equal">
      <formula>0</formula>
    </cfRule>
  </conditionalFormatting>
  <conditionalFormatting sqref="L98:M98">
    <cfRule type="cellIs" dxfId="164" priority="59" operator="equal">
      <formula>0</formula>
    </cfRule>
    <cfRule type="cellIs" dxfId="163" priority="60" operator="equal">
      <formula>1</formula>
    </cfRule>
    <cfRule type="cellIs" dxfId="162" priority="61" operator="equal">
      <formula>0</formula>
    </cfRule>
  </conditionalFormatting>
  <conditionalFormatting sqref="L98:M98">
    <cfRule type="cellIs" dxfId="161" priority="58" operator="equal">
      <formula>0.5</formula>
    </cfRule>
  </conditionalFormatting>
  <conditionalFormatting sqref="L28:M30">
    <cfRule type="cellIs" dxfId="160" priority="55" operator="equal">
      <formula>0</formula>
    </cfRule>
    <cfRule type="cellIs" dxfId="159" priority="56" operator="equal">
      <formula>1</formula>
    </cfRule>
    <cfRule type="cellIs" dxfId="158" priority="57" operator="equal">
      <formula>0</formula>
    </cfRule>
  </conditionalFormatting>
  <conditionalFormatting sqref="L34">
    <cfRule type="cellIs" dxfId="157" priority="50" operator="equal">
      <formula>0.5</formula>
    </cfRule>
  </conditionalFormatting>
  <conditionalFormatting sqref="L34">
    <cfRule type="cellIs" dxfId="156" priority="47" operator="equal">
      <formula>0</formula>
    </cfRule>
    <cfRule type="cellIs" dxfId="155" priority="48" operator="equal">
      <formula>1</formula>
    </cfRule>
    <cfRule type="cellIs" dxfId="154" priority="49" operator="equal">
      <formula>0</formula>
    </cfRule>
  </conditionalFormatting>
  <conditionalFormatting sqref="E60">
    <cfRule type="cellIs" dxfId="153" priority="46" operator="equal">
      <formula>0</formula>
    </cfRule>
  </conditionalFormatting>
  <conditionalFormatting sqref="E60">
    <cfRule type="cellIs" dxfId="152" priority="42" operator="greaterThan">
      <formula>5</formula>
    </cfRule>
    <cfRule type="cellIs" dxfId="151" priority="43" operator="greaterThan">
      <formula>0</formula>
    </cfRule>
    <cfRule type="cellIs" dxfId="150" priority="44" operator="greaterThan">
      <formula>2</formula>
    </cfRule>
    <cfRule type="cellIs" dxfId="149" priority="45" operator="equal">
      <formula>0</formula>
    </cfRule>
  </conditionalFormatting>
  <conditionalFormatting sqref="L60">
    <cfRule type="cellIs" dxfId="148" priority="38" operator="equal">
      <formula>0.5</formula>
    </cfRule>
  </conditionalFormatting>
  <conditionalFormatting sqref="L60">
    <cfRule type="cellIs" dxfId="147" priority="39" operator="equal">
      <formula>0</formula>
    </cfRule>
    <cfRule type="cellIs" dxfId="146" priority="40" operator="equal">
      <formula>1</formula>
    </cfRule>
    <cfRule type="cellIs" dxfId="145" priority="41" operator="equal">
      <formula>0</formula>
    </cfRule>
  </conditionalFormatting>
  <conditionalFormatting sqref="L74 L76">
    <cfRule type="cellIs" dxfId="144" priority="35" operator="equal">
      <formula>0</formula>
    </cfRule>
    <cfRule type="cellIs" dxfId="143" priority="36" operator="equal">
      <formula>1</formula>
    </cfRule>
    <cfRule type="cellIs" dxfId="142" priority="37" operator="equal">
      <formula>0</formula>
    </cfRule>
  </conditionalFormatting>
  <conditionalFormatting sqref="L74 L76">
    <cfRule type="cellIs" dxfId="141" priority="34" operator="equal">
      <formula>0.5</formula>
    </cfRule>
  </conditionalFormatting>
  <conditionalFormatting sqref="L73">
    <cfRule type="cellIs" dxfId="140" priority="30" operator="equal">
      <formula>0.5</formula>
    </cfRule>
  </conditionalFormatting>
  <conditionalFormatting sqref="L73">
    <cfRule type="cellIs" dxfId="139" priority="31" operator="equal">
      <formula>0</formula>
    </cfRule>
    <cfRule type="cellIs" dxfId="138" priority="32" operator="equal">
      <formula>1</formula>
    </cfRule>
    <cfRule type="cellIs" dxfId="137" priority="33" operator="equal">
      <formula>0</formula>
    </cfRule>
  </conditionalFormatting>
  <conditionalFormatting sqref="L75">
    <cfRule type="cellIs" dxfId="136" priority="27" operator="equal">
      <formula>0</formula>
    </cfRule>
    <cfRule type="cellIs" dxfId="135" priority="28" operator="equal">
      <formula>1</formula>
    </cfRule>
    <cfRule type="cellIs" dxfId="134" priority="29" operator="equal">
      <formula>0</formula>
    </cfRule>
  </conditionalFormatting>
  <conditionalFormatting sqref="L75">
    <cfRule type="cellIs" dxfId="133" priority="26" operator="equal">
      <formula>0.5</formula>
    </cfRule>
  </conditionalFormatting>
  <conditionalFormatting sqref="E77:E80">
    <cfRule type="cellIs" dxfId="132" priority="25" operator="equal">
      <formula>0</formula>
    </cfRule>
  </conditionalFormatting>
  <conditionalFormatting sqref="E77:E80">
    <cfRule type="cellIs" dxfId="131" priority="21" operator="greaterThan">
      <formula>5</formula>
    </cfRule>
    <cfRule type="cellIs" dxfId="130" priority="22" operator="greaterThan">
      <formula>0</formula>
    </cfRule>
    <cfRule type="cellIs" dxfId="129" priority="23" operator="greaterThan">
      <formula>2</formula>
    </cfRule>
    <cfRule type="cellIs" dxfId="128" priority="24" operator="equal">
      <formula>0</formula>
    </cfRule>
  </conditionalFormatting>
  <conditionalFormatting sqref="L77:L80">
    <cfRule type="cellIs" dxfId="127" priority="18" operator="equal">
      <formula>0</formula>
    </cfRule>
    <cfRule type="cellIs" dxfId="126" priority="19" operator="equal">
      <formula>1</formula>
    </cfRule>
    <cfRule type="cellIs" dxfId="125" priority="20" operator="equal">
      <formula>0</formula>
    </cfRule>
  </conditionalFormatting>
  <conditionalFormatting sqref="L77:L80">
    <cfRule type="cellIs" dxfId="124" priority="17" operator="equal">
      <formula>0.5</formula>
    </cfRule>
  </conditionalFormatting>
  <conditionalFormatting sqref="L104">
    <cfRule type="cellIs" dxfId="123" priority="5" operator="equal">
      <formula>0.5</formula>
    </cfRule>
  </conditionalFormatting>
  <conditionalFormatting sqref="L104">
    <cfRule type="cellIs" dxfId="122" priority="6" operator="equal">
      <formula>0</formula>
    </cfRule>
    <cfRule type="cellIs" dxfId="121" priority="7" operator="equal">
      <formula>1</formula>
    </cfRule>
    <cfRule type="cellIs" dxfId="120" priority="8" operator="equal">
      <formula>0</formula>
    </cfRule>
  </conditionalFormatting>
  <conditionalFormatting sqref="L126:L127">
    <cfRule type="cellIs" dxfId="119" priority="2" operator="equal">
      <formula>0</formula>
    </cfRule>
    <cfRule type="cellIs" dxfId="118" priority="3" operator="equal">
      <formula>1</formula>
    </cfRule>
    <cfRule type="cellIs" dxfId="117" priority="4" operator="equal">
      <formula>0</formula>
    </cfRule>
  </conditionalFormatting>
  <conditionalFormatting sqref="L126:L127">
    <cfRule type="cellIs" dxfId="116" priority="1" operator="equal">
      <formula>0.5</formula>
    </cfRule>
  </conditionalFormatting>
  <hyperlinks>
    <hyperlink ref="B78" r:id="rId1" tooltip="40557 Defence of Hoth" display="https://www.brickfanatics.com/product/40557-defence-of-hoth/" xr:uid="{C5F839BA-C71A-46CC-BC19-D291A664F79F}"/>
    <hyperlink ref="B79" r:id="rId2" tooltip="40558 Clone Trooper Command Station" display="https://www.brickfanatics.com/product/40558-clone-trooper-command-station/" xr:uid="{58A17134-1B04-43F2-9237-F41C4A205915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D51E-22DD-48C1-8759-40E8E94FC0C7}">
  <dimension ref="A1:L15"/>
  <sheetViews>
    <sheetView workbookViewId="0">
      <selection activeCell="G15" sqref="G15"/>
    </sheetView>
  </sheetViews>
  <sheetFormatPr defaultColWidth="10.85546875" defaultRowHeight="14.45"/>
  <cols>
    <col min="1" max="1" width="9.28515625" customWidth="1"/>
    <col min="2" max="2" width="29.28515625" customWidth="1"/>
    <col min="3" max="3" width="16.7109375" customWidth="1"/>
    <col min="4" max="4" width="14.28515625" customWidth="1"/>
    <col min="5" max="5" width="10.5703125" customWidth="1"/>
    <col min="6" max="6" width="16.28515625" customWidth="1"/>
    <col min="7" max="7" width="12.5703125" customWidth="1"/>
    <col min="8" max="8" width="14.140625" customWidth="1"/>
  </cols>
  <sheetData>
    <row r="1" spans="1:12">
      <c r="A1" s="30" t="s">
        <v>32</v>
      </c>
      <c r="B1" s="30" t="s">
        <v>33</v>
      </c>
      <c r="C1" s="30" t="s">
        <v>167</v>
      </c>
      <c r="D1" s="30" t="s">
        <v>168</v>
      </c>
      <c r="E1" s="30" t="s">
        <v>12</v>
      </c>
      <c r="F1" s="30" t="s">
        <v>169</v>
      </c>
      <c r="G1" s="30" t="s">
        <v>37</v>
      </c>
      <c r="H1" s="30" t="s">
        <v>170</v>
      </c>
      <c r="I1" s="30" t="s">
        <v>171</v>
      </c>
      <c r="J1" s="30" t="s">
        <v>172</v>
      </c>
      <c r="K1" s="30" t="s">
        <v>173</v>
      </c>
      <c r="L1" s="30" t="s">
        <v>43</v>
      </c>
    </row>
    <row r="2" spans="1:12">
      <c r="A2" s="31">
        <v>21028</v>
      </c>
      <c r="B2" s="31" t="s">
        <v>49</v>
      </c>
      <c r="C2" s="32">
        <v>44551</v>
      </c>
      <c r="D2" s="31" t="s">
        <v>174</v>
      </c>
      <c r="E2" s="31">
        <v>4</v>
      </c>
      <c r="F2" s="46">
        <v>31.99</v>
      </c>
      <c r="G2" s="46">
        <f>E2*F2</f>
        <v>127.96</v>
      </c>
      <c r="H2" s="31">
        <v>1</v>
      </c>
      <c r="I2" s="31">
        <v>3</v>
      </c>
      <c r="J2" s="33" t="s">
        <v>175</v>
      </c>
      <c r="K2" t="s">
        <v>176</v>
      </c>
      <c r="L2" s="33"/>
    </row>
    <row r="3" spans="1:12">
      <c r="A3" s="31">
        <v>21044</v>
      </c>
      <c r="B3" s="31" t="s">
        <v>47</v>
      </c>
      <c r="C3" s="32">
        <v>44551</v>
      </c>
      <c r="D3" s="31" t="s">
        <v>174</v>
      </c>
      <c r="E3" s="31">
        <v>1</v>
      </c>
      <c r="F3" s="46">
        <v>36.99</v>
      </c>
      <c r="G3" s="46">
        <f t="shared" ref="G3:G7" si="0">E3*F3</f>
        <v>36.99</v>
      </c>
      <c r="H3" s="31">
        <v>1</v>
      </c>
      <c r="I3" s="31">
        <v>3</v>
      </c>
      <c r="J3" s="33" t="s">
        <v>175</v>
      </c>
      <c r="K3" t="s">
        <v>176</v>
      </c>
      <c r="L3" s="33"/>
    </row>
    <row r="4" spans="1:12">
      <c r="A4" s="31">
        <v>21051</v>
      </c>
      <c r="B4" s="31" t="s">
        <v>58</v>
      </c>
      <c r="C4" s="32">
        <v>44551</v>
      </c>
      <c r="D4" s="31" t="s">
        <v>174</v>
      </c>
      <c r="E4" s="31">
        <v>1</v>
      </c>
      <c r="F4" s="46">
        <v>37</v>
      </c>
      <c r="G4" s="46">
        <f t="shared" si="0"/>
        <v>37</v>
      </c>
      <c r="H4" s="31">
        <v>1</v>
      </c>
      <c r="I4" s="31">
        <v>3</v>
      </c>
      <c r="J4" s="33" t="s">
        <v>175</v>
      </c>
      <c r="K4" t="s">
        <v>176</v>
      </c>
      <c r="L4" s="33"/>
    </row>
    <row r="5" spans="1:12">
      <c r="A5" s="31">
        <v>21034</v>
      </c>
      <c r="B5" s="31" t="s">
        <v>51</v>
      </c>
      <c r="C5" s="32">
        <v>44551</v>
      </c>
      <c r="D5" s="31" t="s">
        <v>174</v>
      </c>
      <c r="E5" s="31">
        <v>3</v>
      </c>
      <c r="F5" s="46">
        <v>26.99</v>
      </c>
      <c r="G5" s="46">
        <f t="shared" si="0"/>
        <v>80.97</v>
      </c>
      <c r="H5" s="31">
        <v>2</v>
      </c>
      <c r="I5" s="31">
        <v>2</v>
      </c>
      <c r="J5" s="33" t="s">
        <v>175</v>
      </c>
      <c r="K5" t="s">
        <v>176</v>
      </c>
      <c r="L5" s="33"/>
    </row>
    <row r="6" spans="1:12">
      <c r="A6" s="31">
        <v>21051</v>
      </c>
      <c r="B6" s="31" t="s">
        <v>58</v>
      </c>
      <c r="C6" s="32">
        <v>44555</v>
      </c>
      <c r="D6" s="31" t="s">
        <v>174</v>
      </c>
      <c r="E6" s="31">
        <v>2</v>
      </c>
      <c r="F6" s="46">
        <v>37</v>
      </c>
      <c r="G6" s="46">
        <f t="shared" si="0"/>
        <v>74</v>
      </c>
      <c r="H6" s="31">
        <v>3</v>
      </c>
      <c r="I6" s="31">
        <v>3</v>
      </c>
      <c r="J6" s="33" t="s">
        <v>175</v>
      </c>
      <c r="K6" t="s">
        <v>176</v>
      </c>
      <c r="L6" s="33"/>
    </row>
    <row r="7" spans="1:12">
      <c r="A7" s="31">
        <v>21054</v>
      </c>
      <c r="B7" s="31" t="s">
        <v>53</v>
      </c>
      <c r="C7" s="32">
        <v>44563</v>
      </c>
      <c r="D7" s="31" t="s">
        <v>174</v>
      </c>
      <c r="E7" s="31">
        <v>3</v>
      </c>
      <c r="F7" s="46">
        <v>69.989999999999995</v>
      </c>
      <c r="G7" s="46">
        <f t="shared" si="0"/>
        <v>209.96999999999997</v>
      </c>
      <c r="H7" s="31">
        <v>4</v>
      </c>
      <c r="I7" s="31">
        <v>2</v>
      </c>
      <c r="J7" s="33" t="s">
        <v>175</v>
      </c>
      <c r="K7" t="s">
        <v>176</v>
      </c>
      <c r="L7" s="37" t="s">
        <v>177</v>
      </c>
    </row>
    <row r="8" spans="1:12">
      <c r="A8" s="31">
        <v>21054</v>
      </c>
      <c r="B8" s="31" t="s">
        <v>53</v>
      </c>
      <c r="C8" s="32">
        <v>44565</v>
      </c>
      <c r="D8" s="31" t="s">
        <v>174</v>
      </c>
      <c r="E8" s="31">
        <v>2</v>
      </c>
      <c r="F8" s="46">
        <v>62.99</v>
      </c>
      <c r="G8" s="46">
        <f t="shared" ref="G8" si="1">E8*F8</f>
        <v>125.98</v>
      </c>
      <c r="H8" s="31">
        <v>28</v>
      </c>
      <c r="I8" s="31">
        <v>3</v>
      </c>
      <c r="J8" s="33" t="s">
        <v>178</v>
      </c>
      <c r="K8" t="s">
        <v>176</v>
      </c>
      <c r="L8" s="33"/>
    </row>
    <row r="9" spans="1:12">
      <c r="A9" s="31">
        <v>21042</v>
      </c>
      <c r="B9" s="31" t="s">
        <v>56</v>
      </c>
      <c r="C9" s="32">
        <v>44567</v>
      </c>
      <c r="D9" s="31" t="s">
        <v>174</v>
      </c>
      <c r="E9" s="31">
        <v>3</v>
      </c>
      <c r="F9" s="46">
        <v>61.19</v>
      </c>
      <c r="G9" s="46">
        <f t="shared" ref="G9:G11" si="2">E9*F9</f>
        <v>183.57</v>
      </c>
      <c r="H9" s="31">
        <v>7</v>
      </c>
      <c r="I9" s="31">
        <v>3</v>
      </c>
      <c r="J9" s="33" t="s">
        <v>175</v>
      </c>
      <c r="K9" t="s">
        <v>176</v>
      </c>
      <c r="L9" s="33"/>
    </row>
    <row r="10" spans="1:12">
      <c r="A10" s="31">
        <v>21044</v>
      </c>
      <c r="B10" s="31" t="s">
        <v>47</v>
      </c>
      <c r="C10" s="32"/>
      <c r="D10" s="31" t="s">
        <v>179</v>
      </c>
      <c r="E10" s="31">
        <v>3</v>
      </c>
      <c r="F10" s="46">
        <v>34.99</v>
      </c>
      <c r="G10" s="46">
        <f t="shared" si="2"/>
        <v>104.97</v>
      </c>
      <c r="H10" s="31"/>
      <c r="I10" s="31">
        <v>3</v>
      </c>
      <c r="J10" s="33" t="s">
        <v>175</v>
      </c>
      <c r="K10" t="s">
        <v>176</v>
      </c>
    </row>
    <row r="11" spans="1:12">
      <c r="A11" s="31">
        <v>21051</v>
      </c>
      <c r="B11" s="31" t="s">
        <v>58</v>
      </c>
      <c r="C11" s="32"/>
      <c r="D11" s="31" t="s">
        <v>179</v>
      </c>
      <c r="E11" s="31">
        <v>3</v>
      </c>
      <c r="F11" s="46">
        <v>42.99</v>
      </c>
      <c r="G11" s="46">
        <f t="shared" si="2"/>
        <v>128.97</v>
      </c>
      <c r="H11" s="31"/>
      <c r="I11" s="31">
        <v>3</v>
      </c>
      <c r="J11" s="33" t="s">
        <v>175</v>
      </c>
      <c r="K11" t="s">
        <v>176</v>
      </c>
    </row>
    <row r="12" spans="1:12">
      <c r="A12" s="31">
        <v>21051</v>
      </c>
      <c r="B12" s="31" t="s">
        <v>58</v>
      </c>
      <c r="C12" s="32">
        <v>44817</v>
      </c>
      <c r="D12" s="31" t="s">
        <v>174</v>
      </c>
      <c r="E12" s="31">
        <v>4</v>
      </c>
      <c r="F12" s="46">
        <f>G12/E12</f>
        <v>46.25</v>
      </c>
      <c r="G12" s="46">
        <v>185</v>
      </c>
      <c r="H12" s="31">
        <v>77</v>
      </c>
      <c r="I12" s="31">
        <v>3</v>
      </c>
      <c r="J12" s="33" t="s">
        <v>175</v>
      </c>
      <c r="K12" t="s">
        <v>176</v>
      </c>
    </row>
    <row r="13" spans="1:12">
      <c r="A13" s="31">
        <v>21044</v>
      </c>
      <c r="B13" s="31" t="s">
        <v>47</v>
      </c>
      <c r="C13" s="32">
        <v>44862</v>
      </c>
      <c r="D13" s="31" t="s">
        <v>174</v>
      </c>
      <c r="E13" s="31">
        <v>3</v>
      </c>
      <c r="F13" s="46">
        <v>22.61</v>
      </c>
      <c r="G13" s="46">
        <f t="shared" ref="G13:G15" si="3">E13*F13</f>
        <v>67.83</v>
      </c>
      <c r="H13" s="31">
        <v>88</v>
      </c>
      <c r="I13" s="31">
        <v>3</v>
      </c>
      <c r="J13" s="33" t="s">
        <v>175</v>
      </c>
      <c r="K13" t="s">
        <v>176</v>
      </c>
      <c r="L13" s="33"/>
    </row>
    <row r="14" spans="1:12">
      <c r="A14" s="31">
        <v>21051</v>
      </c>
      <c r="B14" s="31" t="s">
        <v>58</v>
      </c>
      <c r="C14" s="32">
        <v>44588</v>
      </c>
      <c r="D14" s="31" t="s">
        <v>174</v>
      </c>
      <c r="E14" s="31">
        <v>1</v>
      </c>
      <c r="F14" s="46">
        <v>39.94</v>
      </c>
      <c r="G14" s="46">
        <f t="shared" si="3"/>
        <v>39.94</v>
      </c>
      <c r="H14" s="31">
        <v>92</v>
      </c>
      <c r="I14" s="31">
        <v>3</v>
      </c>
      <c r="J14" s="33" t="s">
        <v>178</v>
      </c>
      <c r="K14" t="s">
        <v>176</v>
      </c>
    </row>
    <row r="15" spans="1:12">
      <c r="A15" s="31">
        <v>21051</v>
      </c>
      <c r="B15" s="31" t="s">
        <v>58</v>
      </c>
      <c r="C15" s="32">
        <v>44817</v>
      </c>
      <c r="D15" s="31" t="s">
        <v>174</v>
      </c>
      <c r="E15" s="31">
        <v>2</v>
      </c>
      <c r="F15" s="46">
        <v>46.25</v>
      </c>
      <c r="G15" s="46">
        <f t="shared" si="3"/>
        <v>92.5</v>
      </c>
      <c r="H15" s="31">
        <v>77</v>
      </c>
      <c r="I15" s="31">
        <v>3</v>
      </c>
      <c r="J15" s="33" t="s">
        <v>178</v>
      </c>
      <c r="K15" t="s">
        <v>176</v>
      </c>
    </row>
  </sheetData>
  <conditionalFormatting sqref="K1:K1048576">
    <cfRule type="cellIs" dxfId="115" priority="1" operator="equal">
      <formula>"Delivery"</formula>
    </cfRule>
    <cfRule type="cellIs" dxfId="114" priority="2" operator="equal">
      <formula>"Gr"</formula>
    </cfRule>
    <cfRule type="cellIs" dxfId="113" priority="3" operator="equal">
      <formula>"Nu"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855A-9D58-4D79-BF05-26E06F8E12AB}">
  <dimension ref="A1:L24"/>
  <sheetViews>
    <sheetView workbookViewId="0">
      <selection activeCell="F22" sqref="F20:F22"/>
    </sheetView>
  </sheetViews>
  <sheetFormatPr defaultColWidth="11.42578125" defaultRowHeight="14.45"/>
  <cols>
    <col min="2" max="2" width="34.28515625" customWidth="1"/>
    <col min="3" max="3" width="17.140625" customWidth="1"/>
    <col min="4" max="4" width="15.7109375" customWidth="1"/>
    <col min="6" max="6" width="16.5703125" style="47" customWidth="1"/>
    <col min="7" max="7" width="11.7109375" style="47" bestFit="1" customWidth="1"/>
    <col min="8" max="8" width="16.85546875" customWidth="1"/>
  </cols>
  <sheetData>
    <row r="1" spans="1:12">
      <c r="A1" s="30" t="s">
        <v>32</v>
      </c>
      <c r="B1" s="30" t="s">
        <v>33</v>
      </c>
      <c r="C1" s="30" t="s">
        <v>167</v>
      </c>
      <c r="D1" s="30" t="s">
        <v>168</v>
      </c>
      <c r="E1" s="30" t="s">
        <v>12</v>
      </c>
      <c r="F1" s="76" t="s">
        <v>169</v>
      </c>
      <c r="G1" s="76" t="s">
        <v>37</v>
      </c>
      <c r="H1" s="30" t="s">
        <v>170</v>
      </c>
      <c r="I1" s="30" t="s">
        <v>171</v>
      </c>
      <c r="J1" s="30" t="s">
        <v>172</v>
      </c>
      <c r="K1" s="30" t="s">
        <v>173</v>
      </c>
      <c r="L1" s="33" t="s">
        <v>43</v>
      </c>
    </row>
    <row r="2" spans="1:12" s="38" customFormat="1" ht="13.9">
      <c r="A2" s="38">
        <v>76384</v>
      </c>
      <c r="B2" s="38" t="s">
        <v>62</v>
      </c>
      <c r="C2" s="44">
        <v>44583</v>
      </c>
      <c r="D2" s="38" t="s">
        <v>180</v>
      </c>
      <c r="E2" s="38">
        <v>5</v>
      </c>
      <c r="F2" s="45">
        <f>G2/5</f>
        <v>20.872</v>
      </c>
      <c r="G2" s="45">
        <v>104.36</v>
      </c>
      <c r="H2" s="38">
        <v>37</v>
      </c>
      <c r="I2" s="38">
        <v>3</v>
      </c>
      <c r="J2" s="38" t="s">
        <v>175</v>
      </c>
      <c r="K2" s="38" t="s">
        <v>181</v>
      </c>
    </row>
    <row r="3" spans="1:12">
      <c r="A3" s="38">
        <v>75979</v>
      </c>
      <c r="B3" s="38" t="s">
        <v>60</v>
      </c>
      <c r="C3" s="44">
        <v>44588</v>
      </c>
      <c r="D3" s="38" t="s">
        <v>174</v>
      </c>
      <c r="E3" s="38">
        <v>3</v>
      </c>
      <c r="F3" s="45">
        <v>32.99</v>
      </c>
      <c r="G3" s="45">
        <f>F3*E3</f>
        <v>98.97</v>
      </c>
      <c r="H3" s="38">
        <v>38</v>
      </c>
      <c r="I3" s="38">
        <v>3</v>
      </c>
      <c r="J3" s="38" t="s">
        <v>175</v>
      </c>
      <c r="K3" s="38" t="s">
        <v>181</v>
      </c>
    </row>
    <row r="4" spans="1:12">
      <c r="A4" s="38">
        <v>75957</v>
      </c>
      <c r="B4" s="38" t="s">
        <v>182</v>
      </c>
      <c r="C4" s="44">
        <v>44579</v>
      </c>
      <c r="D4" s="38" t="s">
        <v>183</v>
      </c>
      <c r="E4" s="38">
        <v>0</v>
      </c>
      <c r="F4" s="45">
        <v>36.99</v>
      </c>
      <c r="G4" s="45">
        <f>F4*E4</f>
        <v>0</v>
      </c>
      <c r="H4" s="38"/>
      <c r="I4" s="38"/>
      <c r="J4" s="38" t="s">
        <v>175</v>
      </c>
      <c r="K4" s="38"/>
      <c r="L4" s="38" t="s">
        <v>184</v>
      </c>
    </row>
    <row r="5" spans="1:12">
      <c r="A5" s="38">
        <v>75955</v>
      </c>
      <c r="B5" s="38" t="s">
        <v>63</v>
      </c>
      <c r="C5" s="44">
        <v>44582</v>
      </c>
      <c r="D5" s="38" t="s">
        <v>185</v>
      </c>
      <c r="E5" s="38">
        <v>2</v>
      </c>
      <c r="F5" s="45">
        <f>G5/E5</f>
        <v>74.965000000000003</v>
      </c>
      <c r="G5" s="45">
        <v>149.93</v>
      </c>
      <c r="H5" s="38">
        <v>48</v>
      </c>
      <c r="I5" s="38">
        <v>2</v>
      </c>
      <c r="J5" s="38" t="s">
        <v>175</v>
      </c>
      <c r="K5" s="38" t="s">
        <v>176</v>
      </c>
      <c r="L5" s="38"/>
    </row>
    <row r="6" spans="1:12">
      <c r="A6" s="38">
        <v>76394</v>
      </c>
      <c r="B6" s="38" t="s">
        <v>64</v>
      </c>
      <c r="C6" s="44">
        <v>44697</v>
      </c>
      <c r="D6" s="38" t="s">
        <v>186</v>
      </c>
      <c r="E6" s="38">
        <v>1</v>
      </c>
      <c r="F6" s="45">
        <v>39.99</v>
      </c>
      <c r="G6" s="45">
        <f>F6*E6</f>
        <v>39.99</v>
      </c>
      <c r="H6" s="38">
        <v>66</v>
      </c>
      <c r="I6" s="38">
        <v>3</v>
      </c>
      <c r="J6" s="38" t="s">
        <v>175</v>
      </c>
      <c r="K6" s="38" t="s">
        <v>176</v>
      </c>
    </row>
    <row r="7" spans="1:12" s="38" customFormat="1" ht="13.9">
      <c r="A7" s="38">
        <v>76383</v>
      </c>
      <c r="B7" s="38" t="s">
        <v>65</v>
      </c>
      <c r="C7" s="44">
        <v>44818</v>
      </c>
      <c r="D7" s="38" t="s">
        <v>179</v>
      </c>
      <c r="E7" s="38">
        <v>5</v>
      </c>
      <c r="F7" s="45">
        <v>20.99</v>
      </c>
      <c r="G7" s="45">
        <f>F7*E7</f>
        <v>104.94999999999999</v>
      </c>
      <c r="H7" s="38">
        <v>73</v>
      </c>
      <c r="I7" s="38">
        <v>3</v>
      </c>
      <c r="J7" s="38" t="s">
        <v>175</v>
      </c>
      <c r="K7" s="38" t="s">
        <v>176</v>
      </c>
    </row>
    <row r="8" spans="1:12" s="38" customFormat="1" ht="13.9">
      <c r="A8" s="38">
        <v>76385</v>
      </c>
      <c r="B8" s="38" t="s">
        <v>66</v>
      </c>
      <c r="C8" s="44">
        <v>44818</v>
      </c>
      <c r="D8" s="38" t="s">
        <v>179</v>
      </c>
      <c r="E8" s="38">
        <v>5</v>
      </c>
      <c r="F8" s="45">
        <v>20.22</v>
      </c>
      <c r="G8" s="45">
        <f t="shared" ref="G8" si="0">F8*E8</f>
        <v>101.1</v>
      </c>
      <c r="H8" s="38">
        <v>73</v>
      </c>
      <c r="I8" s="38">
        <v>3</v>
      </c>
      <c r="J8" s="38" t="s">
        <v>175</v>
      </c>
      <c r="K8" s="38" t="s">
        <v>176</v>
      </c>
    </row>
    <row r="9" spans="1:12" s="38" customFormat="1" ht="13.9">
      <c r="A9" s="38">
        <v>76396</v>
      </c>
      <c r="B9" s="38" t="s">
        <v>68</v>
      </c>
      <c r="C9" s="44">
        <v>44816</v>
      </c>
      <c r="D9" s="38" t="s">
        <v>174</v>
      </c>
      <c r="E9" s="38">
        <v>3</v>
      </c>
      <c r="F9" s="45">
        <v>19.989999999999998</v>
      </c>
      <c r="G9" s="45">
        <f>F9*E9</f>
        <v>59.97</v>
      </c>
      <c r="H9" s="38">
        <v>79</v>
      </c>
      <c r="I9" s="38">
        <v>3</v>
      </c>
      <c r="J9" s="38" t="s">
        <v>175</v>
      </c>
      <c r="K9" s="38" t="s">
        <v>176</v>
      </c>
    </row>
    <row r="10" spans="1:12">
      <c r="A10" s="38">
        <v>76382</v>
      </c>
      <c r="B10" s="38" t="s">
        <v>69</v>
      </c>
      <c r="C10" s="44">
        <v>44816</v>
      </c>
      <c r="D10" s="38" t="s">
        <v>174</v>
      </c>
      <c r="E10" s="38">
        <v>3</v>
      </c>
      <c r="F10" s="45">
        <v>19.989999999999998</v>
      </c>
      <c r="G10" s="45">
        <f t="shared" ref="G10:G11" si="1">F10*E10</f>
        <v>59.97</v>
      </c>
      <c r="H10" s="38">
        <v>79</v>
      </c>
      <c r="I10" s="38">
        <v>3</v>
      </c>
      <c r="J10" s="38" t="s">
        <v>175</v>
      </c>
      <c r="K10" s="38" t="s">
        <v>176</v>
      </c>
    </row>
    <row r="11" spans="1:12">
      <c r="A11" s="38">
        <v>76397</v>
      </c>
      <c r="B11" s="38" t="s">
        <v>70</v>
      </c>
      <c r="C11" s="44">
        <v>44816</v>
      </c>
      <c r="D11" s="38" t="s">
        <v>174</v>
      </c>
      <c r="E11" s="38">
        <v>3</v>
      </c>
      <c r="F11" s="45">
        <v>19.989999999999998</v>
      </c>
      <c r="G11" s="45">
        <f t="shared" si="1"/>
        <v>59.97</v>
      </c>
      <c r="H11" s="38">
        <v>79</v>
      </c>
      <c r="I11" s="38">
        <v>3</v>
      </c>
      <c r="J11" s="38" t="s">
        <v>175</v>
      </c>
      <c r="K11" s="38" t="s">
        <v>176</v>
      </c>
    </row>
    <row r="12" spans="1:12">
      <c r="A12" s="38">
        <v>76392</v>
      </c>
      <c r="B12" s="38" t="s">
        <v>71</v>
      </c>
      <c r="C12" s="44">
        <v>44816</v>
      </c>
      <c r="D12" s="38" t="s">
        <v>187</v>
      </c>
      <c r="E12" s="38">
        <v>2</v>
      </c>
      <c r="F12" s="45">
        <v>69.989999999999995</v>
      </c>
      <c r="G12" s="45">
        <f t="shared" ref="G12" si="2">F12*E12</f>
        <v>139.97999999999999</v>
      </c>
      <c r="H12" s="38">
        <v>80</v>
      </c>
      <c r="I12" s="38">
        <v>3</v>
      </c>
      <c r="J12" s="38" t="s">
        <v>175</v>
      </c>
      <c r="K12" s="38" t="s">
        <v>176</v>
      </c>
    </row>
    <row r="13" spans="1:12">
      <c r="A13" s="38">
        <v>76392</v>
      </c>
      <c r="B13" s="38" t="s">
        <v>71</v>
      </c>
      <c r="C13" s="44">
        <v>44844</v>
      </c>
      <c r="D13" s="38" t="s">
        <v>187</v>
      </c>
      <c r="E13" s="38">
        <v>3</v>
      </c>
      <c r="F13" s="45">
        <v>69.989999999999995</v>
      </c>
      <c r="G13" s="45">
        <f t="shared" ref="G13" si="3">F13*E13</f>
        <v>209.96999999999997</v>
      </c>
      <c r="H13" s="38">
        <v>85</v>
      </c>
      <c r="I13" s="38">
        <v>3</v>
      </c>
      <c r="J13" s="38" t="s">
        <v>175</v>
      </c>
      <c r="K13" s="38" t="s">
        <v>176</v>
      </c>
    </row>
    <row r="14" spans="1:12">
      <c r="A14" s="38">
        <v>76392</v>
      </c>
      <c r="B14" s="38" t="s">
        <v>71</v>
      </c>
      <c r="C14" s="44">
        <v>44844</v>
      </c>
      <c r="D14" s="38" t="s">
        <v>187</v>
      </c>
      <c r="E14" s="38">
        <v>1</v>
      </c>
      <c r="F14" s="45">
        <v>69.989999999999995</v>
      </c>
      <c r="G14" s="45">
        <f t="shared" ref="G14" si="4">F14*E14</f>
        <v>69.989999999999995</v>
      </c>
      <c r="H14" s="38">
        <v>86</v>
      </c>
      <c r="I14" s="38">
        <v>3</v>
      </c>
      <c r="J14" s="38" t="s">
        <v>175</v>
      </c>
      <c r="K14" s="38" t="s">
        <v>176</v>
      </c>
    </row>
    <row r="15" spans="1:12">
      <c r="A15" s="38">
        <v>76387</v>
      </c>
      <c r="B15" s="38" t="s">
        <v>72</v>
      </c>
      <c r="C15" s="44">
        <v>44816</v>
      </c>
      <c r="D15" s="38" t="s">
        <v>174</v>
      </c>
      <c r="E15" s="38">
        <v>4</v>
      </c>
      <c r="F15" s="45">
        <f>G15/E15</f>
        <v>27.72</v>
      </c>
      <c r="G15" s="45">
        <v>110.88</v>
      </c>
      <c r="H15" s="38">
        <v>89</v>
      </c>
      <c r="I15" s="38">
        <v>3</v>
      </c>
      <c r="J15" s="38" t="s">
        <v>175</v>
      </c>
      <c r="K15" s="38" t="s">
        <v>176</v>
      </c>
    </row>
    <row r="16" spans="1:12">
      <c r="A16" s="38">
        <v>76397</v>
      </c>
      <c r="B16" s="38" t="s">
        <v>70</v>
      </c>
      <c r="C16" s="44">
        <v>44816</v>
      </c>
      <c r="D16" s="38" t="s">
        <v>174</v>
      </c>
      <c r="E16" s="38">
        <v>2</v>
      </c>
      <c r="F16" s="45">
        <v>19.989999999999998</v>
      </c>
      <c r="G16" s="45">
        <f t="shared" ref="G16:G17" si="5">F16*E16</f>
        <v>39.979999999999997</v>
      </c>
      <c r="H16" s="38">
        <v>99</v>
      </c>
      <c r="I16" s="38">
        <v>3</v>
      </c>
      <c r="J16" s="38" t="s">
        <v>178</v>
      </c>
      <c r="K16" s="38" t="s">
        <v>176</v>
      </c>
    </row>
    <row r="17" spans="1:11">
      <c r="A17" s="38">
        <v>76382</v>
      </c>
      <c r="B17" s="38" t="s">
        <v>69</v>
      </c>
      <c r="C17" s="44">
        <v>44816</v>
      </c>
      <c r="D17" s="38" t="s">
        <v>174</v>
      </c>
      <c r="E17" s="38">
        <v>2</v>
      </c>
      <c r="F17" s="45">
        <v>19.989999999999998</v>
      </c>
      <c r="G17" s="45">
        <f t="shared" si="5"/>
        <v>39.979999999999997</v>
      </c>
      <c r="H17" s="38">
        <v>99</v>
      </c>
      <c r="I17" s="38">
        <v>3</v>
      </c>
      <c r="J17" s="38" t="s">
        <v>178</v>
      </c>
      <c r="K17" s="38" t="s">
        <v>176</v>
      </c>
    </row>
    <row r="18" spans="1:11" s="38" customFormat="1" ht="13.9">
      <c r="A18" s="38">
        <v>76396</v>
      </c>
      <c r="B18" s="38" t="s">
        <v>68</v>
      </c>
      <c r="C18" s="44">
        <v>44816</v>
      </c>
      <c r="D18" s="38" t="s">
        <v>174</v>
      </c>
      <c r="E18" s="38">
        <v>2</v>
      </c>
      <c r="F18" s="45">
        <v>19.989999999999998</v>
      </c>
      <c r="G18" s="45">
        <f>F18*E18</f>
        <v>39.979999999999997</v>
      </c>
      <c r="H18" s="38">
        <v>99</v>
      </c>
      <c r="I18" s="38">
        <v>3</v>
      </c>
      <c r="J18" s="38" t="s">
        <v>178</v>
      </c>
      <c r="K18" s="38" t="s">
        <v>176</v>
      </c>
    </row>
    <row r="19" spans="1:11">
      <c r="A19" s="38">
        <v>76387</v>
      </c>
      <c r="B19" s="38" t="s">
        <v>72</v>
      </c>
      <c r="C19" s="44">
        <v>44816</v>
      </c>
      <c r="D19" s="38" t="s">
        <v>179</v>
      </c>
      <c r="E19" s="38">
        <v>3</v>
      </c>
      <c r="F19" s="45">
        <f>G19/E19</f>
        <v>28.98</v>
      </c>
      <c r="G19" s="45">
        <v>86.94</v>
      </c>
      <c r="H19" s="38">
        <v>104</v>
      </c>
      <c r="I19" s="38">
        <v>3</v>
      </c>
      <c r="J19" s="38" t="s">
        <v>175</v>
      </c>
      <c r="K19" s="38" t="s">
        <v>176</v>
      </c>
    </row>
    <row r="20" spans="1:11">
      <c r="A20">
        <v>76395</v>
      </c>
      <c r="B20" s="38" t="s">
        <v>73</v>
      </c>
      <c r="C20" s="44">
        <v>44816</v>
      </c>
      <c r="D20" s="38" t="s">
        <v>179</v>
      </c>
      <c r="E20" s="38">
        <v>3</v>
      </c>
      <c r="F20" s="47">
        <v>23.99</v>
      </c>
      <c r="G20" s="45">
        <f t="shared" ref="G20" si="6">F20*E20</f>
        <v>71.97</v>
      </c>
      <c r="H20" s="38">
        <v>104</v>
      </c>
      <c r="I20" s="38">
        <v>3</v>
      </c>
      <c r="J20" s="38" t="s">
        <v>188</v>
      </c>
      <c r="K20" s="38" t="s">
        <v>176</v>
      </c>
    </row>
    <row r="21" spans="1:11">
      <c r="A21">
        <v>76395</v>
      </c>
      <c r="B21" s="38" t="s">
        <v>73</v>
      </c>
      <c r="C21" s="44">
        <v>44816</v>
      </c>
      <c r="D21" s="38" t="s">
        <v>186</v>
      </c>
      <c r="E21" s="38">
        <v>5</v>
      </c>
      <c r="F21" s="47">
        <v>23.99</v>
      </c>
      <c r="G21" s="45">
        <f t="shared" ref="G21:G22" si="7">F21*E21</f>
        <v>119.94999999999999</v>
      </c>
      <c r="H21" s="38">
        <v>105</v>
      </c>
      <c r="I21" s="38">
        <v>3</v>
      </c>
      <c r="J21" s="38" t="s">
        <v>188</v>
      </c>
      <c r="K21" s="38" t="s">
        <v>176</v>
      </c>
    </row>
    <row r="22" spans="1:11">
      <c r="A22" s="38">
        <v>76392</v>
      </c>
      <c r="B22" s="38" t="s">
        <v>71</v>
      </c>
      <c r="C22" s="44">
        <v>44816</v>
      </c>
      <c r="D22" s="38" t="s">
        <v>186</v>
      </c>
      <c r="E22" s="38">
        <v>1</v>
      </c>
      <c r="F22" s="45">
        <v>69.989999999999995</v>
      </c>
      <c r="G22" s="45">
        <f t="shared" si="7"/>
        <v>69.989999999999995</v>
      </c>
      <c r="H22" s="38">
        <v>105</v>
      </c>
      <c r="I22" s="38">
        <v>3</v>
      </c>
      <c r="J22" s="38" t="s">
        <v>175</v>
      </c>
      <c r="K22" s="38" t="s">
        <v>176</v>
      </c>
    </row>
    <row r="23" spans="1:11">
      <c r="A23" s="38">
        <v>76394</v>
      </c>
      <c r="B23" s="38" t="s">
        <v>64</v>
      </c>
      <c r="C23" s="44">
        <v>44884</v>
      </c>
      <c r="D23" s="38" t="s">
        <v>189</v>
      </c>
      <c r="E23" s="38">
        <v>2</v>
      </c>
      <c r="F23" s="45">
        <v>29.99</v>
      </c>
      <c r="G23" s="45">
        <f>F23*E23</f>
        <v>59.98</v>
      </c>
      <c r="H23" s="38">
        <v>108</v>
      </c>
      <c r="I23" s="38">
        <v>3</v>
      </c>
      <c r="J23" s="38" t="s">
        <v>175</v>
      </c>
      <c r="K23" s="38" t="s">
        <v>176</v>
      </c>
    </row>
    <row r="24" spans="1:11">
      <c r="A24" s="38">
        <v>76394</v>
      </c>
      <c r="B24" s="38" t="s">
        <v>64</v>
      </c>
      <c r="C24" s="44">
        <v>44891</v>
      </c>
      <c r="D24" s="38" t="s">
        <v>189</v>
      </c>
      <c r="E24" s="38">
        <v>2</v>
      </c>
      <c r="F24" s="45">
        <v>29.99</v>
      </c>
      <c r="G24" s="45">
        <f>F24*E24</f>
        <v>59.98</v>
      </c>
      <c r="H24" s="38">
        <v>109</v>
      </c>
      <c r="I24" s="38">
        <v>3</v>
      </c>
      <c r="J24" s="38" t="s">
        <v>175</v>
      </c>
      <c r="K24" s="38" t="s">
        <v>176</v>
      </c>
    </row>
  </sheetData>
  <conditionalFormatting sqref="K1:K2">
    <cfRule type="cellIs" dxfId="112" priority="22" operator="equal">
      <formula>"Delivery"</formula>
    </cfRule>
    <cfRule type="cellIs" dxfId="111" priority="23" operator="equal">
      <formula>"Gr"</formula>
    </cfRule>
    <cfRule type="cellIs" dxfId="110" priority="24" operator="equal">
      <formula>"Nu"</formula>
    </cfRule>
  </conditionalFormatting>
  <conditionalFormatting sqref="K3:K4">
    <cfRule type="cellIs" dxfId="109" priority="16" operator="equal">
      <formula>"Delivery"</formula>
    </cfRule>
    <cfRule type="cellIs" dxfId="108" priority="17" operator="equal">
      <formula>"Gr"</formula>
    </cfRule>
    <cfRule type="cellIs" dxfId="107" priority="18" operator="equal">
      <formula>"Nu"</formula>
    </cfRule>
  </conditionalFormatting>
  <conditionalFormatting sqref="K5">
    <cfRule type="cellIs" dxfId="106" priority="13" operator="equal">
      <formula>"Delivery"</formula>
    </cfRule>
    <cfRule type="cellIs" dxfId="105" priority="14" operator="equal">
      <formula>"Gr"</formula>
    </cfRule>
    <cfRule type="cellIs" dxfId="104" priority="15" operator="equal">
      <formula>"Nu"</formula>
    </cfRule>
  </conditionalFormatting>
  <conditionalFormatting sqref="K6:K24">
    <cfRule type="cellIs" dxfId="103" priority="10" operator="equal">
      <formula>"Delivery"</formula>
    </cfRule>
    <cfRule type="cellIs" dxfId="102" priority="11" operator="equal">
      <formula>"Gr"</formula>
    </cfRule>
    <cfRule type="cellIs" dxfId="101" priority="12" operator="equal">
      <formula>"Nu"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AB14-6724-4067-9045-C495050A6705}">
  <dimension ref="A1:L18"/>
  <sheetViews>
    <sheetView workbookViewId="0">
      <selection activeCell="A6" sqref="A6:B6"/>
    </sheetView>
  </sheetViews>
  <sheetFormatPr defaultColWidth="10.85546875" defaultRowHeight="14.45"/>
  <cols>
    <col min="1" max="1" width="10.85546875" style="33"/>
    <col min="2" max="2" width="21.5703125" style="33" customWidth="1"/>
    <col min="3" max="3" width="16.7109375" style="33" customWidth="1"/>
    <col min="4" max="4" width="13.7109375" style="33" customWidth="1"/>
    <col min="5" max="5" width="10.85546875" style="33"/>
    <col min="6" max="6" width="15.5703125" style="33" customWidth="1"/>
    <col min="7" max="7" width="10.85546875" style="33"/>
    <col min="8" max="8" width="14" style="33" customWidth="1"/>
    <col min="9" max="10" width="10.85546875" style="33"/>
    <col min="12" max="16384" width="10.85546875" style="33"/>
  </cols>
  <sheetData>
    <row r="1" spans="1:12" ht="13.9">
      <c r="A1" s="30" t="s">
        <v>32</v>
      </c>
      <c r="B1" s="30" t="s">
        <v>33</v>
      </c>
      <c r="C1" s="30" t="s">
        <v>167</v>
      </c>
      <c r="D1" s="30" t="s">
        <v>168</v>
      </c>
      <c r="E1" s="30" t="s">
        <v>12</v>
      </c>
      <c r="F1" s="30" t="s">
        <v>169</v>
      </c>
      <c r="G1" s="30" t="s">
        <v>37</v>
      </c>
      <c r="H1" s="30" t="s">
        <v>170</v>
      </c>
      <c r="I1" s="30" t="s">
        <v>171</v>
      </c>
      <c r="J1" s="30" t="s">
        <v>172</v>
      </c>
      <c r="K1" s="30" t="s">
        <v>173</v>
      </c>
      <c r="L1" s="33" t="s">
        <v>43</v>
      </c>
    </row>
    <row r="2" spans="1:12">
      <c r="A2" s="33">
        <v>21319</v>
      </c>
      <c r="B2" s="33" t="s">
        <v>76</v>
      </c>
      <c r="C2" s="34">
        <v>44565</v>
      </c>
      <c r="D2" s="33" t="s">
        <v>174</v>
      </c>
      <c r="E2" s="33">
        <v>2</v>
      </c>
      <c r="F2" s="33">
        <v>62.95</v>
      </c>
      <c r="G2" s="33">
        <f>E2*F2</f>
        <v>125.9</v>
      </c>
      <c r="H2" s="33">
        <v>6</v>
      </c>
      <c r="I2" s="33">
        <v>3</v>
      </c>
      <c r="J2" s="33" t="s">
        <v>175</v>
      </c>
      <c r="K2" t="s">
        <v>176</v>
      </c>
    </row>
    <row r="3" spans="1:12">
      <c r="A3" s="33">
        <v>92176</v>
      </c>
      <c r="B3" s="33" t="s">
        <v>21</v>
      </c>
      <c r="C3" s="34">
        <v>44571</v>
      </c>
      <c r="D3" s="33" t="s">
        <v>190</v>
      </c>
      <c r="E3" s="33">
        <v>2</v>
      </c>
      <c r="F3" s="33">
        <v>108.59</v>
      </c>
      <c r="G3" s="33">
        <f>E3*F3</f>
        <v>217.18</v>
      </c>
      <c r="H3" s="33">
        <v>32</v>
      </c>
      <c r="J3" s="33" t="s">
        <v>175</v>
      </c>
      <c r="K3" t="s">
        <v>176</v>
      </c>
    </row>
    <row r="4" spans="1:12">
      <c r="A4" s="33">
        <v>21319</v>
      </c>
      <c r="B4" s="33" t="s">
        <v>76</v>
      </c>
      <c r="C4" s="34">
        <v>44574</v>
      </c>
      <c r="D4" s="33" t="s">
        <v>174</v>
      </c>
      <c r="E4" s="33">
        <v>2</v>
      </c>
      <c r="F4" s="33">
        <v>52.9</v>
      </c>
      <c r="G4" s="33">
        <f>E4*F4</f>
        <v>105.8</v>
      </c>
      <c r="H4" s="33">
        <v>16</v>
      </c>
      <c r="I4" s="33">
        <v>3</v>
      </c>
      <c r="J4" s="33" t="s">
        <v>175</v>
      </c>
      <c r="K4" t="s">
        <v>181</v>
      </c>
      <c r="L4" s="33" t="s">
        <v>191</v>
      </c>
    </row>
    <row r="5" spans="1:12">
      <c r="A5" s="33">
        <v>21319</v>
      </c>
      <c r="B5" s="33" t="s">
        <v>76</v>
      </c>
      <c r="C5" s="34">
        <v>44574</v>
      </c>
      <c r="D5" s="33" t="s">
        <v>174</v>
      </c>
      <c r="E5" s="33">
        <v>1</v>
      </c>
      <c r="F5" s="33">
        <v>50.31</v>
      </c>
      <c r="G5" s="33">
        <f>E5*F5</f>
        <v>50.31</v>
      </c>
      <c r="H5" s="33">
        <v>24</v>
      </c>
      <c r="I5" s="33">
        <v>3</v>
      </c>
      <c r="J5" s="33" t="s">
        <v>178</v>
      </c>
      <c r="K5" t="s">
        <v>181</v>
      </c>
      <c r="L5" s="33" t="s">
        <v>192</v>
      </c>
    </row>
    <row r="6" spans="1:12">
      <c r="A6">
        <v>40533</v>
      </c>
      <c r="B6" s="31" t="s">
        <v>77</v>
      </c>
      <c r="C6" s="34">
        <v>44697</v>
      </c>
      <c r="D6" s="33" t="s">
        <v>186</v>
      </c>
      <c r="E6" s="33">
        <v>1</v>
      </c>
      <c r="F6" s="33">
        <v>0</v>
      </c>
      <c r="G6" s="33">
        <v>0</v>
      </c>
      <c r="H6" s="33">
        <v>65</v>
      </c>
      <c r="I6" s="33">
        <v>3</v>
      </c>
      <c r="J6" s="33" t="s">
        <v>175</v>
      </c>
      <c r="K6" t="s">
        <v>176</v>
      </c>
    </row>
    <row r="7" spans="1:12">
      <c r="A7">
        <v>40533</v>
      </c>
      <c r="B7" s="31" t="s">
        <v>77</v>
      </c>
      <c r="C7" s="34">
        <v>44697</v>
      </c>
      <c r="D7" s="33" t="s">
        <v>186</v>
      </c>
      <c r="E7" s="33">
        <v>1</v>
      </c>
      <c r="F7" s="33">
        <v>0</v>
      </c>
      <c r="G7" s="33">
        <v>0</v>
      </c>
      <c r="H7" s="33">
        <v>66</v>
      </c>
      <c r="I7" s="33">
        <v>3</v>
      </c>
      <c r="J7" s="33" t="s">
        <v>175</v>
      </c>
      <c r="K7" t="s">
        <v>176</v>
      </c>
    </row>
    <row r="8" spans="1:12">
      <c r="G8" s="31">
        <f t="shared" ref="G8:G18" si="0">E8*F8</f>
        <v>0</v>
      </c>
    </row>
    <row r="9" spans="1:12">
      <c r="G9" s="31">
        <f t="shared" si="0"/>
        <v>0</v>
      </c>
    </row>
    <row r="10" spans="1:12">
      <c r="G10" s="31">
        <f t="shared" si="0"/>
        <v>0</v>
      </c>
    </row>
    <row r="11" spans="1:12">
      <c r="G11" s="31">
        <f t="shared" si="0"/>
        <v>0</v>
      </c>
    </row>
    <row r="12" spans="1:12">
      <c r="G12" s="31">
        <f t="shared" si="0"/>
        <v>0</v>
      </c>
    </row>
    <row r="13" spans="1:12">
      <c r="G13" s="31">
        <f t="shared" si="0"/>
        <v>0</v>
      </c>
    </row>
    <row r="14" spans="1:12">
      <c r="G14" s="31">
        <f t="shared" si="0"/>
        <v>0</v>
      </c>
    </row>
    <row r="15" spans="1:12">
      <c r="G15" s="31">
        <f t="shared" si="0"/>
        <v>0</v>
      </c>
    </row>
    <row r="16" spans="1:12">
      <c r="G16" s="31">
        <f t="shared" si="0"/>
        <v>0</v>
      </c>
    </row>
    <row r="17" spans="7:7">
      <c r="G17" s="31">
        <f t="shared" si="0"/>
        <v>0</v>
      </c>
    </row>
    <row r="18" spans="7:7">
      <c r="G18" s="31">
        <f t="shared" si="0"/>
        <v>0</v>
      </c>
    </row>
  </sheetData>
  <conditionalFormatting sqref="K1:K1048576">
    <cfRule type="cellIs" dxfId="100" priority="1" operator="equal">
      <formula>"Delivery"</formula>
    </cfRule>
    <cfRule type="cellIs" dxfId="99" priority="2" operator="equal">
      <formula>"Gr"</formula>
    </cfRule>
    <cfRule type="cellIs" dxfId="98" priority="3" operator="equal">
      <formula>"Nu"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9CBC-A4D6-4CCD-A899-0C38D173A66C}">
  <dimension ref="A1:L2"/>
  <sheetViews>
    <sheetView workbookViewId="0">
      <selection activeCell="A2" sqref="A2"/>
    </sheetView>
  </sheetViews>
  <sheetFormatPr defaultColWidth="11.5703125" defaultRowHeight="14.45"/>
  <cols>
    <col min="1" max="1" width="13.85546875" style="24" bestFit="1" customWidth="1"/>
    <col min="2" max="2" width="21.140625" style="24" customWidth="1"/>
    <col min="3" max="3" width="17.7109375" style="24" customWidth="1"/>
    <col min="4" max="4" width="16" style="24" customWidth="1"/>
    <col min="5" max="5" width="11.5703125" style="24"/>
    <col min="6" max="6" width="16.140625" style="24" customWidth="1"/>
    <col min="7" max="7" width="11.5703125" style="24"/>
    <col min="8" max="8" width="16.28515625" style="24" customWidth="1"/>
    <col min="9" max="10" width="11.5703125" style="24"/>
    <col min="11" max="11" width="10.85546875"/>
    <col min="12" max="16384" width="11.5703125" style="24"/>
  </cols>
  <sheetData>
    <row r="1" spans="1:12">
      <c r="A1" s="30" t="s">
        <v>32</v>
      </c>
      <c r="B1" s="30" t="s">
        <v>33</v>
      </c>
      <c r="C1" s="30" t="s">
        <v>167</v>
      </c>
      <c r="D1" s="30" t="s">
        <v>168</v>
      </c>
      <c r="E1" s="30" t="s">
        <v>12</v>
      </c>
      <c r="F1" s="30" t="s">
        <v>169</v>
      </c>
      <c r="G1" s="30" t="s">
        <v>37</v>
      </c>
      <c r="H1" s="30" t="s">
        <v>170</v>
      </c>
      <c r="I1" s="30" t="s">
        <v>171</v>
      </c>
      <c r="J1" s="30" t="s">
        <v>172</v>
      </c>
      <c r="K1" s="30" t="s">
        <v>173</v>
      </c>
      <c r="L1" s="30" t="s">
        <v>43</v>
      </c>
    </row>
    <row r="2" spans="1:12">
      <c r="A2" s="38">
        <v>76125</v>
      </c>
      <c r="B2" s="31" t="s">
        <v>81</v>
      </c>
      <c r="C2" s="32">
        <v>44566</v>
      </c>
      <c r="D2" s="31" t="s">
        <v>174</v>
      </c>
      <c r="E2" s="31">
        <v>2</v>
      </c>
      <c r="F2" s="31">
        <v>44.99</v>
      </c>
      <c r="G2" s="31">
        <f>E2*F2</f>
        <v>89.98</v>
      </c>
      <c r="H2" s="31">
        <v>8</v>
      </c>
      <c r="I2" s="31">
        <v>3</v>
      </c>
      <c r="J2" s="31" t="s">
        <v>175</v>
      </c>
      <c r="K2" t="s">
        <v>176</v>
      </c>
      <c r="L2" s="31" t="s">
        <v>193</v>
      </c>
    </row>
  </sheetData>
  <conditionalFormatting sqref="K1:K1048576">
    <cfRule type="cellIs" dxfId="97" priority="1" operator="equal">
      <formula>"Delivery"</formula>
    </cfRule>
    <cfRule type="cellIs" dxfId="96" priority="2" operator="equal">
      <formula>"Gr"</formula>
    </cfRule>
    <cfRule type="cellIs" dxfId="95" priority="3" operator="equal">
      <formula>"Nu"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78BA-2D22-4749-BA2C-FA872892E57F}">
  <dimension ref="A1:L29"/>
  <sheetViews>
    <sheetView topLeftCell="A5" workbookViewId="0">
      <selection activeCell="A22" sqref="A22"/>
    </sheetView>
  </sheetViews>
  <sheetFormatPr defaultColWidth="10.85546875" defaultRowHeight="14.45"/>
  <cols>
    <col min="2" max="2" width="21.140625" customWidth="1"/>
    <col min="3" max="3" width="20.28515625" customWidth="1"/>
    <col min="4" max="4" width="13.28515625" customWidth="1"/>
    <col min="6" max="6" width="17.28515625" customWidth="1"/>
    <col min="8" max="8" width="15.85546875" customWidth="1"/>
  </cols>
  <sheetData>
    <row r="1" spans="1:11">
      <c r="A1" s="30" t="s">
        <v>32</v>
      </c>
      <c r="B1" s="30" t="s">
        <v>33</v>
      </c>
      <c r="C1" s="30" t="s">
        <v>167</v>
      </c>
      <c r="D1" s="30" t="s">
        <v>168</v>
      </c>
      <c r="E1" s="30" t="s">
        <v>12</v>
      </c>
      <c r="F1" s="30" t="s">
        <v>169</v>
      </c>
      <c r="G1" s="30" t="s">
        <v>37</v>
      </c>
      <c r="H1" s="30" t="s">
        <v>170</v>
      </c>
      <c r="I1" s="30" t="s">
        <v>171</v>
      </c>
      <c r="J1" s="30" t="s">
        <v>172</v>
      </c>
      <c r="K1" s="30" t="s">
        <v>173</v>
      </c>
    </row>
    <row r="2" spans="1:11">
      <c r="A2" s="31">
        <v>21155</v>
      </c>
      <c r="B2" s="31" t="s">
        <v>89</v>
      </c>
      <c r="C2" s="32">
        <v>44206</v>
      </c>
      <c r="D2" s="31" t="s">
        <v>174</v>
      </c>
      <c r="E2" s="31">
        <v>3</v>
      </c>
      <c r="F2" s="31">
        <v>75.05</v>
      </c>
      <c r="G2" s="31">
        <f t="shared" ref="G2:G8" si="0">E2*F2</f>
        <v>225.14999999999998</v>
      </c>
      <c r="H2" s="31">
        <v>18</v>
      </c>
      <c r="I2" s="31"/>
      <c r="J2" s="33" t="s">
        <v>175</v>
      </c>
    </row>
    <row r="3" spans="1:11">
      <c r="A3" s="31">
        <v>21155</v>
      </c>
      <c r="B3" s="31" t="s">
        <v>89</v>
      </c>
      <c r="C3" s="32">
        <v>44206</v>
      </c>
      <c r="D3" s="31" t="s">
        <v>174</v>
      </c>
      <c r="E3" s="31">
        <v>2</v>
      </c>
      <c r="F3" s="31">
        <v>75.05</v>
      </c>
      <c r="G3" s="31">
        <f t="shared" si="0"/>
        <v>150.1</v>
      </c>
      <c r="H3" s="31">
        <v>25</v>
      </c>
      <c r="I3" s="31">
        <v>3</v>
      </c>
      <c r="J3" s="33" t="s">
        <v>178</v>
      </c>
      <c r="K3" t="s">
        <v>181</v>
      </c>
    </row>
    <row r="4" spans="1:11">
      <c r="A4" s="31">
        <v>21155</v>
      </c>
      <c r="B4" s="31" t="s">
        <v>89</v>
      </c>
      <c r="C4" s="32">
        <v>44206</v>
      </c>
      <c r="D4" s="31" t="s">
        <v>174</v>
      </c>
      <c r="E4" s="31">
        <v>2</v>
      </c>
      <c r="F4" s="31">
        <v>75.05</v>
      </c>
      <c r="G4" s="31">
        <f t="shared" si="0"/>
        <v>150.1</v>
      </c>
      <c r="H4" s="31">
        <v>17</v>
      </c>
      <c r="I4" s="31"/>
      <c r="J4" s="33" t="s">
        <v>175</v>
      </c>
    </row>
    <row r="5" spans="1:11">
      <c r="A5" s="31">
        <v>21155</v>
      </c>
      <c r="B5" s="31" t="s">
        <v>89</v>
      </c>
      <c r="C5" s="32">
        <v>44206</v>
      </c>
      <c r="D5" s="31" t="s">
        <v>174</v>
      </c>
      <c r="E5" s="31">
        <v>1</v>
      </c>
      <c r="F5" s="31">
        <v>75.05</v>
      </c>
      <c r="G5" s="31">
        <f t="shared" si="0"/>
        <v>75.05</v>
      </c>
      <c r="H5" s="31">
        <v>26</v>
      </c>
      <c r="I5" s="31">
        <v>3</v>
      </c>
      <c r="J5" s="33" t="s">
        <v>178</v>
      </c>
      <c r="K5" t="s">
        <v>181</v>
      </c>
    </row>
    <row r="6" spans="1:11">
      <c r="A6" s="31">
        <v>21155</v>
      </c>
      <c r="B6" s="31" t="s">
        <v>89</v>
      </c>
      <c r="C6" s="32">
        <v>44206</v>
      </c>
      <c r="D6" s="31" t="s">
        <v>174</v>
      </c>
      <c r="E6" s="31">
        <v>2</v>
      </c>
      <c r="F6" s="31">
        <v>75.05</v>
      </c>
      <c r="G6" s="31">
        <f t="shared" si="0"/>
        <v>150.1</v>
      </c>
      <c r="H6" s="31">
        <v>27</v>
      </c>
      <c r="I6" s="31">
        <v>3</v>
      </c>
      <c r="J6" s="33" t="s">
        <v>178</v>
      </c>
      <c r="K6" t="s">
        <v>181</v>
      </c>
    </row>
    <row r="7" spans="1:11">
      <c r="A7" s="31">
        <v>21176</v>
      </c>
      <c r="B7" s="31" t="s">
        <v>90</v>
      </c>
      <c r="C7" s="32">
        <v>44578</v>
      </c>
      <c r="D7" s="31" t="s">
        <v>174</v>
      </c>
      <c r="E7" s="31">
        <v>3</v>
      </c>
      <c r="F7" s="31">
        <v>29.23</v>
      </c>
      <c r="G7" s="31">
        <f t="shared" si="0"/>
        <v>87.69</v>
      </c>
      <c r="H7" s="31">
        <v>29</v>
      </c>
      <c r="I7" s="31">
        <v>3</v>
      </c>
      <c r="J7" s="33" t="s">
        <v>175</v>
      </c>
      <c r="K7" t="s">
        <v>181</v>
      </c>
    </row>
    <row r="8" spans="1:11">
      <c r="A8" s="31">
        <v>21158</v>
      </c>
      <c r="B8" s="31" t="s">
        <v>91</v>
      </c>
      <c r="C8" s="32">
        <v>44578</v>
      </c>
      <c r="D8" s="31" t="s">
        <v>194</v>
      </c>
      <c r="E8" s="31">
        <v>4</v>
      </c>
      <c r="F8" s="31">
        <v>16.989999999999998</v>
      </c>
      <c r="G8" s="31">
        <f t="shared" si="0"/>
        <v>67.959999999999994</v>
      </c>
      <c r="H8" s="31"/>
      <c r="I8" s="31"/>
      <c r="J8" s="33" t="s">
        <v>175</v>
      </c>
      <c r="K8" t="s">
        <v>181</v>
      </c>
    </row>
    <row r="9" spans="1:11">
      <c r="A9" s="31">
        <v>21166</v>
      </c>
      <c r="B9" s="31" t="s">
        <v>93</v>
      </c>
      <c r="C9" s="32">
        <v>44582</v>
      </c>
      <c r="D9" s="31" t="s">
        <v>195</v>
      </c>
      <c r="E9" s="31">
        <v>2</v>
      </c>
      <c r="F9" s="31">
        <f>G9/E9</f>
        <v>12.74</v>
      </c>
      <c r="G9" s="31">
        <v>25.48</v>
      </c>
      <c r="H9" s="31">
        <v>40</v>
      </c>
      <c r="I9" s="31">
        <v>3</v>
      </c>
      <c r="J9" s="33" t="s">
        <v>175</v>
      </c>
      <c r="K9" t="s">
        <v>176</v>
      </c>
    </row>
    <row r="10" spans="1:11">
      <c r="A10" s="31">
        <v>21176</v>
      </c>
      <c r="B10" s="31" t="s">
        <v>90</v>
      </c>
      <c r="C10" s="32">
        <v>44583</v>
      </c>
      <c r="D10" s="31" t="s">
        <v>174</v>
      </c>
      <c r="E10" s="31">
        <v>3</v>
      </c>
      <c r="F10" s="31">
        <v>29.99</v>
      </c>
      <c r="G10" s="31">
        <f t="shared" ref="G10" si="1">E10*F10</f>
        <v>89.97</v>
      </c>
      <c r="H10" s="31">
        <v>42</v>
      </c>
      <c r="I10" s="31">
        <v>3</v>
      </c>
      <c r="J10" s="33" t="s">
        <v>175</v>
      </c>
      <c r="K10" t="s">
        <v>176</v>
      </c>
    </row>
    <row r="11" spans="1:11">
      <c r="A11" s="31">
        <v>21176</v>
      </c>
      <c r="B11" s="31" t="s">
        <v>90</v>
      </c>
      <c r="C11" s="32">
        <v>44586</v>
      </c>
      <c r="D11" s="31" t="s">
        <v>174</v>
      </c>
      <c r="E11" s="31">
        <v>4</v>
      </c>
      <c r="F11" s="31">
        <f>G11/E11</f>
        <v>27.19</v>
      </c>
      <c r="G11" s="31">
        <v>108.76</v>
      </c>
      <c r="H11" s="31">
        <v>43</v>
      </c>
      <c r="I11" s="31">
        <v>3</v>
      </c>
      <c r="J11" s="33" t="s">
        <v>175</v>
      </c>
      <c r="K11" t="s">
        <v>176</v>
      </c>
    </row>
    <row r="12" spans="1:11">
      <c r="A12" s="31">
        <v>21167</v>
      </c>
      <c r="B12" s="31" t="s">
        <v>94</v>
      </c>
      <c r="C12" s="32">
        <v>44605</v>
      </c>
      <c r="D12" s="31" t="s">
        <v>196</v>
      </c>
      <c r="E12" s="31">
        <v>2</v>
      </c>
      <c r="F12" s="31">
        <f>G12/E12</f>
        <v>13.440000000000001</v>
      </c>
      <c r="G12" s="31">
        <v>26.880000000000003</v>
      </c>
      <c r="H12" s="31">
        <v>47</v>
      </c>
      <c r="I12" s="31">
        <v>3</v>
      </c>
      <c r="J12" s="33" t="s">
        <v>175</v>
      </c>
      <c r="K12" t="s">
        <v>176</v>
      </c>
    </row>
    <row r="13" spans="1:11">
      <c r="A13" s="31">
        <v>21172</v>
      </c>
      <c r="B13" s="31" t="s">
        <v>88</v>
      </c>
      <c r="C13" s="32">
        <v>44605</v>
      </c>
      <c r="D13" s="31" t="s">
        <v>196</v>
      </c>
      <c r="E13" s="31">
        <v>2</v>
      </c>
      <c r="F13" s="31">
        <v>19.32</v>
      </c>
      <c r="G13" s="31">
        <f t="shared" ref="G13:G18" si="2">E13*F13</f>
        <v>38.64</v>
      </c>
      <c r="H13" s="31">
        <v>47</v>
      </c>
      <c r="I13" s="31">
        <v>3</v>
      </c>
      <c r="J13" s="33" t="s">
        <v>175</v>
      </c>
      <c r="K13" t="s">
        <v>176</v>
      </c>
    </row>
    <row r="14" spans="1:11">
      <c r="A14" s="31">
        <v>21168</v>
      </c>
      <c r="B14" s="31" t="s">
        <v>197</v>
      </c>
      <c r="C14" s="32">
        <v>44599</v>
      </c>
      <c r="D14" s="31" t="s">
        <v>174</v>
      </c>
      <c r="E14" s="31">
        <v>4</v>
      </c>
      <c r="F14" s="31">
        <v>21.12</v>
      </c>
      <c r="G14" s="31">
        <f t="shared" si="2"/>
        <v>84.48</v>
      </c>
      <c r="H14" s="31">
        <v>49</v>
      </c>
      <c r="I14" s="31">
        <v>3</v>
      </c>
      <c r="J14" s="33" t="s">
        <v>175</v>
      </c>
      <c r="K14" t="s">
        <v>176</v>
      </c>
    </row>
    <row r="15" spans="1:11">
      <c r="A15" s="31">
        <v>21172</v>
      </c>
      <c r="B15" s="31" t="s">
        <v>88</v>
      </c>
      <c r="C15" s="32">
        <v>44603</v>
      </c>
      <c r="D15" s="31" t="s">
        <v>174</v>
      </c>
      <c r="E15" s="31">
        <v>4</v>
      </c>
      <c r="F15" s="31">
        <v>21.12</v>
      </c>
      <c r="G15" s="31">
        <f t="shared" si="2"/>
        <v>84.48</v>
      </c>
      <c r="H15" s="31">
        <v>50</v>
      </c>
      <c r="I15" s="31">
        <v>3</v>
      </c>
      <c r="J15" s="33" t="s">
        <v>175</v>
      </c>
      <c r="K15" t="s">
        <v>176</v>
      </c>
    </row>
    <row r="16" spans="1:11">
      <c r="A16" s="31">
        <v>21171</v>
      </c>
      <c r="B16" s="31" t="s">
        <v>87</v>
      </c>
      <c r="C16" s="32">
        <v>44605</v>
      </c>
      <c r="D16" s="31" t="s">
        <v>174</v>
      </c>
      <c r="E16" s="31">
        <v>4</v>
      </c>
      <c r="F16" s="31">
        <v>14.38</v>
      </c>
      <c r="G16" s="31">
        <f t="shared" si="2"/>
        <v>57.52</v>
      </c>
      <c r="H16" s="31">
        <v>51</v>
      </c>
      <c r="I16" s="31">
        <v>3</v>
      </c>
      <c r="J16" s="33" t="s">
        <v>175</v>
      </c>
      <c r="K16" t="s">
        <v>176</v>
      </c>
    </row>
    <row r="17" spans="1:12">
      <c r="A17" s="51">
        <v>21168</v>
      </c>
      <c r="B17" s="51" t="s">
        <v>197</v>
      </c>
      <c r="C17" s="52">
        <v>44599</v>
      </c>
      <c r="D17" s="51" t="s">
        <v>174</v>
      </c>
      <c r="E17" s="51">
        <v>4</v>
      </c>
      <c r="F17" s="51">
        <v>21.12</v>
      </c>
      <c r="G17" s="51">
        <f t="shared" si="2"/>
        <v>84.48</v>
      </c>
      <c r="H17" s="51">
        <v>49</v>
      </c>
      <c r="I17" s="51">
        <v>3</v>
      </c>
      <c r="J17" s="53" t="s">
        <v>178</v>
      </c>
    </row>
    <row r="18" spans="1:12">
      <c r="A18" s="51">
        <v>21172</v>
      </c>
      <c r="B18" s="51" t="s">
        <v>88</v>
      </c>
      <c r="C18" s="52">
        <v>44605</v>
      </c>
      <c r="D18" s="51" t="s">
        <v>174</v>
      </c>
      <c r="E18" s="51">
        <v>2</v>
      </c>
      <c r="F18" s="51">
        <v>19.32</v>
      </c>
      <c r="G18" s="51">
        <f t="shared" si="2"/>
        <v>38.64</v>
      </c>
      <c r="H18" s="51"/>
      <c r="I18" s="51"/>
      <c r="J18" s="53" t="s">
        <v>178</v>
      </c>
      <c r="K18" t="s">
        <v>176</v>
      </c>
    </row>
    <row r="19" spans="1:12">
      <c r="A19" s="31">
        <v>21167</v>
      </c>
      <c r="B19" s="31" t="s">
        <v>94</v>
      </c>
      <c r="C19" s="32">
        <v>44649</v>
      </c>
      <c r="D19" s="31" t="s">
        <v>174</v>
      </c>
      <c r="E19" s="31">
        <v>3</v>
      </c>
      <c r="F19" s="31">
        <f>G19/E19</f>
        <v>14.530000000000001</v>
      </c>
      <c r="G19" s="31">
        <v>43.59</v>
      </c>
      <c r="H19" s="31">
        <v>60</v>
      </c>
      <c r="I19" s="31">
        <v>3</v>
      </c>
      <c r="J19" s="33" t="s">
        <v>175</v>
      </c>
      <c r="K19" t="s">
        <v>176</v>
      </c>
    </row>
    <row r="20" spans="1:12">
      <c r="A20" s="31">
        <v>21160</v>
      </c>
      <c r="B20" s="31" t="s">
        <v>84</v>
      </c>
      <c r="C20" s="32">
        <v>44655</v>
      </c>
      <c r="D20" s="31" t="s">
        <v>174</v>
      </c>
      <c r="E20" s="31">
        <v>4</v>
      </c>
      <c r="F20" s="31">
        <f>G20/E20</f>
        <v>52.99</v>
      </c>
      <c r="G20" s="31">
        <v>211.96</v>
      </c>
      <c r="H20" s="31">
        <v>58</v>
      </c>
      <c r="I20" s="31">
        <v>3</v>
      </c>
      <c r="J20" s="33" t="s">
        <v>175</v>
      </c>
    </row>
    <row r="21" spans="1:12">
      <c r="A21" s="31">
        <v>21172</v>
      </c>
      <c r="B21" s="31" t="s">
        <v>88</v>
      </c>
      <c r="C21" s="32">
        <v>44675</v>
      </c>
      <c r="D21" s="31" t="s">
        <v>174</v>
      </c>
      <c r="E21" s="31">
        <v>2</v>
      </c>
      <c r="F21" s="31">
        <v>19.850000000000001</v>
      </c>
      <c r="G21" s="31">
        <f t="shared" ref="G21:G23" si="3">E21*F21</f>
        <v>39.700000000000003</v>
      </c>
      <c r="H21" s="31">
        <v>62</v>
      </c>
      <c r="I21" s="31">
        <v>3</v>
      </c>
      <c r="J21" s="33" t="s">
        <v>175</v>
      </c>
      <c r="K21" t="s">
        <v>176</v>
      </c>
    </row>
    <row r="22" spans="1:12">
      <c r="A22" s="31">
        <v>21166</v>
      </c>
      <c r="B22" s="31" t="s">
        <v>93</v>
      </c>
      <c r="C22" s="32">
        <v>44648</v>
      </c>
      <c r="D22" s="31" t="s">
        <v>174</v>
      </c>
      <c r="E22" s="31">
        <v>3</v>
      </c>
      <c r="F22" s="31">
        <v>14.02</v>
      </c>
      <c r="G22" s="31">
        <f t="shared" si="3"/>
        <v>42.06</v>
      </c>
      <c r="H22" s="31">
        <v>59</v>
      </c>
      <c r="I22" s="31">
        <v>3</v>
      </c>
      <c r="J22" s="33" t="s">
        <v>175</v>
      </c>
      <c r="K22" t="s">
        <v>176</v>
      </c>
    </row>
    <row r="23" spans="1:12">
      <c r="A23" s="31">
        <v>21165</v>
      </c>
      <c r="B23" s="31" t="s">
        <v>198</v>
      </c>
      <c r="C23" s="50">
        <v>44675</v>
      </c>
      <c r="D23" s="31" t="s">
        <v>174</v>
      </c>
      <c r="E23" s="31">
        <v>3</v>
      </c>
      <c r="F23" s="31">
        <v>13.47</v>
      </c>
      <c r="G23" s="31">
        <f t="shared" si="3"/>
        <v>40.410000000000004</v>
      </c>
      <c r="H23" s="31">
        <v>61</v>
      </c>
      <c r="I23" s="31">
        <v>3</v>
      </c>
      <c r="J23" s="33" t="s">
        <v>175</v>
      </c>
      <c r="K23" t="s">
        <v>176</v>
      </c>
    </row>
    <row r="24" spans="1:12">
      <c r="A24" s="51">
        <v>21165</v>
      </c>
      <c r="B24" s="51" t="s">
        <v>198</v>
      </c>
      <c r="C24" s="62">
        <v>44675</v>
      </c>
      <c r="D24" s="51" t="s">
        <v>174</v>
      </c>
      <c r="E24" s="51">
        <v>3</v>
      </c>
      <c r="F24" s="51">
        <v>13.47</v>
      </c>
      <c r="G24" s="51">
        <f t="shared" ref="G24" si="4">E24*F24</f>
        <v>40.410000000000004</v>
      </c>
      <c r="H24" s="51">
        <v>98</v>
      </c>
      <c r="I24" s="51">
        <v>3</v>
      </c>
      <c r="J24" s="53" t="s">
        <v>178</v>
      </c>
      <c r="K24" s="54" t="s">
        <v>176</v>
      </c>
    </row>
    <row r="25" spans="1:12">
      <c r="A25" s="63">
        <v>21166</v>
      </c>
      <c r="B25" s="63" t="s">
        <v>93</v>
      </c>
      <c r="C25" s="64">
        <v>44648</v>
      </c>
      <c r="D25" s="63" t="s">
        <v>174</v>
      </c>
      <c r="E25" s="63">
        <v>3</v>
      </c>
      <c r="F25" s="63">
        <v>14.02</v>
      </c>
      <c r="G25" s="63">
        <f t="shared" ref="G25:G29" si="5">E25*F25</f>
        <v>42.06</v>
      </c>
      <c r="H25" s="63">
        <v>59</v>
      </c>
      <c r="I25" s="63">
        <v>3</v>
      </c>
      <c r="J25" s="65" t="s">
        <v>175</v>
      </c>
      <c r="K25" s="66" t="s">
        <v>176</v>
      </c>
      <c r="L25" s="66" t="s">
        <v>199</v>
      </c>
    </row>
    <row r="26" spans="1:12">
      <c r="A26" s="31">
        <v>21176</v>
      </c>
      <c r="B26" s="31" t="s">
        <v>90</v>
      </c>
      <c r="C26" s="32">
        <v>44862</v>
      </c>
      <c r="D26" s="31" t="s">
        <v>174</v>
      </c>
      <c r="E26" s="31">
        <v>3</v>
      </c>
      <c r="F26" s="31">
        <v>22.99</v>
      </c>
      <c r="G26" s="31">
        <f t="shared" si="5"/>
        <v>68.97</v>
      </c>
      <c r="H26" s="31">
        <v>90</v>
      </c>
      <c r="I26" s="31">
        <v>3</v>
      </c>
      <c r="J26" s="33" t="s">
        <v>175</v>
      </c>
      <c r="K26" t="s">
        <v>181</v>
      </c>
    </row>
    <row r="27" spans="1:12">
      <c r="A27" s="51">
        <v>21168</v>
      </c>
      <c r="B27" s="51" t="s">
        <v>197</v>
      </c>
      <c r="C27" s="52">
        <v>44607</v>
      </c>
      <c r="D27" s="51" t="s">
        <v>174</v>
      </c>
      <c r="E27" s="51">
        <v>4</v>
      </c>
      <c r="F27" s="51">
        <v>19.37</v>
      </c>
      <c r="G27" s="51">
        <f t="shared" si="5"/>
        <v>77.48</v>
      </c>
      <c r="H27" s="51">
        <v>93</v>
      </c>
      <c r="I27" s="51">
        <v>3</v>
      </c>
      <c r="J27" s="53" t="s">
        <v>178</v>
      </c>
    </row>
    <row r="28" spans="1:12">
      <c r="A28" s="51">
        <v>21172</v>
      </c>
      <c r="B28" s="51" t="s">
        <v>88</v>
      </c>
      <c r="C28" s="52">
        <v>44607</v>
      </c>
      <c r="D28" s="51" t="s">
        <v>174</v>
      </c>
      <c r="E28" s="51">
        <v>2</v>
      </c>
      <c r="F28" s="51">
        <v>19.07</v>
      </c>
      <c r="G28" s="51">
        <f t="shared" si="5"/>
        <v>38.14</v>
      </c>
      <c r="H28" s="51">
        <v>93</v>
      </c>
      <c r="I28" s="51">
        <v>3</v>
      </c>
      <c r="J28" s="53" t="s">
        <v>178</v>
      </c>
      <c r="K28" t="s">
        <v>176</v>
      </c>
    </row>
    <row r="29" spans="1:12">
      <c r="A29" s="31">
        <v>21166</v>
      </c>
      <c r="B29" s="31" t="s">
        <v>93</v>
      </c>
      <c r="C29" s="32">
        <v>44653</v>
      </c>
      <c r="D29" s="31" t="s">
        <v>174</v>
      </c>
      <c r="E29" s="31">
        <v>3</v>
      </c>
      <c r="F29" s="31">
        <v>13.06</v>
      </c>
      <c r="G29" s="31">
        <f t="shared" si="5"/>
        <v>39.18</v>
      </c>
      <c r="H29" s="31">
        <v>97</v>
      </c>
      <c r="I29" s="31">
        <v>3</v>
      </c>
      <c r="J29" s="33" t="s">
        <v>178</v>
      </c>
      <c r="K29" t="s">
        <v>176</v>
      </c>
    </row>
  </sheetData>
  <conditionalFormatting sqref="K1:K9 K14:K16 K21:K22 K25:K26 K29:K1048576">
    <cfRule type="cellIs" dxfId="94" priority="34" operator="equal">
      <formula>"Delivery"</formula>
    </cfRule>
    <cfRule type="cellIs" dxfId="93" priority="35" operator="equal">
      <formula>"Gr"</formula>
    </cfRule>
    <cfRule type="cellIs" dxfId="92" priority="36" operator="equal">
      <formula>"Nu"</formula>
    </cfRule>
  </conditionalFormatting>
  <conditionalFormatting sqref="K10">
    <cfRule type="cellIs" dxfId="91" priority="31" operator="equal">
      <formula>"Delivery"</formula>
    </cfRule>
    <cfRule type="cellIs" dxfId="90" priority="32" operator="equal">
      <formula>"Gr"</formula>
    </cfRule>
    <cfRule type="cellIs" dxfId="89" priority="33" operator="equal">
      <formula>"Nu"</formula>
    </cfRule>
  </conditionalFormatting>
  <conditionalFormatting sqref="K11">
    <cfRule type="cellIs" dxfId="88" priority="28" operator="equal">
      <formula>"Delivery"</formula>
    </cfRule>
    <cfRule type="cellIs" dxfId="87" priority="29" operator="equal">
      <formula>"Gr"</formula>
    </cfRule>
    <cfRule type="cellIs" dxfId="86" priority="30" operator="equal">
      <formula>"Nu"</formula>
    </cfRule>
  </conditionalFormatting>
  <conditionalFormatting sqref="K12">
    <cfRule type="cellIs" dxfId="85" priority="25" operator="equal">
      <formula>"Delivery"</formula>
    </cfRule>
    <cfRule type="cellIs" dxfId="84" priority="26" operator="equal">
      <formula>"Gr"</formula>
    </cfRule>
    <cfRule type="cellIs" dxfId="83" priority="27" operator="equal">
      <formula>"Nu"</formula>
    </cfRule>
  </conditionalFormatting>
  <conditionalFormatting sqref="K13">
    <cfRule type="cellIs" dxfId="82" priority="19" operator="equal">
      <formula>"Delivery"</formula>
    </cfRule>
    <cfRule type="cellIs" dxfId="81" priority="20" operator="equal">
      <formula>"Gr"</formula>
    </cfRule>
    <cfRule type="cellIs" dxfId="80" priority="21" operator="equal">
      <formula>"Nu"</formula>
    </cfRule>
  </conditionalFormatting>
  <conditionalFormatting sqref="K17">
    <cfRule type="cellIs" dxfId="79" priority="16" operator="equal">
      <formula>"Delivery"</formula>
    </cfRule>
    <cfRule type="cellIs" dxfId="78" priority="17" operator="equal">
      <formula>"Gr"</formula>
    </cfRule>
    <cfRule type="cellIs" dxfId="77" priority="18" operator="equal">
      <formula>"Nu"</formula>
    </cfRule>
  </conditionalFormatting>
  <conditionalFormatting sqref="K18">
    <cfRule type="cellIs" dxfId="76" priority="13" operator="equal">
      <formula>"Delivery"</formula>
    </cfRule>
    <cfRule type="cellIs" dxfId="75" priority="14" operator="equal">
      <formula>"Gr"</formula>
    </cfRule>
    <cfRule type="cellIs" dxfId="74" priority="15" operator="equal">
      <formula>"Nu"</formula>
    </cfRule>
  </conditionalFormatting>
  <conditionalFormatting sqref="K19:K20">
    <cfRule type="cellIs" dxfId="73" priority="7" operator="equal">
      <formula>"Delivery"</formula>
    </cfRule>
    <cfRule type="cellIs" dxfId="72" priority="8" operator="equal">
      <formula>"Gr"</formula>
    </cfRule>
    <cfRule type="cellIs" dxfId="71" priority="9" operator="equal">
      <formula>"Nu"</formula>
    </cfRule>
  </conditionalFormatting>
  <conditionalFormatting sqref="K27">
    <cfRule type="cellIs" dxfId="70" priority="4" operator="equal">
      <formula>"Delivery"</formula>
    </cfRule>
    <cfRule type="cellIs" dxfId="69" priority="5" operator="equal">
      <formula>"Gr"</formula>
    </cfRule>
    <cfRule type="cellIs" dxfId="68" priority="6" operator="equal">
      <formula>"Nu"</formula>
    </cfRule>
  </conditionalFormatting>
  <conditionalFormatting sqref="K28">
    <cfRule type="cellIs" dxfId="67" priority="1" operator="equal">
      <formula>"Delivery"</formula>
    </cfRule>
    <cfRule type="cellIs" dxfId="66" priority="2" operator="equal">
      <formula>"Gr"</formula>
    </cfRule>
    <cfRule type="cellIs" dxfId="65" priority="3" operator="equal">
      <formula>"Nu"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A06D-9C7F-4324-ACAB-7E4461A434DD}">
  <dimension ref="A1:L19"/>
  <sheetViews>
    <sheetView workbookViewId="0">
      <selection activeCell="A11" sqref="A11:B12"/>
    </sheetView>
  </sheetViews>
  <sheetFormatPr defaultColWidth="10.85546875" defaultRowHeight="14.45"/>
  <cols>
    <col min="2" max="2" width="27.28515625" customWidth="1"/>
    <col min="3" max="3" width="15.7109375" customWidth="1"/>
    <col min="4" max="4" width="14.5703125" customWidth="1"/>
    <col min="6" max="6" width="16.28515625" customWidth="1"/>
    <col min="8" max="8" width="14.42578125" customWidth="1"/>
  </cols>
  <sheetData>
    <row r="1" spans="1:12">
      <c r="A1" s="30" t="s">
        <v>32</v>
      </c>
      <c r="B1" s="30" t="s">
        <v>33</v>
      </c>
      <c r="C1" s="30" t="s">
        <v>167</v>
      </c>
      <c r="D1" s="30" t="s">
        <v>168</v>
      </c>
      <c r="E1" s="30" t="s">
        <v>12</v>
      </c>
      <c r="F1" s="30" t="s">
        <v>169</v>
      </c>
      <c r="G1" s="30" t="s">
        <v>37</v>
      </c>
      <c r="H1" s="30" t="s">
        <v>170</v>
      </c>
      <c r="I1" s="30" t="s">
        <v>171</v>
      </c>
      <c r="J1" s="30" t="s">
        <v>172</v>
      </c>
      <c r="K1" s="30" t="s">
        <v>173</v>
      </c>
      <c r="L1" s="30" t="s">
        <v>43</v>
      </c>
    </row>
    <row r="2" spans="1:12">
      <c r="A2" s="31">
        <v>76895</v>
      </c>
      <c r="B2" s="31" t="s">
        <v>98</v>
      </c>
      <c r="C2" s="44">
        <v>44578</v>
      </c>
      <c r="D2" s="38" t="s">
        <v>200</v>
      </c>
      <c r="E2" s="38">
        <v>5</v>
      </c>
      <c r="F2" s="45">
        <f>G2/E2</f>
        <v>16.997999999999998</v>
      </c>
      <c r="G2" s="45">
        <v>84.99</v>
      </c>
      <c r="H2" s="38">
        <v>33</v>
      </c>
      <c r="I2" s="38">
        <v>3</v>
      </c>
      <c r="J2" s="38" t="s">
        <v>175</v>
      </c>
      <c r="K2" t="s">
        <v>176</v>
      </c>
      <c r="L2" s="48" t="s">
        <v>201</v>
      </c>
    </row>
    <row r="3" spans="1:12">
      <c r="A3" s="31">
        <v>76900</v>
      </c>
      <c r="B3" s="31" t="s">
        <v>96</v>
      </c>
      <c r="C3" s="44">
        <v>44588</v>
      </c>
      <c r="D3" s="38" t="s">
        <v>180</v>
      </c>
      <c r="E3" s="38">
        <v>5</v>
      </c>
      <c r="F3" s="45">
        <f>G3/E3</f>
        <v>14.39</v>
      </c>
      <c r="G3" s="45">
        <v>71.95</v>
      </c>
      <c r="H3" s="38">
        <v>45</v>
      </c>
      <c r="I3" s="38">
        <v>3</v>
      </c>
      <c r="J3" s="38" t="s">
        <v>175</v>
      </c>
      <c r="K3" t="s">
        <v>176</v>
      </c>
    </row>
    <row r="4" spans="1:12">
      <c r="A4" s="31">
        <v>76902</v>
      </c>
      <c r="B4" s="31" t="s">
        <v>202</v>
      </c>
      <c r="C4" s="32">
        <v>44614</v>
      </c>
      <c r="D4" s="31" t="s">
        <v>180</v>
      </c>
      <c r="E4" s="31">
        <v>5</v>
      </c>
      <c r="F4" s="46">
        <f>G4/E4</f>
        <v>14.931999999999999</v>
      </c>
      <c r="G4" s="46">
        <v>74.66</v>
      </c>
      <c r="H4" s="31">
        <v>46</v>
      </c>
      <c r="I4" s="31">
        <v>3</v>
      </c>
      <c r="J4" s="38" t="s">
        <v>175</v>
      </c>
      <c r="K4" t="s">
        <v>176</v>
      </c>
      <c r="L4" t="s">
        <v>203</v>
      </c>
    </row>
    <row r="5" spans="1:12">
      <c r="A5" s="31">
        <v>76901</v>
      </c>
      <c r="B5" s="31" t="s">
        <v>204</v>
      </c>
      <c r="C5" s="32">
        <v>44614</v>
      </c>
      <c r="D5" s="31" t="s">
        <v>180</v>
      </c>
      <c r="E5" s="31">
        <v>5</v>
      </c>
      <c r="F5" s="46">
        <f>G5/E5</f>
        <v>14.931999999999999</v>
      </c>
      <c r="G5" s="46">
        <v>74.66</v>
      </c>
      <c r="H5" s="31">
        <v>46</v>
      </c>
      <c r="I5" s="31">
        <v>3</v>
      </c>
      <c r="J5" s="38" t="s">
        <v>175</v>
      </c>
      <c r="K5" t="s">
        <v>176</v>
      </c>
      <c r="L5" t="s">
        <v>203</v>
      </c>
    </row>
    <row r="6" spans="1:12">
      <c r="A6" s="31">
        <v>76903</v>
      </c>
      <c r="B6" s="31" t="s">
        <v>100</v>
      </c>
      <c r="C6" s="32">
        <v>44602</v>
      </c>
      <c r="D6" s="31" t="s">
        <v>174</v>
      </c>
      <c r="E6" s="31">
        <v>4</v>
      </c>
      <c r="F6" s="46">
        <v>29.99</v>
      </c>
      <c r="G6" s="46">
        <f>F6*E6</f>
        <v>119.96</v>
      </c>
      <c r="H6" s="31">
        <v>50</v>
      </c>
      <c r="I6" s="31">
        <v>3</v>
      </c>
      <c r="J6" s="38" t="s">
        <v>175</v>
      </c>
      <c r="K6" t="s">
        <v>176</v>
      </c>
    </row>
    <row r="7" spans="1:12">
      <c r="A7" s="31">
        <v>76903</v>
      </c>
      <c r="B7" s="31" t="s">
        <v>100</v>
      </c>
      <c r="C7" s="32">
        <v>44607</v>
      </c>
      <c r="D7" s="51" t="s">
        <v>174</v>
      </c>
      <c r="E7" s="51">
        <v>4</v>
      </c>
      <c r="F7" s="46">
        <v>25.49</v>
      </c>
      <c r="G7" s="46">
        <f>F7*E7</f>
        <v>101.96</v>
      </c>
      <c r="H7" s="51">
        <v>94</v>
      </c>
      <c r="I7" s="51">
        <v>3</v>
      </c>
      <c r="J7" s="55" t="s">
        <v>178</v>
      </c>
      <c r="K7" s="54" t="s">
        <v>176</v>
      </c>
    </row>
    <row r="8" spans="1:12">
      <c r="A8" s="31">
        <v>76901</v>
      </c>
      <c r="B8" s="31" t="s">
        <v>204</v>
      </c>
      <c r="C8" s="32">
        <v>44614</v>
      </c>
      <c r="D8" s="51" t="s">
        <v>205</v>
      </c>
      <c r="E8" s="51">
        <v>3</v>
      </c>
      <c r="F8" s="46">
        <v>14.93</v>
      </c>
      <c r="G8" s="46">
        <f>E8*F8</f>
        <v>44.79</v>
      </c>
      <c r="H8" s="51"/>
      <c r="I8" s="51">
        <v>3</v>
      </c>
      <c r="J8" s="55" t="s">
        <v>175</v>
      </c>
      <c r="K8" t="s">
        <v>176</v>
      </c>
      <c r="L8" t="s">
        <v>203</v>
      </c>
    </row>
    <row r="9" spans="1:12">
      <c r="A9" s="31">
        <v>76901</v>
      </c>
      <c r="B9" s="31" t="s">
        <v>204</v>
      </c>
      <c r="C9" s="32">
        <v>44675</v>
      </c>
      <c r="D9" s="31" t="s">
        <v>174</v>
      </c>
      <c r="E9" s="31">
        <v>3</v>
      </c>
      <c r="F9" s="46">
        <v>13.53</v>
      </c>
      <c r="G9" s="46">
        <f>E9*F9</f>
        <v>40.589999999999996</v>
      </c>
      <c r="H9" s="31"/>
      <c r="I9" s="31">
        <v>3</v>
      </c>
      <c r="J9" s="31" t="s">
        <v>175</v>
      </c>
      <c r="K9" t="s">
        <v>176</v>
      </c>
    </row>
    <row r="10" spans="1:12">
      <c r="A10" s="31">
        <v>76905</v>
      </c>
      <c r="B10" s="31" t="s">
        <v>101</v>
      </c>
      <c r="C10" s="32">
        <v>44697</v>
      </c>
      <c r="D10" s="31" t="s">
        <v>186</v>
      </c>
      <c r="E10" s="31">
        <v>3</v>
      </c>
      <c r="F10" s="46">
        <v>49.99</v>
      </c>
      <c r="G10" s="46">
        <f>E10*F10</f>
        <v>149.97</v>
      </c>
      <c r="H10" s="31">
        <v>65</v>
      </c>
      <c r="I10" s="31">
        <v>3</v>
      </c>
      <c r="J10" s="31" t="s">
        <v>175</v>
      </c>
      <c r="K10" t="s">
        <v>176</v>
      </c>
    </row>
    <row r="11" spans="1:12">
      <c r="A11" s="31">
        <v>76905</v>
      </c>
      <c r="B11" s="31" t="s">
        <v>101</v>
      </c>
      <c r="C11" s="32">
        <v>44697</v>
      </c>
      <c r="D11" s="31" t="s">
        <v>186</v>
      </c>
      <c r="E11" s="31">
        <v>2</v>
      </c>
      <c r="F11" s="46">
        <v>49.99</v>
      </c>
      <c r="G11" s="46">
        <f>E11*F11</f>
        <v>99.98</v>
      </c>
      <c r="H11" s="31">
        <v>66</v>
      </c>
      <c r="I11" s="31"/>
      <c r="J11" s="31" t="s">
        <v>175</v>
      </c>
      <c r="K11" t="s">
        <v>176</v>
      </c>
    </row>
    <row r="12" spans="1:12">
      <c r="A12" s="31">
        <v>30434</v>
      </c>
      <c r="B12" s="31" t="s">
        <v>102</v>
      </c>
      <c r="C12" s="32">
        <v>44697</v>
      </c>
      <c r="D12" s="31" t="s">
        <v>186</v>
      </c>
      <c r="E12" s="31">
        <v>1</v>
      </c>
      <c r="F12" s="46">
        <v>0</v>
      </c>
      <c r="G12" s="46">
        <v>0</v>
      </c>
      <c r="H12" s="31">
        <v>66</v>
      </c>
      <c r="I12" s="31">
        <v>3</v>
      </c>
      <c r="J12" s="31" t="s">
        <v>175</v>
      </c>
      <c r="K12" t="s">
        <v>176</v>
      </c>
    </row>
    <row r="13" spans="1:12">
      <c r="A13" s="31">
        <v>76903</v>
      </c>
      <c r="B13" s="31" t="s">
        <v>100</v>
      </c>
      <c r="C13" s="32">
        <v>44823</v>
      </c>
      <c r="D13" s="31" t="s">
        <v>174</v>
      </c>
      <c r="E13" s="31">
        <v>4</v>
      </c>
      <c r="F13" s="46">
        <f>G13/2</f>
        <v>28.34</v>
      </c>
      <c r="G13" s="46">
        <v>56.68</v>
      </c>
      <c r="H13" s="31">
        <v>76</v>
      </c>
      <c r="I13" s="31">
        <v>3</v>
      </c>
      <c r="J13" s="31" t="s">
        <v>175</v>
      </c>
      <c r="K13" t="s">
        <v>176</v>
      </c>
    </row>
    <row r="14" spans="1:12">
      <c r="A14" s="31">
        <v>76902</v>
      </c>
      <c r="B14" s="31" t="s">
        <v>202</v>
      </c>
      <c r="C14" s="32">
        <v>44823</v>
      </c>
      <c r="D14" s="31" t="s">
        <v>174</v>
      </c>
      <c r="E14" s="31">
        <v>3</v>
      </c>
      <c r="F14" s="46">
        <f>G14/E14</f>
        <v>13.99</v>
      </c>
      <c r="G14" s="46">
        <v>41.97</v>
      </c>
      <c r="H14" s="31">
        <v>78</v>
      </c>
      <c r="I14" s="31">
        <v>3</v>
      </c>
      <c r="J14" s="31" t="s">
        <v>175</v>
      </c>
      <c r="K14" t="s">
        <v>176</v>
      </c>
    </row>
    <row r="15" spans="1:12">
      <c r="A15" s="31">
        <v>76905</v>
      </c>
      <c r="B15" s="31" t="s">
        <v>101</v>
      </c>
      <c r="C15" s="32">
        <v>44828</v>
      </c>
      <c r="D15" s="31" t="s">
        <v>186</v>
      </c>
      <c r="E15" s="31">
        <v>5</v>
      </c>
      <c r="F15" s="46">
        <v>39.99</v>
      </c>
      <c r="G15" s="46">
        <f>E15*F15</f>
        <v>199.95000000000002</v>
      </c>
      <c r="H15" s="31">
        <v>82</v>
      </c>
      <c r="I15" s="31">
        <v>3</v>
      </c>
      <c r="J15" s="31" t="s">
        <v>175</v>
      </c>
      <c r="K15" t="s">
        <v>176</v>
      </c>
    </row>
    <row r="16" spans="1:12">
      <c r="A16" s="31">
        <v>76905</v>
      </c>
      <c r="B16" s="31" t="s">
        <v>101</v>
      </c>
      <c r="C16" s="32">
        <v>44828</v>
      </c>
      <c r="D16" s="31" t="s">
        <v>186</v>
      </c>
      <c r="E16" s="31">
        <v>2</v>
      </c>
      <c r="F16" s="46">
        <v>39.99</v>
      </c>
      <c r="G16" s="46">
        <f>E16*F16</f>
        <v>79.98</v>
      </c>
      <c r="H16" s="31">
        <v>83</v>
      </c>
      <c r="I16" s="31">
        <v>3</v>
      </c>
      <c r="J16" s="31" t="s">
        <v>175</v>
      </c>
      <c r="K16" t="s">
        <v>176</v>
      </c>
    </row>
    <row r="17" spans="1:11">
      <c r="A17" s="31">
        <v>76903</v>
      </c>
      <c r="B17" s="31" t="s">
        <v>100</v>
      </c>
      <c r="C17" s="32">
        <v>44862</v>
      </c>
      <c r="D17" s="31" t="s">
        <v>174</v>
      </c>
      <c r="E17" s="31">
        <v>4</v>
      </c>
      <c r="F17" s="46">
        <f>G17/4</f>
        <v>26.99</v>
      </c>
      <c r="G17" s="33">
        <v>107.96</v>
      </c>
      <c r="H17" s="31">
        <v>87</v>
      </c>
      <c r="I17" s="31">
        <v>3</v>
      </c>
      <c r="J17" s="31" t="s">
        <v>175</v>
      </c>
      <c r="K17" t="s">
        <v>176</v>
      </c>
    </row>
    <row r="18" spans="1:11">
      <c r="A18" s="31">
        <v>76903</v>
      </c>
      <c r="B18" s="31" t="s">
        <v>100</v>
      </c>
      <c r="C18" s="32">
        <v>44893</v>
      </c>
      <c r="D18" s="31" t="s">
        <v>174</v>
      </c>
      <c r="E18" s="31">
        <v>3</v>
      </c>
      <c r="F18" s="46">
        <f>G18/3</f>
        <v>23.39</v>
      </c>
      <c r="G18" s="46">
        <v>70.17</v>
      </c>
      <c r="H18" s="31">
        <v>91</v>
      </c>
      <c r="I18" s="31">
        <v>3</v>
      </c>
      <c r="J18" s="31" t="s">
        <v>175</v>
      </c>
      <c r="K18" t="s">
        <v>176</v>
      </c>
    </row>
    <row r="19" spans="1:11">
      <c r="A19" s="31">
        <v>76903</v>
      </c>
      <c r="B19" s="31" t="s">
        <v>100</v>
      </c>
      <c r="C19" s="32">
        <v>44893</v>
      </c>
      <c r="D19" s="31" t="s">
        <v>174</v>
      </c>
      <c r="E19" s="31">
        <v>3</v>
      </c>
      <c r="F19" s="46">
        <f>G19/3</f>
        <v>23.39</v>
      </c>
      <c r="G19" s="46">
        <v>70.17</v>
      </c>
      <c r="H19" s="31">
        <v>101</v>
      </c>
      <c r="I19" s="31">
        <v>3</v>
      </c>
      <c r="J19" s="31" t="s">
        <v>178</v>
      </c>
      <c r="K19" t="s">
        <v>176</v>
      </c>
    </row>
  </sheetData>
  <conditionalFormatting sqref="L1 L3:L7 L9:L1048576">
    <cfRule type="cellIs" dxfId="64" priority="19" operator="equal">
      <formula>"Delivery"</formula>
    </cfRule>
    <cfRule type="cellIs" dxfId="63" priority="20" operator="equal">
      <formula>"Gr"</formula>
    </cfRule>
    <cfRule type="cellIs" dxfId="62" priority="21" operator="equal">
      <formula>"Nu"</formula>
    </cfRule>
  </conditionalFormatting>
  <conditionalFormatting sqref="K1:K6 K10:K1048576">
    <cfRule type="cellIs" dxfId="61" priority="16" operator="equal">
      <formula>"Delivery"</formula>
    </cfRule>
    <cfRule type="cellIs" dxfId="60" priority="17" operator="equal">
      <formula>"Gr"</formula>
    </cfRule>
    <cfRule type="cellIs" dxfId="59" priority="18" operator="equal">
      <formula>"Nu"</formula>
    </cfRule>
  </conditionalFormatting>
  <conditionalFormatting sqref="K7">
    <cfRule type="cellIs" dxfId="58" priority="13" operator="equal">
      <formula>"Delivery"</formula>
    </cfRule>
    <cfRule type="cellIs" dxfId="57" priority="14" operator="equal">
      <formula>"Gr"</formula>
    </cfRule>
    <cfRule type="cellIs" dxfId="56" priority="15" operator="equal">
      <formula>"Nu"</formula>
    </cfRule>
  </conditionalFormatting>
  <conditionalFormatting sqref="L8">
    <cfRule type="cellIs" dxfId="55" priority="4" operator="equal">
      <formula>"Delivery"</formula>
    </cfRule>
    <cfRule type="cellIs" dxfId="54" priority="5" operator="equal">
      <formula>"Gr"</formula>
    </cfRule>
    <cfRule type="cellIs" dxfId="53" priority="6" operator="equal">
      <formula>"Nu"</formula>
    </cfRule>
  </conditionalFormatting>
  <conditionalFormatting sqref="K8:K9">
    <cfRule type="cellIs" dxfId="52" priority="1" operator="equal">
      <formula>"Delivery"</formula>
    </cfRule>
    <cfRule type="cellIs" dxfId="51" priority="2" operator="equal">
      <formula>"Gr"</formula>
    </cfRule>
    <cfRule type="cellIs" dxfId="50" priority="3" operator="equal">
      <formula>"Nu"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Flolilanlansan</dc:creator>
  <cp:keywords/>
  <dc:description/>
  <cp:lastModifiedBy>Florian Zimmermann</cp:lastModifiedBy>
  <cp:revision/>
  <dcterms:created xsi:type="dcterms:W3CDTF">2019-11-25T20:30:55Z</dcterms:created>
  <dcterms:modified xsi:type="dcterms:W3CDTF">2024-11-09T13:47:56Z</dcterms:modified>
  <cp:category/>
  <cp:contentStatus/>
</cp:coreProperties>
</file>