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Wei Sun\OneDrive - FNC\Experiment\Experiment_Class\output\"/>
    </mc:Choice>
  </mc:AlternateContent>
  <bookViews>
    <workbookView xWindow="240" yWindow="15" windowWidth="16095" windowHeight="9660" activeTab="1"/>
  </bookViews>
  <sheets>
    <sheet name="modu_0307" sheetId="1" r:id="rId1"/>
    <sheet name="modu_0307_anlysis" sheetId="3" r:id="rId2"/>
    <sheet name="modu_max" sheetId="2" r:id="rId3"/>
  </sheets>
  <calcPr calcId="162913"/>
</workbook>
</file>

<file path=xl/calcChain.xml><?xml version="1.0" encoding="utf-8"?>
<calcChain xmlns="http://schemas.openxmlformats.org/spreadsheetml/2006/main">
  <c r="E140" i="3" l="1"/>
  <c r="E158" i="3" l="1"/>
  <c r="E157" i="3"/>
  <c r="E156" i="3"/>
  <c r="E155" i="3"/>
  <c r="E154" i="3"/>
  <c r="E153" i="3"/>
  <c r="E152" i="3"/>
  <c r="E151" i="3"/>
  <c r="G145" i="3"/>
  <c r="G146" i="3"/>
  <c r="G147" i="3"/>
  <c r="G144" i="3"/>
  <c r="E145" i="3"/>
  <c r="E146" i="3"/>
  <c r="E147" i="3"/>
  <c r="E144" i="3"/>
  <c r="G141" i="3"/>
  <c r="G142" i="3"/>
  <c r="G143" i="3"/>
  <c r="G140" i="3"/>
  <c r="E141" i="3"/>
  <c r="E142" i="3"/>
  <c r="E143" i="3"/>
  <c r="K85" i="3" l="1"/>
  <c r="J89" i="3"/>
  <c r="J90" i="3"/>
  <c r="J88" i="3"/>
  <c r="K88" i="3" s="1"/>
  <c r="J86" i="3"/>
  <c r="J87" i="3"/>
  <c r="J85" i="3"/>
  <c r="J83" i="3"/>
  <c r="K82" i="3" s="1"/>
  <c r="J84" i="3"/>
  <c r="J82" i="3"/>
  <c r="J80" i="3"/>
  <c r="J81" i="3"/>
  <c r="J79" i="3"/>
  <c r="K79" i="3" s="1"/>
  <c r="J77" i="3"/>
  <c r="J78" i="3"/>
  <c r="J76" i="3"/>
  <c r="K76" i="3" s="1"/>
  <c r="J75" i="3"/>
  <c r="J74" i="3"/>
  <c r="J72" i="3"/>
  <c r="J73" i="3"/>
  <c r="K71" i="3" s="1"/>
  <c r="J71" i="3"/>
  <c r="J69" i="3"/>
  <c r="J70" i="3"/>
  <c r="J68" i="3"/>
  <c r="K68" i="3" s="1"/>
  <c r="J66" i="3"/>
  <c r="J67" i="3"/>
  <c r="J65" i="3"/>
  <c r="K65" i="3" s="1"/>
  <c r="J63" i="3"/>
  <c r="K62" i="3" s="1"/>
  <c r="J64" i="3"/>
  <c r="J62" i="3"/>
  <c r="J60" i="3"/>
  <c r="J61" i="3"/>
  <c r="K59" i="3" s="1"/>
  <c r="J59" i="3"/>
  <c r="J58" i="3"/>
  <c r="J56" i="3"/>
  <c r="K56" i="3" s="1"/>
  <c r="J57" i="3"/>
  <c r="L65" i="3" l="1"/>
  <c r="L68" i="3"/>
  <c r="L76" i="3"/>
  <c r="L79" i="3"/>
  <c r="H59" i="3"/>
  <c r="H62" i="3"/>
  <c r="H66" i="3"/>
  <c r="H67" i="3"/>
  <c r="H71" i="3"/>
  <c r="H74" i="3"/>
  <c r="H75" i="3"/>
  <c r="H79" i="3"/>
  <c r="H82" i="3"/>
  <c r="H86" i="3"/>
  <c r="H87" i="3"/>
  <c r="H56" i="3"/>
  <c r="G89" i="3"/>
  <c r="H89" i="3" s="1"/>
  <c r="G90" i="3"/>
  <c r="H90" i="3" s="1"/>
  <c r="G88" i="3"/>
  <c r="H88" i="3" s="1"/>
  <c r="G86" i="3"/>
  <c r="G87" i="3"/>
  <c r="G85" i="3"/>
  <c r="H85" i="3" s="1"/>
  <c r="G83" i="3"/>
  <c r="H83" i="3" s="1"/>
  <c r="G84" i="3"/>
  <c r="H84" i="3" s="1"/>
  <c r="G82" i="3"/>
  <c r="G80" i="3"/>
  <c r="H80" i="3" s="1"/>
  <c r="G81" i="3"/>
  <c r="H81" i="3" s="1"/>
  <c r="G79" i="3"/>
  <c r="G77" i="3"/>
  <c r="H77" i="3" s="1"/>
  <c r="G78" i="3"/>
  <c r="H78" i="3" s="1"/>
  <c r="G76" i="3"/>
  <c r="H76" i="3" s="1"/>
  <c r="G75" i="3"/>
  <c r="G74" i="3"/>
  <c r="G72" i="3"/>
  <c r="H72" i="3" s="1"/>
  <c r="G73" i="3"/>
  <c r="H73" i="3" s="1"/>
  <c r="G71" i="3"/>
  <c r="G69" i="3"/>
  <c r="H69" i="3" s="1"/>
  <c r="G70" i="3"/>
  <c r="H70" i="3" s="1"/>
  <c r="G68" i="3"/>
  <c r="H68" i="3" s="1"/>
  <c r="G66" i="3"/>
  <c r="G67" i="3"/>
  <c r="G65" i="3"/>
  <c r="H65" i="3" s="1"/>
  <c r="G63" i="3"/>
  <c r="H63" i="3" s="1"/>
  <c r="G64" i="3"/>
  <c r="H64" i="3" s="1"/>
  <c r="G62" i="3"/>
  <c r="G60" i="3"/>
  <c r="H60" i="3" s="1"/>
  <c r="G61" i="3"/>
  <c r="H61" i="3" s="1"/>
  <c r="G59" i="3"/>
  <c r="F56" i="3"/>
  <c r="L56" i="3" s="1"/>
  <c r="G57" i="3"/>
  <c r="H57" i="3" s="1"/>
  <c r="G58" i="3"/>
  <c r="H58" i="3" s="1"/>
  <c r="G56" i="3"/>
  <c r="G91" i="3" s="1"/>
  <c r="F74" i="3"/>
  <c r="F88" i="3"/>
  <c r="L88" i="3" s="1"/>
  <c r="F85" i="3"/>
  <c r="L85" i="3" s="1"/>
  <c r="F82" i="3"/>
  <c r="L82" i="3" s="1"/>
  <c r="F79" i="3"/>
  <c r="F76" i="3"/>
  <c r="F71" i="3"/>
  <c r="L71" i="3" s="1"/>
  <c r="F68" i="3"/>
  <c r="F65" i="3"/>
  <c r="F62" i="3"/>
  <c r="L62" i="3" s="1"/>
  <c r="F59" i="3"/>
  <c r="L59" i="3" s="1"/>
  <c r="F43" i="3"/>
  <c r="E48" i="3"/>
  <c r="F49" i="3" s="1"/>
  <c r="E45" i="3"/>
  <c r="F47" i="3" s="1"/>
  <c r="E42" i="3"/>
  <c r="F44" i="3" s="1"/>
  <c r="H91" i="3" l="1"/>
  <c r="F42" i="3"/>
  <c r="F45" i="3"/>
  <c r="F46" i="3"/>
  <c r="F50" i="3"/>
  <c r="F48" i="3"/>
  <c r="G20" i="3"/>
  <c r="G34" i="3"/>
  <c r="G31" i="3"/>
  <c r="G28" i="3"/>
  <c r="G25" i="3"/>
  <c r="G22" i="3"/>
  <c r="G17" i="3"/>
  <c r="G14" i="3"/>
  <c r="G11" i="3"/>
  <c r="G8" i="3"/>
  <c r="G5" i="3"/>
  <c r="G2" i="3"/>
  <c r="F20" i="3"/>
  <c r="F34" i="3"/>
  <c r="F31" i="3"/>
  <c r="F28" i="3"/>
  <c r="F25" i="3"/>
  <c r="F22" i="3"/>
  <c r="F17" i="3"/>
  <c r="F14" i="3"/>
  <c r="F11" i="3"/>
  <c r="F8" i="3"/>
  <c r="F5" i="3"/>
  <c r="F2" i="3"/>
</calcChain>
</file>

<file path=xl/sharedStrings.xml><?xml version="1.0" encoding="utf-8"?>
<sst xmlns="http://schemas.openxmlformats.org/spreadsheetml/2006/main" count="314" uniqueCount="125">
  <si>
    <t>name</t>
  </si>
  <si>
    <t>des_pre_modu</t>
  </si>
  <si>
    <t>qua_pre_modu</t>
  </si>
  <si>
    <t>test_modu_0307</t>
  </si>
  <si>
    <t>des_pre_yield</t>
  </si>
  <si>
    <t>qua_pre_yield</t>
  </si>
  <si>
    <t>test_yield_0307</t>
  </si>
  <si>
    <t>A1_3</t>
  </si>
  <si>
    <t>A2_3</t>
  </si>
  <si>
    <t>A3_3</t>
  </si>
  <si>
    <t>B1_3</t>
  </si>
  <si>
    <t>B2_3</t>
  </si>
  <si>
    <t>B3_3</t>
  </si>
  <si>
    <t>C1_3</t>
  </si>
  <si>
    <t>C2_3</t>
  </si>
  <si>
    <t>C3_3</t>
  </si>
  <si>
    <t>D1_3</t>
  </si>
  <si>
    <t>D2_3</t>
  </si>
  <si>
    <t>D3_3</t>
  </si>
  <si>
    <t>E1_3</t>
  </si>
  <si>
    <t>E2_3</t>
  </si>
  <si>
    <t>E3_3</t>
  </si>
  <si>
    <t>F1_3</t>
  </si>
  <si>
    <t>F2_3</t>
  </si>
  <si>
    <t>F3_3</t>
  </si>
  <si>
    <t>G1_3</t>
  </si>
  <si>
    <t>G2_3</t>
  </si>
  <si>
    <t>H1_3</t>
  </si>
  <si>
    <t>H2_3</t>
  </si>
  <si>
    <t>H3_3</t>
  </si>
  <si>
    <t>I1_3</t>
  </si>
  <si>
    <t>I2_3</t>
  </si>
  <si>
    <t>I3_3</t>
  </si>
  <si>
    <t>a1_3</t>
  </si>
  <si>
    <t>a2_3</t>
  </si>
  <si>
    <t>a3_3</t>
  </si>
  <si>
    <t>b1_3</t>
  </si>
  <si>
    <t>b2_3</t>
  </si>
  <si>
    <t>b3_3</t>
  </si>
  <si>
    <t>c1_3</t>
  </si>
  <si>
    <t>c2_3</t>
  </si>
  <si>
    <t>c3_3</t>
  </si>
  <si>
    <t>test_modu_max</t>
  </si>
  <si>
    <t>test_yield_max</t>
  </si>
  <si>
    <t>qua_pre_modu</t>
    <phoneticPr fontId="2" type="noConversion"/>
  </si>
  <si>
    <t>test_modu</t>
    <phoneticPr fontId="2" type="noConversion"/>
  </si>
  <si>
    <t>des_piece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</si>
  <si>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</si>
  <si>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</si>
  <si>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</si>
  <si>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</si>
  <si>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</si>
  <si>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</si>
  <si>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</si>
  <si>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</si>
  <si>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</si>
  <si>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des_modu</t>
    <phoneticPr fontId="2" type="noConversion"/>
  </si>
  <si>
    <t>喷砂工艺对弹性模量的影响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</si>
  <si>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</si>
  <si>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</si>
  <si>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</si>
  <si>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a2</t>
    <phoneticPr fontId="2" type="noConversion"/>
  </si>
  <si>
    <t>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</si>
  <si>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</si>
  <si>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</si>
  <si>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</si>
  <si>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</si>
  <si>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</si>
  <si>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</si>
  <si>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</si>
  <si>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a1</t>
    <phoneticPr fontId="2" type="noConversion"/>
  </si>
  <si>
    <t>test_piece</t>
    <phoneticPr fontId="2" type="noConversion"/>
  </si>
  <si>
    <t>aver_modu</t>
    <phoneticPr fontId="2" type="noConversion"/>
  </si>
  <si>
    <t>modu_Error</t>
    <phoneticPr fontId="2" type="noConversion"/>
  </si>
  <si>
    <t>同一设计件，不同打印件，测试模量离散性分析</t>
    <phoneticPr fontId="2" type="noConversion"/>
  </si>
  <si>
    <t>B</t>
    <phoneticPr fontId="2" type="noConversion"/>
  </si>
  <si>
    <t>c</t>
    <phoneticPr fontId="2" type="noConversion"/>
  </si>
  <si>
    <t>I</t>
    <phoneticPr fontId="2" type="noConversion"/>
  </si>
  <si>
    <t>H</t>
    <phoneticPr fontId="2" type="noConversion"/>
  </si>
  <si>
    <t>G</t>
    <phoneticPr fontId="2" type="noConversion"/>
  </si>
  <si>
    <t>F</t>
    <phoneticPr fontId="2" type="noConversion"/>
  </si>
  <si>
    <t>D</t>
    <phoneticPr fontId="2" type="noConversion"/>
  </si>
  <si>
    <t>C</t>
    <phoneticPr fontId="2" type="noConversion"/>
  </si>
  <si>
    <t>aver_test_modu</t>
    <phoneticPr fontId="2" type="noConversion"/>
  </si>
  <si>
    <t>average_deviation</t>
    <phoneticPr fontId="2" type="noConversion"/>
  </si>
  <si>
    <t>modu_deviation</t>
    <phoneticPr fontId="2" type="noConversion"/>
  </si>
  <si>
    <t>设计体占比偏置系数与测试体占比</t>
    <phoneticPr fontId="2" type="noConversion"/>
  </si>
  <si>
    <t>B</t>
  </si>
  <si>
    <t>C</t>
  </si>
  <si>
    <t>D</t>
  </si>
  <si>
    <t>E</t>
  </si>
  <si>
    <t>F</t>
  </si>
  <si>
    <t>F</t>
    <phoneticPr fontId="2" type="noConversion"/>
  </si>
  <si>
    <t>G</t>
  </si>
  <si>
    <t>H</t>
  </si>
  <si>
    <t>I</t>
  </si>
  <si>
    <t>Vol_B=0.28</t>
    <phoneticPr fontId="2" type="noConversion"/>
  </si>
  <si>
    <t>Vol_C=1.25*Vol_B</t>
    <phoneticPr fontId="2" type="noConversion"/>
  </si>
  <si>
    <t>Vol_D=Vol_B*1.35</t>
    <phoneticPr fontId="2" type="noConversion"/>
  </si>
  <si>
    <t>Vol_D=Vol_B*1.45</t>
    <phoneticPr fontId="2" type="noConversion"/>
  </si>
  <si>
    <t>B、C、D、E</t>
    <phoneticPr fontId="2" type="noConversion"/>
  </si>
  <si>
    <t>F、G、H、I</t>
    <phoneticPr fontId="2" type="noConversion"/>
  </si>
  <si>
    <t>Vol_F</t>
    <phoneticPr fontId="2" type="noConversion"/>
  </si>
  <si>
    <t>Vol_G=1.25*Vol_F</t>
    <phoneticPr fontId="2" type="noConversion"/>
  </si>
  <si>
    <t>Vol_H=1.35*Vol_F</t>
    <phoneticPr fontId="2" type="noConversion"/>
  </si>
  <si>
    <t>Vol_I=1.45*Vol_F</t>
    <phoneticPr fontId="2" type="noConversion"/>
  </si>
  <si>
    <t>Volume fraction</t>
  </si>
  <si>
    <t>Volume fraction</t>
    <phoneticPr fontId="2" type="noConversion"/>
  </si>
  <si>
    <t>test model</t>
    <phoneticPr fontId="2" type="noConversion"/>
  </si>
  <si>
    <t>ideal_pre_modu</t>
    <phoneticPr fontId="2" type="noConversion"/>
  </si>
  <si>
    <t>pre_modu</t>
  </si>
  <si>
    <t>pre_modu</t>
    <phoneticPr fontId="2" type="noConversion"/>
  </si>
  <si>
    <t>ideal_Error</t>
  </si>
  <si>
    <t>ideal_Error</t>
    <phoneticPr fontId="2" type="noConversion"/>
  </si>
  <si>
    <t>G</t>
    <phoneticPr fontId="2" type="noConversion"/>
  </si>
  <si>
    <t>H</t>
    <phoneticPr fontId="2" type="noConversion"/>
  </si>
  <si>
    <t>从需求模量的角度改进试验设计，增大需求模量，</t>
    <phoneticPr fontId="2" type="noConversion"/>
  </si>
  <si>
    <t>modu_Error</t>
  </si>
  <si>
    <t>modu_Error</t>
    <phoneticPr fontId="2" type="noConversion"/>
  </si>
  <si>
    <t>从设计体占比的角度改进试验方案，调整体占比偏置系数</t>
    <phoneticPr fontId="2" type="noConversion"/>
  </si>
  <si>
    <t>ideal_pre_modu</t>
    <phoneticPr fontId="2" type="noConversion"/>
  </si>
  <si>
    <t>Offset coefficient</t>
    <phoneticPr fontId="2" type="noConversion"/>
  </si>
  <si>
    <t>des_piece</t>
    <phoneticPr fontId="2" type="noConversion"/>
  </si>
  <si>
    <t>demand_Error</t>
    <phoneticPr fontId="2" type="noConversion"/>
  </si>
  <si>
    <t>demand_pre_modu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</si>
</sst>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4" xfId="0" applyFont="1" applyFill="1" applyBorder="1" applyAlignment="1">
      <alignment horizontal="center" vertical="top"/>
    </xf>
    <xf numFmtId="0" fontId="3" fillId="0" borderId="0" xfId="0" applyFont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176" fontId="0" fillId="0" borderId="0" xfId="0" applyNumberFormat="1"/>
    <xf numFmtId="0" fontId="1" fillId="0" borderId="5" xfId="0" applyFont="1" applyFill="1" applyBorder="1" applyAlignment="1">
      <alignment horizontal="center" vertical="top"/>
    </xf>
    <xf numFmtId="0" fontId="0" fillId="8" borderId="0" xfId="0" applyFill="1"/>
    <xf numFmtId="0" fontId="0" fillId="6" borderId="0" xfId="0" applyFill="1"/>
    <xf numFmtId="0" fontId="1" fillId="0" borderId="0" xfId="0" applyFont="1" applyFill="1" applyBorder="1" applyAlignment="1">
      <alignment horizontal="center" vertical="top"/>
    </xf>
    <xf numFmtId="176" fontId="0" fillId="2" borderId="0" xfId="0" applyNumberFormat="1" applyFill="1"/>
    <xf numFmtId="176" fontId="0" fillId="4" borderId="0" xfId="0" applyNumberFormat="1" applyFill="1"/>
    <xf numFmtId="176" fontId="0" fillId="3" borderId="0" xfId="0" applyNumberFormat="1" applyFill="1"/>
    <xf numFmtId="176" fontId="0" fillId="5" borderId="0" xfId="0" applyNumberFormat="1" applyFill="1"/>
    <xf numFmtId="176" fontId="0" fillId="8" borderId="0" xfId="0" applyNumberFormat="1" applyFill="1"/>
    <xf numFmtId="176" fontId="0" fillId="6" borderId="0" xfId="0" applyNumberFormat="1" applyFill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9" borderId="0" xfId="0" applyNumberFormat="1" applyFill="1" applyAlignment="1">
      <alignment vertical="center"/>
    </xf>
    <xf numFmtId="177" fontId="0" fillId="10" borderId="0" xfId="0" applyNumberFormat="1" applyFill="1" applyAlignment="1">
      <alignment vertical="center"/>
    </xf>
    <xf numFmtId="177" fontId="0" fillId="10" borderId="0" xfId="0" applyNumberFormat="1" applyFill="1"/>
    <xf numFmtId="1" fontId="4" fillId="9" borderId="0" xfId="0" applyNumberFormat="1" applyFont="1" applyFill="1" applyAlignment="1">
      <alignment vertical="center"/>
    </xf>
    <xf numFmtId="177" fontId="0" fillId="0" borderId="0" xfId="0" applyNumberFormat="1"/>
    <xf numFmtId="1" fontId="0" fillId="0" borderId="0" xfId="0" applyNumberFormat="1"/>
    <xf numFmtId="1" fontId="0" fillId="11" borderId="0" xfId="0" applyNumberFormat="1" applyFill="1" applyAlignment="1">
      <alignment vertical="center"/>
    </xf>
    <xf numFmtId="177" fontId="0" fillId="11" borderId="0" xfId="0" applyNumberFormat="1" applyFill="1" applyAlignment="1">
      <alignment vertical="center"/>
    </xf>
    <xf numFmtId="177" fontId="0" fillId="11" borderId="0" xfId="0" applyNumberFormat="1" applyFill="1"/>
    <xf numFmtId="1" fontId="4" fillId="12" borderId="0" xfId="0" applyNumberFormat="1" applyFont="1" applyFill="1" applyAlignment="1">
      <alignment vertical="center"/>
    </xf>
    <xf numFmtId="177" fontId="0" fillId="12" borderId="0" xfId="0" applyNumberFormat="1" applyFill="1" applyAlignment="1">
      <alignment vertical="center"/>
    </xf>
    <xf numFmtId="1" fontId="0" fillId="12" borderId="0" xfId="0" applyNumberFormat="1" applyFill="1" applyAlignment="1">
      <alignment vertical="center"/>
    </xf>
    <xf numFmtId="177" fontId="0" fillId="1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3435348883276"/>
          <c:y val="5.0925925925925923E-2"/>
          <c:w val="0.72742236428367246"/>
          <c:h val="0.82317235769257657"/>
        </c:manualLayout>
      </c:layout>
      <c:barChart>
        <c:barDir val="col"/>
        <c:grouping val="clustered"/>
        <c:varyColors val="0"/>
        <c:ser>
          <c:idx val="0"/>
          <c:order val="0"/>
          <c:tx>
            <c:v>test_modu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modu_0307_anlysis!$B$42:$C$50</c:f>
              <c:multiLvlStrCache>
                <c:ptCount val="9"/>
                <c:lvl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b1</c:v>
                  </c:pt>
                  <c:pt idx="4">
                    <c:v>b2</c:v>
                  </c:pt>
                  <c:pt idx="5">
                    <c:v>b3</c:v>
                  </c:pt>
                  <c:pt idx="6">
                    <c:v>c1</c:v>
                  </c:pt>
                  <c:pt idx="7">
                    <c:v>c2</c:v>
                  </c:pt>
                  <c:pt idx="8">
                    <c:v>c3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modu_0307_anlysis!$D$42:$D$50</c:f>
              <c:numCache>
                <c:formatCode>0.0</c:formatCode>
                <c:ptCount val="9"/>
                <c:pt idx="0">
                  <c:v>461.20332680635761</c:v>
                </c:pt>
                <c:pt idx="1">
                  <c:v>510.79789769143821</c:v>
                </c:pt>
                <c:pt idx="2">
                  <c:v>498.70681068506082</c:v>
                </c:pt>
                <c:pt idx="3">
                  <c:v>789.74392630985813</c:v>
                </c:pt>
                <c:pt idx="4">
                  <c:v>776.25829525551489</c:v>
                </c:pt>
                <c:pt idx="5">
                  <c:v>803.71506987139492</c:v>
                </c:pt>
                <c:pt idx="6">
                  <c:v>1602.850829433482</c:v>
                </c:pt>
                <c:pt idx="7">
                  <c:v>1578.450157333667</c:v>
                </c:pt>
                <c:pt idx="8">
                  <c:v>1622.02450359613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A-4E6A-AF11-7ECC628DD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7480784"/>
        <c:axId val="787481200"/>
      </c:barChart>
      <c:lineChart>
        <c:grouping val="standard"/>
        <c:varyColors val="0"/>
        <c:ser>
          <c:idx val="1"/>
          <c:order val="1"/>
          <c:tx>
            <c:v>modu_Error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modu_0307_anlysis!$B$42:$C$50</c:f>
              <c:multiLvlStrCache>
                <c:ptCount val="9"/>
                <c:lvl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b1</c:v>
                  </c:pt>
                  <c:pt idx="4">
                    <c:v>b2</c:v>
                  </c:pt>
                  <c:pt idx="5">
                    <c:v>b3</c:v>
                  </c:pt>
                  <c:pt idx="6">
                    <c:v>c1</c:v>
                  </c:pt>
                  <c:pt idx="7">
                    <c:v>c2</c:v>
                  </c:pt>
                  <c:pt idx="8">
                    <c:v>c3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modu_0307_anlysis!$F$42:$F$50</c:f>
              <c:numCache>
                <c:formatCode>0.0</c:formatCode>
                <c:ptCount val="9"/>
                <c:pt idx="0">
                  <c:v>-5.9221852794837559</c:v>
                </c:pt>
                <c:pt idx="1">
                  <c:v>4.1942830538617644</c:v>
                </c:pt>
                <c:pt idx="2">
                  <c:v>1.7279022256219683</c:v>
                </c:pt>
                <c:pt idx="3">
                  <c:v>-2.0488203759490658E-2</c:v>
                </c:pt>
                <c:pt idx="4">
                  <c:v>-2.0488203759490658E-2</c:v>
                </c:pt>
                <c:pt idx="5">
                  <c:v>-2.0488203759490658E-2</c:v>
                </c:pt>
                <c:pt idx="6">
                  <c:v>0.1088203984438264</c:v>
                </c:pt>
                <c:pt idx="7">
                  <c:v>-1.4151657741840176</c:v>
                </c:pt>
                <c:pt idx="8">
                  <c:v>1.3063453757402053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A-4E6A-AF11-7ECC628DD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052624"/>
        <c:axId val="915055952"/>
      </c:lineChart>
      <c:catAx>
        <c:axId val="78748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481200"/>
        <c:crosses val="autoZero"/>
        <c:auto val="1"/>
        <c:lblAlgn val="ctr"/>
        <c:lblOffset val="100"/>
        <c:noMultiLvlLbl val="0"/>
      </c:catAx>
      <c:valAx>
        <c:axId val="787481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modulus_MPa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480784"/>
        <c:crosses val="autoZero"/>
        <c:crossBetween val="between"/>
      </c:valAx>
      <c:valAx>
        <c:axId val="9150559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The diviation between</a:t>
                </a:r>
                <a:r>
                  <a:rPr lang="en-US" altLang="zh-CN" sz="1100" baseline="0"/>
                  <a:t> test modulus and average modulus</a:t>
                </a:r>
                <a:endParaRPr lang="en-US" altLang="zh-CN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052624"/>
        <c:crosses val="max"/>
        <c:crossBetween val="between"/>
      </c:valAx>
      <c:catAx>
        <c:axId val="91505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5055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47660080225822"/>
          <c:y val="5.5185358586933402E-2"/>
          <c:w val="0.62476443569553808"/>
          <c:h val="0.108773497907356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2801094331661"/>
          <c:y val="5.540674626354198E-2"/>
          <c:w val="0.74342323458487314"/>
          <c:h val="0.75278067244561786"/>
        </c:manualLayout>
      </c:layout>
      <c:barChart>
        <c:barDir val="col"/>
        <c:grouping val="clustered"/>
        <c:varyColors val="0"/>
        <c:ser>
          <c:idx val="0"/>
          <c:order val="0"/>
          <c:tx>
            <c:v>test_modu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modu_0307_anlysis!$A$56:$B$90</c:f>
              <c:multiLvlStrCache>
                <c:ptCount val="35"/>
                <c:lvl>
                  <c:pt idx="0">
                    <c:v>A1_3</c:v>
                  </c:pt>
                  <c:pt idx="1">
                    <c:v>A2_3</c:v>
                  </c:pt>
                  <c:pt idx="2">
                    <c:v>A3_3</c:v>
                  </c:pt>
                  <c:pt idx="3">
                    <c:v>B1_3</c:v>
                  </c:pt>
                  <c:pt idx="4">
                    <c:v>B2_3</c:v>
                  </c:pt>
                  <c:pt idx="5">
                    <c:v>B3_3</c:v>
                  </c:pt>
                  <c:pt idx="6">
                    <c:v>C1_3</c:v>
                  </c:pt>
                  <c:pt idx="7">
                    <c:v>C2_3</c:v>
                  </c:pt>
                  <c:pt idx="8">
                    <c:v>C3_3</c:v>
                  </c:pt>
                  <c:pt idx="9">
                    <c:v>D1_3</c:v>
                  </c:pt>
                  <c:pt idx="10">
                    <c:v>D2_3</c:v>
                  </c:pt>
                  <c:pt idx="11">
                    <c:v>D3_3</c:v>
                  </c:pt>
                  <c:pt idx="12">
                    <c:v>E1_3</c:v>
                  </c:pt>
                  <c:pt idx="13">
                    <c:v>E2_3</c:v>
                  </c:pt>
                  <c:pt idx="14">
                    <c:v>E3_3</c:v>
                  </c:pt>
                  <c:pt idx="15">
                    <c:v>F1_3</c:v>
                  </c:pt>
                  <c:pt idx="16">
                    <c:v>F2_3</c:v>
                  </c:pt>
                  <c:pt idx="17">
                    <c:v>F3_3</c:v>
                  </c:pt>
                  <c:pt idx="18">
                    <c:v>G1_3</c:v>
                  </c:pt>
                  <c:pt idx="19">
                    <c:v>G2_3</c:v>
                  </c:pt>
                  <c:pt idx="20">
                    <c:v>H1_3</c:v>
                  </c:pt>
                  <c:pt idx="21">
                    <c:v>H2_3</c:v>
                  </c:pt>
                  <c:pt idx="22">
                    <c:v>H3_3</c:v>
                  </c:pt>
                  <c:pt idx="23">
                    <c:v>I1_3</c:v>
                  </c:pt>
                  <c:pt idx="24">
                    <c:v>I2_3</c:v>
                  </c:pt>
                  <c:pt idx="25">
                    <c:v>I3_3</c:v>
                  </c:pt>
                  <c:pt idx="26">
                    <c:v>a1_3</c:v>
                  </c:pt>
                  <c:pt idx="27">
                    <c:v>a2_3</c:v>
                  </c:pt>
                  <c:pt idx="28">
                    <c:v>a3_3</c:v>
                  </c:pt>
                  <c:pt idx="29">
                    <c:v>b1_3</c:v>
                  </c:pt>
                  <c:pt idx="30">
                    <c:v>b2_3</c:v>
                  </c:pt>
                  <c:pt idx="31">
                    <c:v>b3_3</c:v>
                  </c:pt>
                  <c:pt idx="32">
                    <c:v>c1_3</c:v>
                  </c:pt>
                  <c:pt idx="33">
                    <c:v>c2_3</c:v>
                  </c:pt>
                  <c:pt idx="34">
                    <c:v>c3_3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0">
                    <c:v>H</c:v>
                  </c:pt>
                  <c:pt idx="23">
                    <c:v>I</c:v>
                  </c:pt>
                  <c:pt idx="26">
                    <c:v>a</c:v>
                  </c:pt>
                  <c:pt idx="29">
                    <c:v>b</c:v>
                  </c:pt>
                  <c:pt idx="32">
                    <c:v>c</c:v>
                  </c:pt>
                </c:lvl>
              </c:multiLvlStrCache>
            </c:multiLvlStrRef>
          </c:cat>
          <c:val>
            <c:numRef>
              <c:f>modu_0307_anlysis!$E$56:$E$90</c:f>
              <c:numCache>
                <c:formatCode>0.0</c:formatCode>
                <c:ptCount val="35"/>
                <c:pt idx="0">
                  <c:v>496.20164666826543</c:v>
                </c:pt>
                <c:pt idx="1">
                  <c:v>518.24324738105224</c:v>
                </c:pt>
                <c:pt idx="2">
                  <c:v>431.78537783365852</c:v>
                </c:pt>
                <c:pt idx="3">
                  <c:v>774.5640973546208</c:v>
                </c:pt>
                <c:pt idx="4">
                  <c:v>688.83257331531911</c:v>
                </c:pt>
                <c:pt idx="5">
                  <c:v>762.87253002760963</c:v>
                </c:pt>
                <c:pt idx="6">
                  <c:v>1506.3939467297851</c:v>
                </c:pt>
                <c:pt idx="7">
                  <c:v>1653.749157220039</c:v>
                </c:pt>
                <c:pt idx="8">
                  <c:v>1681.5647505139621</c:v>
                </c:pt>
                <c:pt idx="9">
                  <c:v>2087.3447755413699</c:v>
                </c:pt>
                <c:pt idx="10">
                  <c:v>2116.40240477406</c:v>
                </c:pt>
                <c:pt idx="11">
                  <c:v>2138.5066209899919</c:v>
                </c:pt>
                <c:pt idx="12">
                  <c:v>2728.511358199039</c:v>
                </c:pt>
                <c:pt idx="13">
                  <c:v>2669.1687221897519</c:v>
                </c:pt>
                <c:pt idx="14">
                  <c:v>2725.752674911108</c:v>
                </c:pt>
                <c:pt idx="15">
                  <c:v>684.94068071167089</c:v>
                </c:pt>
                <c:pt idx="16">
                  <c:v>735.72350002737403</c:v>
                </c:pt>
                <c:pt idx="17">
                  <c:v>759.89522396599989</c:v>
                </c:pt>
                <c:pt idx="18">
                  <c:v>1568.3693685315509</c:v>
                </c:pt>
                <c:pt idx="19">
                  <c:v>1586.1700902398161</c:v>
                </c:pt>
                <c:pt idx="20">
                  <c:v>1871.220758116363</c:v>
                </c:pt>
                <c:pt idx="21">
                  <c:v>2041.7498384190339</c:v>
                </c:pt>
                <c:pt idx="22">
                  <c:v>2098.7847526379401</c:v>
                </c:pt>
                <c:pt idx="23">
                  <c:v>2657.7013496545301</c:v>
                </c:pt>
                <c:pt idx="24">
                  <c:v>2625.4244981849151</c:v>
                </c:pt>
                <c:pt idx="25">
                  <c:v>2628.171189293681</c:v>
                </c:pt>
                <c:pt idx="26">
                  <c:v>461.20332680635761</c:v>
                </c:pt>
                <c:pt idx="27">
                  <c:v>510.79789769143821</c:v>
                </c:pt>
                <c:pt idx="28">
                  <c:v>498.70681068506082</c:v>
                </c:pt>
                <c:pt idx="29">
                  <c:v>789.74392630985813</c:v>
                </c:pt>
                <c:pt idx="30">
                  <c:v>776.25829525551489</c:v>
                </c:pt>
                <c:pt idx="31">
                  <c:v>803.71506987139492</c:v>
                </c:pt>
                <c:pt idx="32">
                  <c:v>1602.850829433482</c:v>
                </c:pt>
                <c:pt idx="33">
                  <c:v>1578.450157333667</c:v>
                </c:pt>
                <c:pt idx="34">
                  <c:v>1622.02450359613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F-411C-B72E-FAE8E6C82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543984"/>
        <c:axId val="922530256"/>
      </c:barChart>
      <c:lineChart>
        <c:grouping val="standard"/>
        <c:varyColors val="0"/>
        <c:ser>
          <c:idx val="1"/>
          <c:order val="1"/>
          <c:tx>
            <c:v>Deviation of test modulus and average modulus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modu_0307_anlysis!$A$56:$B$90</c:f>
              <c:multiLvlStrCache>
                <c:ptCount val="35"/>
                <c:lvl>
                  <c:pt idx="0">
                    <c:v>A1_3</c:v>
                  </c:pt>
                  <c:pt idx="1">
                    <c:v>A2_3</c:v>
                  </c:pt>
                  <c:pt idx="2">
                    <c:v>A3_3</c:v>
                  </c:pt>
                  <c:pt idx="3">
                    <c:v>B1_3</c:v>
                  </c:pt>
                  <c:pt idx="4">
                    <c:v>B2_3</c:v>
                  </c:pt>
                  <c:pt idx="5">
                    <c:v>B3_3</c:v>
                  </c:pt>
                  <c:pt idx="6">
                    <c:v>C1_3</c:v>
                  </c:pt>
                  <c:pt idx="7">
                    <c:v>C2_3</c:v>
                  </c:pt>
                  <c:pt idx="8">
                    <c:v>C3_3</c:v>
                  </c:pt>
                  <c:pt idx="9">
                    <c:v>D1_3</c:v>
                  </c:pt>
                  <c:pt idx="10">
                    <c:v>D2_3</c:v>
                  </c:pt>
                  <c:pt idx="11">
                    <c:v>D3_3</c:v>
                  </c:pt>
                  <c:pt idx="12">
                    <c:v>E1_3</c:v>
                  </c:pt>
                  <c:pt idx="13">
                    <c:v>E2_3</c:v>
                  </c:pt>
                  <c:pt idx="14">
                    <c:v>E3_3</c:v>
                  </c:pt>
                  <c:pt idx="15">
                    <c:v>F1_3</c:v>
                  </c:pt>
                  <c:pt idx="16">
                    <c:v>F2_3</c:v>
                  </c:pt>
                  <c:pt idx="17">
                    <c:v>F3_3</c:v>
                  </c:pt>
                  <c:pt idx="18">
                    <c:v>G1_3</c:v>
                  </c:pt>
                  <c:pt idx="19">
                    <c:v>G2_3</c:v>
                  </c:pt>
                  <c:pt idx="20">
                    <c:v>H1_3</c:v>
                  </c:pt>
                  <c:pt idx="21">
                    <c:v>H2_3</c:v>
                  </c:pt>
                  <c:pt idx="22">
                    <c:v>H3_3</c:v>
                  </c:pt>
                  <c:pt idx="23">
                    <c:v>I1_3</c:v>
                  </c:pt>
                  <c:pt idx="24">
                    <c:v>I2_3</c:v>
                  </c:pt>
                  <c:pt idx="25">
                    <c:v>I3_3</c:v>
                  </c:pt>
                  <c:pt idx="26">
                    <c:v>a1_3</c:v>
                  </c:pt>
                  <c:pt idx="27">
                    <c:v>a2_3</c:v>
                  </c:pt>
                  <c:pt idx="28">
                    <c:v>a3_3</c:v>
                  </c:pt>
                  <c:pt idx="29">
                    <c:v>b1_3</c:v>
                  </c:pt>
                  <c:pt idx="30">
                    <c:v>b2_3</c:v>
                  </c:pt>
                  <c:pt idx="31">
                    <c:v>b3_3</c:v>
                  </c:pt>
                  <c:pt idx="32">
                    <c:v>c1_3</c:v>
                  </c:pt>
                  <c:pt idx="33">
                    <c:v>c2_3</c:v>
                  </c:pt>
                  <c:pt idx="34">
                    <c:v>c3_3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0">
                    <c:v>H</c:v>
                  </c:pt>
                  <c:pt idx="23">
                    <c:v>I</c:v>
                  </c:pt>
                  <c:pt idx="26">
                    <c:v>a</c:v>
                  </c:pt>
                  <c:pt idx="29">
                    <c:v>b</c:v>
                  </c:pt>
                  <c:pt idx="32">
                    <c:v>c</c:v>
                  </c:pt>
                </c:lvl>
              </c:multiLvlStrCache>
            </c:multiLvlStrRef>
          </c:cat>
          <c:val>
            <c:numRef>
              <c:f>modu_0307_anlysis!$G$56:$G$90</c:f>
              <c:numCache>
                <c:formatCode>0.0</c:formatCode>
                <c:ptCount val="35"/>
                <c:pt idx="0">
                  <c:v>2.9250459797273183</c:v>
                </c:pt>
                <c:pt idx="1">
                  <c:v>7.4970436384675834</c:v>
                </c:pt>
                <c:pt idx="2">
                  <c:v>-10.436553031806991</c:v>
                </c:pt>
                <c:pt idx="3">
                  <c:v>4.3746257047056698</c:v>
                </c:pt>
                <c:pt idx="4">
                  <c:v>-7.1779310988655043</c:v>
                </c:pt>
                <c:pt idx="5">
                  <c:v>2.7991551041112523</c:v>
                </c:pt>
                <c:pt idx="6">
                  <c:v>-6.6612586449107765</c:v>
                </c:pt>
                <c:pt idx="7">
                  <c:v>2.4691218303512565</c:v>
                </c:pt>
                <c:pt idx="8">
                  <c:v>4.1926234905484829</c:v>
                </c:pt>
                <c:pt idx="9">
                  <c:v>-1.2655609696149654</c:v>
                </c:pt>
                <c:pt idx="10">
                  <c:v>0.10890708926068071</c:v>
                </c:pt>
                <c:pt idx="11">
                  <c:v>1.1544686150131029</c:v>
                </c:pt>
                <c:pt idx="12">
                  <c:v>0.76487769403348993</c:v>
                </c:pt>
                <c:pt idx="13">
                  <c:v>-1.426666585798372</c:v>
                </c:pt>
                <c:pt idx="14">
                  <c:v>0.6629985564335551</c:v>
                </c:pt>
                <c:pt idx="15">
                  <c:v>-5.7723647390740247</c:v>
                </c:pt>
                <c:pt idx="16">
                  <c:v>1.2138533536076561</c:v>
                </c:pt>
                <c:pt idx="17">
                  <c:v>4.5391696197551124</c:v>
                </c:pt>
                <c:pt idx="18">
                  <c:v>-0.56619739228105392</c:v>
                </c:pt>
                <c:pt idx="19">
                  <c:v>0.56235910985964221</c:v>
                </c:pt>
                <c:pt idx="20">
                  <c:v>-6.6210510446447994</c:v>
                </c:pt>
                <c:pt idx="21">
                  <c:v>1.8888087439010857</c:v>
                </c:pt>
                <c:pt idx="22">
                  <c:v>4.7350043733689295</c:v>
                </c:pt>
                <c:pt idx="23">
                  <c:v>0.78121230345948844</c:v>
                </c:pt>
                <c:pt idx="24">
                  <c:v>-0.44274020003355097</c:v>
                </c:pt>
                <c:pt idx="25">
                  <c:v>-0.33858445665006737</c:v>
                </c:pt>
                <c:pt idx="26">
                  <c:v>-5.9152740093109708</c:v>
                </c:pt>
                <c:pt idx="27">
                  <c:v>4.2019375135532888</c:v>
                </c:pt>
                <c:pt idx="28">
                  <c:v>1.7353754967484349</c:v>
                </c:pt>
                <c:pt idx="29">
                  <c:v>-1.9758664405855456E-2</c:v>
                </c:pt>
                <c:pt idx="30">
                  <c:v>-1.7270166786283176</c:v>
                </c:pt>
                <c:pt idx="31">
                  <c:v>1.7489644095955108</c:v>
                </c:pt>
                <c:pt idx="32">
                  <c:v>0.109351660326155</c:v>
                </c:pt>
                <c:pt idx="33">
                  <c:v>-1.4146425998584047</c:v>
                </c:pt>
                <c:pt idx="34">
                  <c:v>1.3068829927006484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F-411C-B72E-FAE8E6C82552}"/>
            </c:ext>
          </c:extLst>
        </c:ser>
        <c:ser>
          <c:idx val="2"/>
          <c:order val="2"/>
          <c:tx>
            <c:strRef>
              <c:f>modu_0307_anlysis!$I$55</c:f>
              <c:strCache>
                <c:ptCount val="1"/>
                <c:pt idx="0">
                  <c:v>average_deviation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modu_0307_anlysis!$I$56:$I$90</c:f>
              <c:numCache>
                <c:formatCode>General</c:formatCode>
                <c:ptCount val="35"/>
                <c:pt idx="0">
                  <c:v>-3.7331990149485435E-4</c:v>
                </c:pt>
                <c:pt idx="1">
                  <c:v>-3.7331990149485435E-4</c:v>
                </c:pt>
                <c:pt idx="2">
                  <c:v>-3.7331990149485435E-4</c:v>
                </c:pt>
                <c:pt idx="3">
                  <c:v>-3.7331990149485435E-4</c:v>
                </c:pt>
                <c:pt idx="4">
                  <c:v>-3.7331990149485435E-4</c:v>
                </c:pt>
                <c:pt idx="5">
                  <c:v>-3.7331990149485435E-4</c:v>
                </c:pt>
                <c:pt idx="6">
                  <c:v>-3.7331990149485435E-4</c:v>
                </c:pt>
                <c:pt idx="7">
                  <c:v>-3.7331990149485435E-4</c:v>
                </c:pt>
                <c:pt idx="8">
                  <c:v>-3.7331990149485435E-4</c:v>
                </c:pt>
                <c:pt idx="9">
                  <c:v>-3.7331990149485435E-4</c:v>
                </c:pt>
                <c:pt idx="10">
                  <c:v>-3.7331990149485435E-4</c:v>
                </c:pt>
                <c:pt idx="11">
                  <c:v>-3.7331990149485435E-4</c:v>
                </c:pt>
                <c:pt idx="12">
                  <c:v>-3.7331990149485435E-4</c:v>
                </c:pt>
                <c:pt idx="13">
                  <c:v>-3.7331990149485435E-4</c:v>
                </c:pt>
                <c:pt idx="14">
                  <c:v>-3.7331990149485435E-4</c:v>
                </c:pt>
                <c:pt idx="15">
                  <c:v>-3.7331990149485435E-4</c:v>
                </c:pt>
                <c:pt idx="16">
                  <c:v>-3.7331990149485435E-4</c:v>
                </c:pt>
                <c:pt idx="17">
                  <c:v>-3.7331990149485435E-4</c:v>
                </c:pt>
                <c:pt idx="18">
                  <c:v>-3.7331990149485435E-4</c:v>
                </c:pt>
                <c:pt idx="19">
                  <c:v>-3.7331990149485435E-4</c:v>
                </c:pt>
                <c:pt idx="20">
                  <c:v>-3.7331990149485435E-4</c:v>
                </c:pt>
                <c:pt idx="21">
                  <c:v>-3.7331990149485435E-4</c:v>
                </c:pt>
                <c:pt idx="22">
                  <c:v>-3.7331990149485435E-4</c:v>
                </c:pt>
                <c:pt idx="23">
                  <c:v>-3.7331990149485435E-4</c:v>
                </c:pt>
                <c:pt idx="24">
                  <c:v>-3.7331990149485435E-4</c:v>
                </c:pt>
                <c:pt idx="25">
                  <c:v>-3.7331990149485435E-4</c:v>
                </c:pt>
                <c:pt idx="26">
                  <c:v>-3.7331990149485435E-4</c:v>
                </c:pt>
                <c:pt idx="27">
                  <c:v>-3.7331990149485435E-4</c:v>
                </c:pt>
                <c:pt idx="28">
                  <c:v>-3.7331990149485435E-4</c:v>
                </c:pt>
                <c:pt idx="29">
                  <c:v>-3.7331990149485435E-4</c:v>
                </c:pt>
                <c:pt idx="30">
                  <c:v>-3.7331990149485435E-4</c:v>
                </c:pt>
                <c:pt idx="31">
                  <c:v>-3.7331990149485435E-4</c:v>
                </c:pt>
                <c:pt idx="32">
                  <c:v>-3.7331990149485435E-4</c:v>
                </c:pt>
                <c:pt idx="33">
                  <c:v>-3.7331990149485435E-4</c:v>
                </c:pt>
                <c:pt idx="34">
                  <c:v>-3.7331990149485435E-4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F-411C-B72E-FAE8E6C82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051792"/>
        <c:axId val="915057616"/>
      </c:lineChart>
      <c:catAx>
        <c:axId val="92254398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530256"/>
        <c:crosses val="autoZero"/>
        <c:auto val="1"/>
        <c:lblAlgn val="ctr"/>
        <c:lblOffset val="100"/>
        <c:noMultiLvlLbl val="0"/>
      </c:catAx>
      <c:valAx>
        <c:axId val="922530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test</a:t>
                </a:r>
                <a:r>
                  <a:rPr lang="en-US" altLang="zh-CN" sz="1400" baseline="0"/>
                  <a:t> modulus (MPa)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7.0376142480893439E-2"/>
              <c:y val="0.35662390865830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543984"/>
        <c:crosses val="autoZero"/>
        <c:crossBetween val="between"/>
      </c:valAx>
      <c:valAx>
        <c:axId val="915057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The deviation</a:t>
                </a:r>
                <a:r>
                  <a:rPr lang="en-US" altLang="zh-CN" sz="1400" baseline="0"/>
                  <a:t> between test modulus and average modulus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051792"/>
        <c:crosses val="max"/>
        <c:crossBetween val="between"/>
      </c:valAx>
      <c:catAx>
        <c:axId val="91505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5057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33810628900428"/>
          <c:y val="5.5610177807892708E-2"/>
          <c:w val="0.62060700925780987"/>
          <c:h val="4.0560916532317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44203849518811"/>
          <c:y val="5.0925848009456841E-2"/>
          <c:w val="0.74143525809273836"/>
          <c:h val="0.86892642236514328"/>
        </c:manualLayout>
      </c:layout>
      <c:barChart>
        <c:barDir val="col"/>
        <c:grouping val="clustered"/>
        <c:varyColors val="0"/>
        <c:ser>
          <c:idx val="0"/>
          <c:order val="0"/>
          <c:tx>
            <c:v>Volume fraction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modu_0307_anlysis!$A$140:$A$143</c:f>
              <c:strCache>
                <c:ptCount val="4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modu_0307_anlysis!$C$140:$C$143</c:f>
              <c:numCache>
                <c:formatCode>General</c:formatCode>
                <c:ptCount val="4"/>
                <c:pt idx="0">
                  <c:v>742.1</c:v>
                </c:pt>
                <c:pt idx="1">
                  <c:v>1613.9</c:v>
                </c:pt>
                <c:pt idx="2">
                  <c:v>2114.1</c:v>
                </c:pt>
                <c:pt idx="3">
                  <c:v>2707.8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C-4ABF-8A44-92E80CBC2D5D}"/>
            </c:ext>
          </c:extLst>
        </c:ser>
        <c:ser>
          <c:idx val="2"/>
          <c:order val="2"/>
          <c:tx>
            <c:strRef>
              <c:f>modu_0307_anlysis!$D$139</c:f>
              <c:strCache>
                <c:ptCount val="1"/>
                <c:pt idx="0">
                  <c:v>demand_pre_modu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modu_0307_anlysis!$D$140:$D$143</c:f>
              <c:numCache>
                <c:formatCode>General</c:formatCode>
                <c:ptCount val="4"/>
                <c:pt idx="0">
                  <c:v>3412</c:v>
                </c:pt>
                <c:pt idx="1">
                  <c:v>3412</c:v>
                </c:pt>
                <c:pt idx="2">
                  <c:v>3412</c:v>
                </c:pt>
                <c:pt idx="3">
                  <c:v>3412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C-4ABF-8A44-92E80CBC2D5D}"/>
            </c:ext>
          </c:extLst>
        </c:ser>
        <c:ser>
          <c:idx val="3"/>
          <c:order val="3"/>
          <c:tx>
            <c:strRef>
              <c:f>modu_0307_anlysis!$F$139</c:f>
              <c:strCache>
                <c:ptCount val="1"/>
                <c:pt idx="0">
                  <c:v>pre_modu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modu_0307_anlysis!$F$140:$F$143</c:f>
              <c:numCache>
                <c:formatCode>General</c:formatCode>
                <c:ptCount val="4"/>
                <c:pt idx="0">
                  <c:v>3412</c:v>
                </c:pt>
                <c:pt idx="1">
                  <c:v>6382</c:v>
                </c:pt>
                <c:pt idx="2">
                  <c:v>7793</c:v>
                </c:pt>
                <c:pt idx="3">
                  <c:v>9410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C-4ABF-8A44-92E80CBC2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96796415"/>
        <c:axId val="296800575"/>
      </c:barChart>
      <c:lineChart>
        <c:grouping val="standard"/>
        <c:varyColors val="0"/>
        <c:ser>
          <c:idx val="1"/>
          <c:order val="1"/>
          <c:tx>
            <c:v>modu_error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modu_0307_anlysis!$A$140:$A$143</c:f>
              <c:strCache>
                <c:ptCount val="4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modu_0307_anlysis!$G$140:$G$143</c:f>
              <c:numCache>
                <c:formatCode>0</c:formatCode>
                <c:ptCount val="4"/>
                <c:pt idx="0">
                  <c:v>-78.250293083235647</c:v>
                </c:pt>
                <c:pt idx="1">
                  <c:v>-74.711689125665941</c:v>
                </c:pt>
                <c:pt idx="2">
                  <c:v>-72.871808032849998</c:v>
                </c:pt>
                <c:pt idx="3">
                  <c:v>-71.224229543039314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C-4ABF-8A44-92E80CBC2D5D}"/>
            </c:ext>
          </c:extLst>
        </c:ser>
        <c:ser>
          <c:idx val="4"/>
          <c:order val="4"/>
          <c:tx>
            <c:strRef>
              <c:f>modu_0307_anlysis!$E$139</c:f>
              <c:strCache>
                <c:ptCount val="1"/>
                <c:pt idx="0">
                  <c:v>demand_Error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modu_0307_anlysis!$E$140:$E$143</c:f>
              <c:numCache>
                <c:formatCode>0</c:formatCode>
                <c:ptCount val="4"/>
                <c:pt idx="0">
                  <c:v>-78.250293083235647</c:v>
                </c:pt>
                <c:pt idx="1">
                  <c:v>-52.699296600234469</c:v>
                </c:pt>
                <c:pt idx="2">
                  <c:v>-38.039273153575621</c:v>
                </c:pt>
                <c:pt idx="3">
                  <c:v>-20.638921453692845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DC-4ABF-8A44-92E80CBC2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58623"/>
        <c:axId val="175556959"/>
      </c:lineChart>
      <c:valAx>
        <c:axId val="2968005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modulus(MPa)</a:t>
                </a:r>
                <a:endParaRPr lang="zh-CN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796415"/>
        <c:crosses val="max"/>
        <c:crossBetween val="between"/>
      </c:valAx>
      <c:catAx>
        <c:axId val="29679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800575"/>
        <c:auto val="1"/>
        <c:lblAlgn val="ctr"/>
        <c:lblOffset val="100"/>
        <c:noMultiLvlLbl val="0"/>
      </c:catAx>
      <c:valAx>
        <c:axId val="175556959"/>
        <c:scaling>
          <c:orientation val="minMax"/>
          <c:max val="-20"/>
          <c:min val="-8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Error(%)</a:t>
                </a:r>
                <a:endParaRPr lang="zh-CN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58623"/>
        <c:crossBetween val="between"/>
      </c:valAx>
      <c:catAx>
        <c:axId val="175558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5569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42981739617129"/>
          <c:y val="3.6895273586984842E-2"/>
          <c:w val="0.64486951229482126"/>
          <c:h val="0.15564077391089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67842138544562"/>
          <c:y val="6.3084029389943272E-2"/>
          <c:w val="0.74221338669299997"/>
          <c:h val="0.860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modu_0307_anlysis!$C$139</c:f>
              <c:strCache>
                <c:ptCount val="1"/>
                <c:pt idx="0">
                  <c:v>test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modu_0307_anlysis!$A$144:$A$147</c:f>
              <c:strCache>
                <c:ptCount val="4"/>
                <c:pt idx="0">
                  <c:v>F</c:v>
                </c:pt>
                <c:pt idx="1">
                  <c:v>G</c:v>
                </c:pt>
                <c:pt idx="2">
                  <c:v>H</c:v>
                </c:pt>
                <c:pt idx="3">
                  <c:v>I</c:v>
                </c:pt>
              </c:strCache>
            </c:strRef>
          </c:cat>
          <c:val>
            <c:numRef>
              <c:f>modu_0307_anlysis!$C$144:$C$147</c:f>
              <c:numCache>
                <c:formatCode>General</c:formatCode>
                <c:ptCount val="4"/>
                <c:pt idx="0">
                  <c:v>726.9</c:v>
                </c:pt>
                <c:pt idx="1">
                  <c:v>1577.3</c:v>
                </c:pt>
                <c:pt idx="2">
                  <c:v>2003.9</c:v>
                </c:pt>
                <c:pt idx="3">
                  <c:v>2637.1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3-4EB5-9A1B-8998E6BB478D}"/>
            </c:ext>
          </c:extLst>
        </c:ser>
        <c:ser>
          <c:idx val="1"/>
          <c:order val="2"/>
          <c:tx>
            <c:strRef>
              <c:f>modu_0307_anlysis!$D$139</c:f>
              <c:strCache>
                <c:ptCount val="1"/>
                <c:pt idx="0">
                  <c:v>demand_pre_modu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modu_0307_anlysis!$D$144:$D$147</c:f>
              <c:numCache>
                <c:formatCode>General</c:formatCode>
                <c:ptCount val="4"/>
                <c:pt idx="0">
                  <c:v>3571</c:v>
                </c:pt>
                <c:pt idx="1">
                  <c:v>3571</c:v>
                </c:pt>
                <c:pt idx="2">
                  <c:v>3571</c:v>
                </c:pt>
                <c:pt idx="3">
                  <c:v>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13-4EB5-9A1B-8998E6BB478D}"/>
            </c:ext>
          </c:extLst>
        </c:ser>
        <c:ser>
          <c:idx val="3"/>
          <c:order val="3"/>
          <c:tx>
            <c:strRef>
              <c:f>modu_0307_anlysis!$F$139</c:f>
              <c:strCache>
                <c:ptCount val="1"/>
                <c:pt idx="0">
                  <c:v>pre_modu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modu_0307_anlysis!$F$144:$F$147</c:f>
              <c:numCache>
                <c:formatCode>0</c:formatCode>
                <c:ptCount val="4"/>
                <c:pt idx="0">
                  <c:v>3570.8929458524899</c:v>
                </c:pt>
                <c:pt idx="1">
                  <c:v>6381.6810769230697</c:v>
                </c:pt>
                <c:pt idx="2">
                  <c:v>7792.6144615384601</c:v>
                </c:pt>
                <c:pt idx="3">
                  <c:v>9409.7504615384605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13-4EB5-9A1B-8998E6BB4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3226095"/>
        <c:axId val="293226927"/>
      </c:barChart>
      <c:lineChart>
        <c:grouping val="standard"/>
        <c:varyColors val="0"/>
        <c:ser>
          <c:idx val="2"/>
          <c:order val="1"/>
          <c:tx>
            <c:v>modu_error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modu_0307_anlysis!$A$144:$A$147</c:f>
              <c:strCache>
                <c:ptCount val="4"/>
                <c:pt idx="0">
                  <c:v>F</c:v>
                </c:pt>
                <c:pt idx="1">
                  <c:v>G</c:v>
                </c:pt>
                <c:pt idx="2">
                  <c:v>H</c:v>
                </c:pt>
                <c:pt idx="3">
                  <c:v>I</c:v>
                </c:pt>
              </c:strCache>
            </c:strRef>
          </c:cat>
          <c:val>
            <c:numRef>
              <c:f>modu_0307_anlysis!$G$144:$G$147</c:f>
              <c:numCache>
                <c:formatCode>0</c:formatCode>
                <c:ptCount val="4"/>
                <c:pt idx="0">
                  <c:v>-79.643747067682952</c:v>
                </c:pt>
                <c:pt idx="1">
                  <c:v>-75.283941942763207</c:v>
                </c:pt>
                <c:pt idx="2">
                  <c:v>-74.284625398952713</c:v>
                </c:pt>
                <c:pt idx="3">
                  <c:v>-71.974814733090767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13-4EB5-9A1B-8998E6BB478D}"/>
            </c:ext>
          </c:extLst>
        </c:ser>
        <c:ser>
          <c:idx val="4"/>
          <c:order val="4"/>
          <c:tx>
            <c:strRef>
              <c:f>modu_0307_anlysis!$E$139</c:f>
              <c:strCache>
                <c:ptCount val="1"/>
                <c:pt idx="0">
                  <c:v>demand_Error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modu_0307_anlysis!$E$144:$E$147</c:f>
              <c:numCache>
                <c:formatCode>0</c:formatCode>
                <c:ptCount val="4"/>
                <c:pt idx="0">
                  <c:v>-79.644357322878747</c:v>
                </c:pt>
                <c:pt idx="1">
                  <c:v>-55.830299635956315</c:v>
                </c:pt>
                <c:pt idx="2">
                  <c:v>-43.884066087930549</c:v>
                </c:pt>
                <c:pt idx="3">
                  <c:v>-26.152338280593675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13-4EB5-9A1B-8998E6BB4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233999"/>
        <c:axId val="293232335"/>
      </c:lineChart>
      <c:catAx>
        <c:axId val="29322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226927"/>
        <c:crosses val="autoZero"/>
        <c:auto val="1"/>
        <c:lblAlgn val="ctr"/>
        <c:lblOffset val="100"/>
        <c:noMultiLvlLbl val="0"/>
      </c:catAx>
      <c:valAx>
        <c:axId val="293226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Modulus(MPa)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226095"/>
        <c:crosses val="autoZero"/>
        <c:crossBetween val="between"/>
      </c:valAx>
      <c:valAx>
        <c:axId val="2932323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Error (%)</a:t>
                </a:r>
                <a:endParaRPr lang="zh-CN" altLang="en-US" sz="1100"/>
              </a:p>
            </c:rich>
          </c:tx>
          <c:layout>
            <c:manualLayout>
              <c:xMode val="edge"/>
              <c:yMode val="edge"/>
              <c:x val="0.94663132454977783"/>
              <c:y val="0.36623037021171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233999"/>
        <c:crosses val="max"/>
        <c:crossBetween val="between"/>
      </c:valAx>
      <c:catAx>
        <c:axId val="293233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32323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28561281324986"/>
          <c:y val="3.8421488960354994E-2"/>
          <c:w val="0.61728974472250375"/>
          <c:h val="0.18328713734128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8487741582687"/>
          <c:y val="5.0925925925925923E-2"/>
          <c:w val="0.77740606676727209"/>
          <c:h val="0.86482283464566934"/>
        </c:manualLayout>
      </c:layout>
      <c:barChart>
        <c:barDir val="col"/>
        <c:grouping val="clustered"/>
        <c:varyColors val="0"/>
        <c:ser>
          <c:idx val="0"/>
          <c:order val="0"/>
          <c:tx>
            <c:v>test_modu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modu_0307_anlysis!$A$151:$A$154</c:f>
              <c:strCache>
                <c:ptCount val="4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modu_0307_anlysis!$C$151:$C$154</c:f>
              <c:numCache>
                <c:formatCode>General</c:formatCode>
                <c:ptCount val="4"/>
                <c:pt idx="0">
                  <c:v>742.1</c:v>
                </c:pt>
                <c:pt idx="1">
                  <c:v>1613.9</c:v>
                </c:pt>
                <c:pt idx="2">
                  <c:v>2114.1</c:v>
                </c:pt>
                <c:pt idx="3">
                  <c:v>2707.8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6-4660-AD99-A7D6786FC130}"/>
            </c:ext>
          </c:extLst>
        </c:ser>
        <c:ser>
          <c:idx val="1"/>
          <c:order val="1"/>
          <c:tx>
            <c:v>demand_modu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modu_0307_anlysis!$A$151:$A$154</c:f>
              <c:strCache>
                <c:ptCount val="4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modu_0307_anlysis!$D$151:$D$154</c:f>
              <c:numCache>
                <c:formatCode>General</c:formatCode>
                <c:ptCount val="4"/>
                <c:pt idx="0">
                  <c:v>3412</c:v>
                </c:pt>
                <c:pt idx="1">
                  <c:v>3412</c:v>
                </c:pt>
                <c:pt idx="2">
                  <c:v>3412</c:v>
                </c:pt>
                <c:pt idx="3">
                  <c:v>3412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6-4660-AD99-A7D6786FC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066607"/>
        <c:axId val="291068687"/>
      </c:barChart>
      <c:lineChart>
        <c:grouping val="standard"/>
        <c:varyColors val="0"/>
        <c:ser>
          <c:idx val="2"/>
          <c:order val="2"/>
          <c:tx>
            <c:v>demand_error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modu_0307_anlysis!$A$151:$A$154</c:f>
              <c:strCache>
                <c:ptCount val="4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modu_0307_anlysis!$E$151:$E$154</c:f>
              <c:numCache>
                <c:formatCode>0</c:formatCode>
                <c:ptCount val="4"/>
                <c:pt idx="0">
                  <c:v>-78.250293083235647</c:v>
                </c:pt>
                <c:pt idx="1">
                  <c:v>-52.699296600234469</c:v>
                </c:pt>
                <c:pt idx="2">
                  <c:v>-38.039273153575621</c:v>
                </c:pt>
                <c:pt idx="3">
                  <c:v>-20.638921453692845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6-4660-AD99-A7D6786FC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069519"/>
        <c:axId val="291072015"/>
      </c:lineChart>
      <c:catAx>
        <c:axId val="29106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068687"/>
        <c:auto val="1"/>
        <c:lblAlgn val="ctr"/>
        <c:lblOffset val="100"/>
        <c:noMultiLvlLbl val="0"/>
      </c:catAx>
      <c:valAx>
        <c:axId val="2910686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modulus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066607"/>
        <c:crossBetween val="between"/>
      </c:valAx>
      <c:valAx>
        <c:axId val="2910720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demand_Error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069519"/>
        <c:crosses val="max"/>
        <c:crossBetween val="between"/>
      </c:valAx>
      <c:catAx>
        <c:axId val="291069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10720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016147068121831"/>
          <c:y val="8.0115456482067166E-2"/>
          <c:w val="0.68178204584916546"/>
          <c:h val="6.9036869006332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64508666080045"/>
          <c:y val="4.4989775051124746E-2"/>
          <c:w val="0.78185037372238086"/>
          <c:h val="0.87700046696616907"/>
        </c:manualLayout>
      </c:layout>
      <c:barChart>
        <c:barDir val="col"/>
        <c:grouping val="clustered"/>
        <c:varyColors val="0"/>
        <c:ser>
          <c:idx val="0"/>
          <c:order val="0"/>
          <c:tx>
            <c:v>test_modu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modu_0307_anlysis!$A$155:$A$158</c:f>
              <c:strCache>
                <c:ptCount val="4"/>
                <c:pt idx="0">
                  <c:v>F</c:v>
                </c:pt>
                <c:pt idx="1">
                  <c:v>G</c:v>
                </c:pt>
                <c:pt idx="2">
                  <c:v>H</c:v>
                </c:pt>
                <c:pt idx="3">
                  <c:v>I</c:v>
                </c:pt>
              </c:strCache>
            </c:strRef>
          </c:cat>
          <c:val>
            <c:numRef>
              <c:f>modu_0307_anlysis!$C$155:$C$158</c:f>
              <c:numCache>
                <c:formatCode>General</c:formatCode>
                <c:ptCount val="4"/>
                <c:pt idx="0">
                  <c:v>726.9</c:v>
                </c:pt>
                <c:pt idx="1">
                  <c:v>1577.3</c:v>
                </c:pt>
                <c:pt idx="2">
                  <c:v>2003.9</c:v>
                </c:pt>
                <c:pt idx="3">
                  <c:v>2637.1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9-4B3E-9CAE-2ECC372972A0}"/>
            </c:ext>
          </c:extLst>
        </c:ser>
        <c:ser>
          <c:idx val="1"/>
          <c:order val="1"/>
          <c:tx>
            <c:v>demand_modu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modu_0307_anlysis!$A$155:$A$158</c:f>
              <c:strCache>
                <c:ptCount val="4"/>
                <c:pt idx="0">
                  <c:v>F</c:v>
                </c:pt>
                <c:pt idx="1">
                  <c:v>G</c:v>
                </c:pt>
                <c:pt idx="2">
                  <c:v>H</c:v>
                </c:pt>
                <c:pt idx="3">
                  <c:v>I</c:v>
                </c:pt>
              </c:strCache>
            </c:strRef>
          </c:cat>
          <c:val>
            <c:numRef>
              <c:f>modu_0307_anlysis!$D$155:$D$158</c:f>
              <c:numCache>
                <c:formatCode>General</c:formatCode>
                <c:ptCount val="4"/>
                <c:pt idx="0">
                  <c:v>3571</c:v>
                </c:pt>
                <c:pt idx="1">
                  <c:v>3571</c:v>
                </c:pt>
                <c:pt idx="2">
                  <c:v>3571</c:v>
                </c:pt>
                <c:pt idx="3">
                  <c:v>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39-4B3E-9CAE-2ECC3729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266559"/>
        <c:axId val="285265727"/>
      </c:barChart>
      <c:lineChart>
        <c:grouping val="standard"/>
        <c:varyColors val="0"/>
        <c:ser>
          <c:idx val="2"/>
          <c:order val="2"/>
          <c:tx>
            <c:v>demand_Error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modu_0307_anlysis!$A$155:$A$158</c:f>
              <c:strCache>
                <c:ptCount val="4"/>
                <c:pt idx="0">
                  <c:v>F</c:v>
                </c:pt>
                <c:pt idx="1">
                  <c:v>G</c:v>
                </c:pt>
                <c:pt idx="2">
                  <c:v>H</c:v>
                </c:pt>
                <c:pt idx="3">
                  <c:v>I</c:v>
                </c:pt>
              </c:strCache>
            </c:strRef>
          </c:cat>
          <c:val>
            <c:numRef>
              <c:f>modu_0307_anlysis!$E$155:$E$158</c:f>
              <c:numCache>
                <c:formatCode>0</c:formatCode>
                <c:ptCount val="4"/>
                <c:pt idx="0">
                  <c:v>-79.644357322878747</c:v>
                </c:pt>
                <c:pt idx="1">
                  <c:v>-55.830299635956315</c:v>
                </c:pt>
                <c:pt idx="2">
                  <c:v>-43.884066087930549</c:v>
                </c:pt>
                <c:pt idx="3">
                  <c:v>-26.152338280593675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9-4B3E-9CAE-2ECC3729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263647"/>
        <c:axId val="285260735"/>
      </c:lineChart>
      <c:catAx>
        <c:axId val="28526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265727"/>
        <c:auto val="1"/>
        <c:lblAlgn val="ctr"/>
        <c:lblOffset val="100"/>
        <c:noMultiLvlLbl val="0"/>
      </c:catAx>
      <c:valAx>
        <c:axId val="285265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modulus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266559"/>
        <c:crossBetween val="between"/>
      </c:valAx>
      <c:valAx>
        <c:axId val="2852607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demand_Error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263647"/>
        <c:crosses val="max"/>
        <c:crossBetween val="between"/>
      </c:valAx>
      <c:catAx>
        <c:axId val="28526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52607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133343261338987"/>
          <c:y val="3.9365570101283345E-2"/>
          <c:w val="0.67915294545629779"/>
          <c:h val="7.6448802795356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18</xdr:row>
      <xdr:rowOff>9524</xdr:rowOff>
    </xdr:from>
    <xdr:to>
      <xdr:col>16</xdr:col>
      <xdr:colOff>219075</xdr:colOff>
      <xdr:row>40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409575</xdr:colOff>
      <xdr:row>75</xdr:row>
      <xdr:rowOff>142876</xdr:rowOff>
    </xdr:from>
    <xdr:to>
      <xdr:col>31</xdr:col>
      <xdr:colOff>457200</xdr:colOff>
      <xdr:row>113</xdr:row>
      <xdr:rowOff>47626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266701</xdr:colOff>
      <xdr:row>132</xdr:row>
      <xdr:rowOff>171450</xdr:rowOff>
    </xdr:from>
    <xdr:to>
      <xdr:col>16</xdr:col>
      <xdr:colOff>266700</xdr:colOff>
      <xdr:row>154</xdr:row>
      <xdr:rowOff>114300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228600</xdr:colOff>
      <xdr:row>154</xdr:row>
      <xdr:rowOff>104776</xdr:rowOff>
    </xdr:from>
    <xdr:to>
      <xdr:col>16</xdr:col>
      <xdr:colOff>276225</xdr:colOff>
      <xdr:row>176</xdr:row>
      <xdr:rowOff>133350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338135</xdr:colOff>
      <xdr:row>160</xdr:row>
      <xdr:rowOff>38099</xdr:rowOff>
    </xdr:from>
    <xdr:to>
      <xdr:col>7</xdr:col>
      <xdr:colOff>285749</xdr:colOff>
      <xdr:row>180</xdr:row>
      <xdr:rowOff>47624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300036</xdr:colOff>
      <xdr:row>180</xdr:row>
      <xdr:rowOff>28575</xdr:rowOff>
    </xdr:from>
    <xdr:to>
      <xdr:col>7</xdr:col>
      <xdr:colOff>266700</xdr:colOff>
      <xdr:row>198</xdr:row>
      <xdr:rowOff>47625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1827.215218865384</v>
      </c>
      <c r="C2">
        <v>697.11999676385233</v>
      </c>
      <c r="D2">
        <v>496.20164666826543</v>
      </c>
      <c r="E2">
        <v>26.324382452727889</v>
      </c>
      <c r="F2">
        <v>13.26446744927909</v>
      </c>
      <c r="G2">
        <v>14.71787546459595</v>
      </c>
    </row>
    <row r="3" spans="1:7" x14ac:dyDescent="0.15">
      <c r="A3" t="s">
        <v>8</v>
      </c>
      <c r="B3">
        <v>1827.215218865384</v>
      </c>
      <c r="C3">
        <v>729.38185519914293</v>
      </c>
      <c r="D3">
        <v>518.24324738105224</v>
      </c>
      <c r="E3">
        <v>26.324382452727889</v>
      </c>
      <c r="F3">
        <v>13.734508150894881</v>
      </c>
      <c r="G3">
        <v>16.991762777815829</v>
      </c>
    </row>
    <row r="4" spans="1:7" x14ac:dyDescent="0.15">
      <c r="A4" t="s">
        <v>9</v>
      </c>
      <c r="B4">
        <v>1827.215218865384</v>
      </c>
      <c r="C4">
        <v>858.90318134531356</v>
      </c>
      <c r="D4">
        <v>431.78537783365852</v>
      </c>
      <c r="E4">
        <v>26.324382452727889</v>
      </c>
      <c r="F4">
        <v>15.40244517300397</v>
      </c>
      <c r="G4">
        <v>16.043380321886879</v>
      </c>
    </row>
    <row r="5" spans="1:7" x14ac:dyDescent="0.15">
      <c r="A5" t="s">
        <v>10</v>
      </c>
      <c r="B5">
        <v>3411.864921756664</v>
      </c>
      <c r="C5">
        <v>1146.0719233449149</v>
      </c>
      <c r="D5">
        <v>774.5640973546208</v>
      </c>
      <c r="E5">
        <v>41.10449762023854</v>
      </c>
      <c r="F5">
        <v>18.853087578832248</v>
      </c>
      <c r="G5">
        <v>23.242549987297199</v>
      </c>
    </row>
    <row r="6" spans="1:7" x14ac:dyDescent="0.15">
      <c r="A6" t="s">
        <v>11</v>
      </c>
      <c r="B6">
        <v>3411.864921756664</v>
      </c>
      <c r="C6">
        <v>914.24634880700387</v>
      </c>
      <c r="D6">
        <v>688.83257331531911</v>
      </c>
      <c r="E6">
        <v>41.10449762023854</v>
      </c>
      <c r="F6">
        <v>15.998711842013909</v>
      </c>
      <c r="G6">
        <v>21.46471203378146</v>
      </c>
    </row>
    <row r="7" spans="1:7" x14ac:dyDescent="0.15">
      <c r="A7" t="s">
        <v>12</v>
      </c>
      <c r="B7">
        <v>3411.864921756664</v>
      </c>
      <c r="C7">
        <v>771.43810163669411</v>
      </c>
      <c r="D7">
        <v>762.87253002760963</v>
      </c>
      <c r="E7">
        <v>41.10449762023854</v>
      </c>
      <c r="F7">
        <v>14.09333210570356</v>
      </c>
      <c r="G7">
        <v>20.89373086351938</v>
      </c>
    </row>
    <row r="8" spans="1:7" x14ac:dyDescent="0.15">
      <c r="A8" t="s">
        <v>13</v>
      </c>
      <c r="B8">
        <v>6312.3634254068111</v>
      </c>
      <c r="C8">
        <v>2739.4274547601731</v>
      </c>
      <c r="D8">
        <v>1506.3939467297851</v>
      </c>
      <c r="E8">
        <v>65.121094979743319</v>
      </c>
      <c r="F8">
        <v>35.222403439154597</v>
      </c>
      <c r="G8">
        <v>37.922019795131582</v>
      </c>
    </row>
    <row r="9" spans="1:7" x14ac:dyDescent="0.15">
      <c r="A9" t="s">
        <v>14</v>
      </c>
      <c r="B9">
        <v>6312.3634254068111</v>
      </c>
      <c r="C9">
        <v>2382.513323815047</v>
      </c>
      <c r="D9">
        <v>1653.749157220039</v>
      </c>
      <c r="E9">
        <v>65.121094979743319</v>
      </c>
      <c r="F9">
        <v>32.010106223233812</v>
      </c>
      <c r="G9">
        <v>38.810835985407117</v>
      </c>
    </row>
    <row r="10" spans="1:7" x14ac:dyDescent="0.15">
      <c r="A10" t="s">
        <v>15</v>
      </c>
      <c r="B10">
        <v>6312.3634254068111</v>
      </c>
      <c r="C10">
        <v>2696.8109410894822</v>
      </c>
      <c r="D10">
        <v>1681.5647505139621</v>
      </c>
      <c r="E10">
        <v>65.121094979743319</v>
      </c>
      <c r="F10">
        <v>34.836401169308893</v>
      </c>
      <c r="G10">
        <v>34.652431810645837</v>
      </c>
    </row>
    <row r="11" spans="1:7" x14ac:dyDescent="0.15">
      <c r="A11" t="s">
        <v>16</v>
      </c>
      <c r="B11">
        <v>7870.6364389125829</v>
      </c>
      <c r="C11">
        <v>2353.6971690161308</v>
      </c>
      <c r="D11">
        <v>2087.3447755413699</v>
      </c>
      <c r="E11">
        <v>76.792832627891713</v>
      </c>
      <c r="F11">
        <v>31.717283814288379</v>
      </c>
      <c r="G11">
        <v>44.809146229024527</v>
      </c>
    </row>
    <row r="12" spans="1:7" x14ac:dyDescent="0.15">
      <c r="A12" t="s">
        <v>17</v>
      </c>
      <c r="B12">
        <v>7870.6364389125829</v>
      </c>
      <c r="C12">
        <v>2449.426171113264</v>
      </c>
      <c r="D12">
        <v>2116.40240477406</v>
      </c>
      <c r="E12">
        <v>76.792832627891713</v>
      </c>
      <c r="F12">
        <v>32.699254301405887</v>
      </c>
      <c r="G12">
        <v>49.278207172944008</v>
      </c>
    </row>
    <row r="13" spans="1:7" x14ac:dyDescent="0.15">
      <c r="A13" t="s">
        <v>18</v>
      </c>
      <c r="B13">
        <v>7870.6364389125829</v>
      </c>
      <c r="C13">
        <v>2201.372167912391</v>
      </c>
      <c r="D13">
        <v>2138.5066209899919</v>
      </c>
      <c r="E13">
        <v>76.792832627891713</v>
      </c>
      <c r="F13">
        <v>30.159607111180119</v>
      </c>
      <c r="G13">
        <v>48.178757269666363</v>
      </c>
    </row>
    <row r="14" spans="1:7" x14ac:dyDescent="0.15">
      <c r="A14" t="s">
        <v>19</v>
      </c>
      <c r="B14">
        <v>9589.5284808502365</v>
      </c>
      <c r="C14">
        <v>3987.498792303948</v>
      </c>
      <c r="D14">
        <v>2728.511358199039</v>
      </c>
      <c r="E14">
        <v>89.398894439431359</v>
      </c>
      <c r="F14">
        <v>46.33302807356597</v>
      </c>
      <c r="G14">
        <v>60.911103154194201</v>
      </c>
    </row>
    <row r="15" spans="1:7" x14ac:dyDescent="0.15">
      <c r="A15" t="s">
        <v>20</v>
      </c>
      <c r="B15">
        <v>9589.5284808502365</v>
      </c>
      <c r="C15">
        <v>4533.6602841099666</v>
      </c>
      <c r="D15">
        <v>2669.1687221897519</v>
      </c>
      <c r="E15">
        <v>89.398894439431359</v>
      </c>
      <c r="F15">
        <v>50.910568106193608</v>
      </c>
      <c r="G15">
        <v>53.004474749627093</v>
      </c>
    </row>
    <row r="16" spans="1:7" x14ac:dyDescent="0.15">
      <c r="A16" t="s">
        <v>21</v>
      </c>
      <c r="B16">
        <v>9589.5284808502365</v>
      </c>
      <c r="C16">
        <v>4881.0334880022456</v>
      </c>
      <c r="D16">
        <v>2725.752674911108</v>
      </c>
      <c r="E16">
        <v>89.398894439431359</v>
      </c>
      <c r="F16">
        <v>53.77354145472048</v>
      </c>
      <c r="G16">
        <v>63.894761569180169</v>
      </c>
    </row>
    <row r="17" spans="1:7" x14ac:dyDescent="0.15">
      <c r="A17" t="s">
        <v>22</v>
      </c>
      <c r="B17">
        <v>3570.8929458524972</v>
      </c>
      <c r="C17">
        <v>858.3846219053645</v>
      </c>
      <c r="D17">
        <v>684.94068071167089</v>
      </c>
      <c r="E17">
        <v>42.586249728185983</v>
      </c>
      <c r="F17">
        <v>14.86551557891608</v>
      </c>
      <c r="G17">
        <v>18.300796337414109</v>
      </c>
    </row>
    <row r="18" spans="1:7" x14ac:dyDescent="0.15">
      <c r="A18" t="s">
        <v>23</v>
      </c>
      <c r="B18">
        <v>3570.8929458524972</v>
      </c>
      <c r="C18">
        <v>1176.378743773025</v>
      </c>
      <c r="D18">
        <v>735.72350002737403</v>
      </c>
      <c r="E18">
        <v>42.586249728185983</v>
      </c>
      <c r="F18">
        <v>18.70681956761204</v>
      </c>
      <c r="G18">
        <v>19.816132280804339</v>
      </c>
    </row>
    <row r="19" spans="1:7" x14ac:dyDescent="0.15">
      <c r="A19" t="s">
        <v>24</v>
      </c>
      <c r="B19">
        <v>3570.8929458524972</v>
      </c>
      <c r="C19">
        <v>1693.4447785602049</v>
      </c>
      <c r="D19">
        <v>759.89522396599989</v>
      </c>
      <c r="E19">
        <v>42.586249728185983</v>
      </c>
      <c r="F19">
        <v>24.566809893697389</v>
      </c>
      <c r="G19">
        <v>16.92246031521119</v>
      </c>
    </row>
    <row r="20" spans="1:7" x14ac:dyDescent="0.15">
      <c r="A20" t="s">
        <v>25</v>
      </c>
      <c r="B20">
        <v>6381.6810769230779</v>
      </c>
      <c r="C20">
        <v>1214.060762883704</v>
      </c>
      <c r="D20">
        <v>1568.3693685315509</v>
      </c>
      <c r="E20">
        <v>66.042296379947217</v>
      </c>
      <c r="F20">
        <v>19.201033522092761</v>
      </c>
      <c r="G20">
        <v>34.213063891878569</v>
      </c>
    </row>
    <row r="21" spans="1:7" x14ac:dyDescent="0.15">
      <c r="A21" t="s">
        <v>26</v>
      </c>
      <c r="B21">
        <v>6381.6810769230779</v>
      </c>
      <c r="C21">
        <v>2134.4419501680691</v>
      </c>
      <c r="D21">
        <v>1586.1700902398161</v>
      </c>
      <c r="E21">
        <v>66.042296379947217</v>
      </c>
      <c r="F21">
        <v>29.063179906622899</v>
      </c>
      <c r="G21">
        <v>35.160804508356001</v>
      </c>
    </row>
    <row r="22" spans="1:7" x14ac:dyDescent="0.15">
      <c r="A22" t="s">
        <v>27</v>
      </c>
      <c r="B22">
        <v>7792.6144615384655</v>
      </c>
      <c r="C22">
        <v>2967.4600780837291</v>
      </c>
      <c r="D22">
        <v>1871.220758116363</v>
      </c>
      <c r="E22">
        <v>76.99270970644514</v>
      </c>
      <c r="F22">
        <v>37.076782875011212</v>
      </c>
      <c r="G22">
        <v>41.932952124677662</v>
      </c>
    </row>
    <row r="23" spans="1:7" x14ac:dyDescent="0.15">
      <c r="A23" t="s">
        <v>28</v>
      </c>
      <c r="B23">
        <v>7792.6144615384655</v>
      </c>
      <c r="C23">
        <v>2125.1309478378089</v>
      </c>
      <c r="D23">
        <v>2041.7498384190339</v>
      </c>
      <c r="E23">
        <v>76.99270970644514</v>
      </c>
      <c r="F23">
        <v>28.940889589644669</v>
      </c>
      <c r="G23">
        <v>42.160823933621209</v>
      </c>
    </row>
    <row r="24" spans="1:7" x14ac:dyDescent="0.15">
      <c r="A24" t="s">
        <v>29</v>
      </c>
      <c r="B24">
        <v>7792.6144615384655</v>
      </c>
      <c r="C24">
        <v>3526.1273583319462</v>
      </c>
      <c r="D24">
        <v>2098.7847526379401</v>
      </c>
      <c r="E24">
        <v>76.99270970644514</v>
      </c>
      <c r="F24">
        <v>42.166457497514308</v>
      </c>
      <c r="G24">
        <v>44.811673683657077</v>
      </c>
    </row>
    <row r="25" spans="1:7" x14ac:dyDescent="0.15">
      <c r="A25" t="s">
        <v>30</v>
      </c>
      <c r="B25">
        <v>9409.7504615384623</v>
      </c>
      <c r="C25">
        <v>3547.794989371394</v>
      </c>
      <c r="D25">
        <v>2657.7013496545301</v>
      </c>
      <c r="E25">
        <v>89.189498769345406</v>
      </c>
      <c r="F25">
        <v>42.27970932599348</v>
      </c>
      <c r="G25">
        <v>50.300989694929093</v>
      </c>
    </row>
    <row r="26" spans="1:7" x14ac:dyDescent="0.15">
      <c r="A26" t="s">
        <v>31</v>
      </c>
      <c r="B26">
        <v>9409.7504615384623</v>
      </c>
      <c r="C26">
        <v>3354.980142583835</v>
      </c>
      <c r="D26">
        <v>2625.4244981849151</v>
      </c>
      <c r="E26">
        <v>89.189498769345406</v>
      </c>
      <c r="F26">
        <v>40.662748646661498</v>
      </c>
      <c r="G26">
        <v>35.460343617443307</v>
      </c>
    </row>
    <row r="27" spans="1:7" x14ac:dyDescent="0.15">
      <c r="A27" t="s">
        <v>32</v>
      </c>
      <c r="B27">
        <v>9409.7504615384623</v>
      </c>
      <c r="C27">
        <v>4222.8140056826433</v>
      </c>
      <c r="D27">
        <v>2628.171189293681</v>
      </c>
      <c r="E27">
        <v>89.189498769345406</v>
      </c>
      <c r="F27">
        <v>48.312512827976128</v>
      </c>
      <c r="G27">
        <v>49.131801397662421</v>
      </c>
    </row>
    <row r="28" spans="1:7" x14ac:dyDescent="0.15">
      <c r="A28" t="s">
        <v>33</v>
      </c>
      <c r="B28">
        <v>1827.215218865384</v>
      </c>
      <c r="C28">
        <v>517.65207432216243</v>
      </c>
      <c r="D28">
        <v>461.20332680635761</v>
      </c>
      <c r="E28">
        <v>26.324382452727889</v>
      </c>
      <c r="F28">
        <v>10.67770087242204</v>
      </c>
      <c r="G28">
        <v>16.595972656926602</v>
      </c>
    </row>
    <row r="29" spans="1:7" x14ac:dyDescent="0.15">
      <c r="A29" t="s">
        <v>34</v>
      </c>
      <c r="B29">
        <v>1827.215218865384</v>
      </c>
      <c r="C29">
        <v>795.29494474269768</v>
      </c>
      <c r="D29">
        <v>510.79789769143821</v>
      </c>
      <c r="E29">
        <v>26.324382452727889</v>
      </c>
      <c r="F29">
        <v>14.584786708395971</v>
      </c>
      <c r="G29">
        <v>11.31394673271565</v>
      </c>
    </row>
    <row r="30" spans="1:7" x14ac:dyDescent="0.15">
      <c r="A30" t="s">
        <v>35</v>
      </c>
      <c r="B30">
        <v>1827.215218865384</v>
      </c>
      <c r="C30">
        <v>983.57711167663911</v>
      </c>
      <c r="D30">
        <v>498.70681068506082</v>
      </c>
      <c r="E30">
        <v>26.324382452727889</v>
      </c>
      <c r="F30">
        <v>16.991262612515879</v>
      </c>
      <c r="G30">
        <v>16.566065099937699</v>
      </c>
    </row>
    <row r="31" spans="1:7" x14ac:dyDescent="0.15">
      <c r="A31" t="s">
        <v>36</v>
      </c>
      <c r="B31">
        <v>3411.864921756664</v>
      </c>
      <c r="C31">
        <v>925.16398851036524</v>
      </c>
      <c r="D31">
        <v>789.74392630985813</v>
      </c>
      <c r="E31">
        <v>41.10449762023854</v>
      </c>
      <c r="F31">
        <v>16.115359527313561</v>
      </c>
      <c r="G31">
        <v>21.56366005022036</v>
      </c>
    </row>
    <row r="32" spans="1:7" x14ac:dyDescent="0.15">
      <c r="A32" t="s">
        <v>37</v>
      </c>
      <c r="B32">
        <v>3411.864921756664</v>
      </c>
      <c r="D32">
        <v>776.25829525551489</v>
      </c>
      <c r="E32">
        <v>41.10449762023854</v>
      </c>
      <c r="G32">
        <v>21.60283273235228</v>
      </c>
    </row>
    <row r="33" spans="1:7" x14ac:dyDescent="0.15">
      <c r="A33" t="s">
        <v>38</v>
      </c>
      <c r="B33">
        <v>3411.864921756664</v>
      </c>
      <c r="C33">
        <v>1526.293700404877</v>
      </c>
      <c r="D33">
        <v>803.71506987139492</v>
      </c>
      <c r="E33">
        <v>41.10449762023854</v>
      </c>
      <c r="F33">
        <v>23.167234503424201</v>
      </c>
      <c r="G33">
        <v>22.240569162869871</v>
      </c>
    </row>
    <row r="34" spans="1:7" x14ac:dyDescent="0.15">
      <c r="A34" t="s">
        <v>39</v>
      </c>
      <c r="B34">
        <v>6312.3634254068111</v>
      </c>
      <c r="C34">
        <v>2760.2720053033281</v>
      </c>
      <c r="D34">
        <v>1602.850829433482</v>
      </c>
      <c r="E34">
        <v>65.121094979743319</v>
      </c>
      <c r="F34">
        <v>35.397975536741157</v>
      </c>
      <c r="G34">
        <v>38.241497175826026</v>
      </c>
    </row>
    <row r="35" spans="1:7" x14ac:dyDescent="0.15">
      <c r="A35" t="s">
        <v>40</v>
      </c>
      <c r="B35">
        <v>6312.3634254068111</v>
      </c>
      <c r="C35">
        <v>2878.3763499655688</v>
      </c>
      <c r="D35">
        <v>1578.450157333667</v>
      </c>
      <c r="E35">
        <v>65.121094979743319</v>
      </c>
      <c r="F35">
        <v>36.452649378617807</v>
      </c>
      <c r="G35">
        <v>37.462670103808769</v>
      </c>
    </row>
    <row r="36" spans="1:7" x14ac:dyDescent="0.15">
      <c r="A36" t="s">
        <v>41</v>
      </c>
      <c r="B36">
        <v>6312.3634254068111</v>
      </c>
      <c r="C36">
        <v>3078.313874303476</v>
      </c>
      <c r="D36">
        <v>1622.02450359613</v>
      </c>
      <c r="E36">
        <v>65.121094979743319</v>
      </c>
      <c r="F36">
        <v>38.160925073666348</v>
      </c>
      <c r="G36">
        <v>41.950131831646097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selection activeCell="K182" sqref="K182"/>
    </sheetView>
  </sheetViews>
  <sheetFormatPr defaultRowHeight="13.5" x14ac:dyDescent="0.15"/>
  <cols>
    <col min="2" max="2" width="15.5" customWidth="1"/>
    <col min="3" max="3" width="14.875" customWidth="1"/>
    <col min="4" max="4" width="15.875" customWidth="1"/>
    <col min="5" max="5" width="13.875" customWidth="1"/>
    <col min="6" max="6" width="15.25" customWidth="1"/>
    <col min="7" max="7" width="13" customWidth="1"/>
    <col min="8" max="8" width="10.5" bestFit="1" customWidth="1"/>
    <col min="9" max="9" width="10.75" customWidth="1"/>
    <col min="10" max="10" width="10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0"/>
      <c r="F1" s="1" t="s">
        <v>44</v>
      </c>
      <c r="G1" s="1" t="s">
        <v>45</v>
      </c>
      <c r="I1" s="6" t="s">
        <v>46</v>
      </c>
      <c r="J1" s="6" t="s">
        <v>56</v>
      </c>
    </row>
    <row r="2" spans="1:10" x14ac:dyDescent="0.15">
      <c r="A2" s="2" t="s">
        <v>7</v>
      </c>
      <c r="B2" s="2">
        <v>1827.215218865384</v>
      </c>
      <c r="C2" s="2">
        <v>697.11999676385233</v>
      </c>
      <c r="D2" s="2">
        <v>496.20164666826543</v>
      </c>
      <c r="E2" s="8"/>
      <c r="F2" s="27">
        <f>SUM(C2:C4)/3</f>
        <v>761.8016777694362</v>
      </c>
      <c r="G2" s="27">
        <f>SUM(D2:D4)/3</f>
        <v>482.07675729432543</v>
      </c>
      <c r="I2" t="s">
        <v>47</v>
      </c>
    </row>
    <row r="3" spans="1:10" x14ac:dyDescent="0.15">
      <c r="A3" s="2" t="s">
        <v>8</v>
      </c>
      <c r="B3" s="2">
        <v>1827.215218865384</v>
      </c>
      <c r="C3" s="2">
        <v>729.38185519914293</v>
      </c>
      <c r="D3" s="2">
        <v>518.24324738105224</v>
      </c>
      <c r="E3" s="9"/>
      <c r="F3" s="23"/>
      <c r="G3" s="23"/>
      <c r="I3" s="7" t="s">
        <v>48</v>
      </c>
    </row>
    <row r="4" spans="1:10" x14ac:dyDescent="0.15">
      <c r="A4" s="2" t="s">
        <v>9</v>
      </c>
      <c r="B4" s="2">
        <v>1827.215218865384</v>
      </c>
      <c r="C4" s="2">
        <v>858.90318134531356</v>
      </c>
      <c r="D4" s="2">
        <v>431.78537783365852</v>
      </c>
      <c r="E4" s="9"/>
      <c r="F4" s="23"/>
      <c r="G4" s="23"/>
      <c r="I4" t="s">
        <v>49</v>
      </c>
    </row>
    <row r="5" spans="1:10" x14ac:dyDescent="0.15">
      <c r="A5" s="4" t="s">
        <v>10</v>
      </c>
      <c r="B5" s="4">
        <v>3411.864921756664</v>
      </c>
      <c r="C5" s="4">
        <v>1146.0719233449149</v>
      </c>
      <c r="D5" s="4">
        <v>774.5640973546208</v>
      </c>
      <c r="E5" s="8"/>
      <c r="F5" s="27">
        <f>SUM(C5:C7)/3</f>
        <v>943.91879126287097</v>
      </c>
      <c r="G5" s="27">
        <f>SUM(D5:D7)/3</f>
        <v>742.08973356584977</v>
      </c>
      <c r="I5" t="s">
        <v>50</v>
      </c>
    </row>
    <row r="6" spans="1:10" x14ac:dyDescent="0.15">
      <c r="A6" s="4" t="s">
        <v>11</v>
      </c>
      <c r="B6" s="4">
        <v>3411.864921756664</v>
      </c>
      <c r="C6" s="4">
        <v>914.24634880700387</v>
      </c>
      <c r="D6" s="4">
        <v>688.83257331531911</v>
      </c>
      <c r="E6" s="9"/>
      <c r="F6" s="23"/>
      <c r="G6" s="23"/>
      <c r="I6" t="s">
        <v>51</v>
      </c>
    </row>
    <row r="7" spans="1:10" x14ac:dyDescent="0.15">
      <c r="A7" s="4" t="s">
        <v>12</v>
      </c>
      <c r="B7" s="4">
        <v>3411.864921756664</v>
      </c>
      <c r="C7" s="4">
        <v>771.43810163669411</v>
      </c>
      <c r="D7" s="4">
        <v>762.87253002760963</v>
      </c>
      <c r="E7" s="9"/>
      <c r="F7" s="23"/>
      <c r="G7" s="23"/>
      <c r="I7" t="s">
        <v>52</v>
      </c>
    </row>
    <row r="8" spans="1:10" x14ac:dyDescent="0.15">
      <c r="A8" s="3" t="s">
        <v>13</v>
      </c>
      <c r="B8" s="3">
        <v>6312.3634254068111</v>
      </c>
      <c r="C8" s="3">
        <v>2739.4274547601731</v>
      </c>
      <c r="D8" s="3">
        <v>1506.3939467297851</v>
      </c>
      <c r="E8" s="9"/>
      <c r="F8" s="27">
        <f>SUM(C8:C10)/3</f>
        <v>2606.2505732215673</v>
      </c>
      <c r="G8" s="27">
        <f>SUM(D8:D10)/3</f>
        <v>1613.9026181545953</v>
      </c>
      <c r="I8" t="s">
        <v>53</v>
      </c>
    </row>
    <row r="9" spans="1:10" x14ac:dyDescent="0.15">
      <c r="A9" s="3" t="s">
        <v>14</v>
      </c>
      <c r="B9" s="3">
        <v>6312.3634254068111</v>
      </c>
      <c r="C9" s="3">
        <v>2382.513323815047</v>
      </c>
      <c r="D9" s="3">
        <v>1653.749157220039</v>
      </c>
      <c r="E9" s="9"/>
      <c r="F9" s="23"/>
      <c r="G9" s="23"/>
      <c r="I9" t="s">
        <v>54</v>
      </c>
    </row>
    <row r="10" spans="1:10" x14ac:dyDescent="0.15">
      <c r="A10" s="3" t="s">
        <v>15</v>
      </c>
      <c r="B10" s="3">
        <v>6312.3634254068111</v>
      </c>
      <c r="C10" s="3">
        <v>2696.8109410894822</v>
      </c>
      <c r="D10" s="3">
        <v>1681.5647505139621</v>
      </c>
      <c r="E10" s="9"/>
      <c r="F10" s="23"/>
      <c r="G10" s="23"/>
      <c r="I10" t="s">
        <v>55</v>
      </c>
    </row>
    <row r="11" spans="1:10" x14ac:dyDescent="0.15">
      <c r="A11" s="4" t="s">
        <v>16</v>
      </c>
      <c r="B11" s="4">
        <v>7870.6364389125829</v>
      </c>
      <c r="C11" s="4">
        <v>2353.6971690161308</v>
      </c>
      <c r="D11" s="4">
        <v>2087.3447755413699</v>
      </c>
      <c r="F11" s="27">
        <f>SUM(C11:C13)/3</f>
        <v>2334.8318360139288</v>
      </c>
      <c r="G11" s="27">
        <f>SUM(D11:D13)/3</f>
        <v>2114.0846004351406</v>
      </c>
    </row>
    <row r="12" spans="1:10" x14ac:dyDescent="0.15">
      <c r="A12" s="4" t="s">
        <v>17</v>
      </c>
      <c r="B12" s="4">
        <v>7870.6364389125829</v>
      </c>
      <c r="C12" s="4">
        <v>2449.426171113264</v>
      </c>
      <c r="D12" s="4">
        <v>2116.40240477406</v>
      </c>
      <c r="F12" s="23"/>
      <c r="G12" s="23"/>
    </row>
    <row r="13" spans="1:10" x14ac:dyDescent="0.15">
      <c r="A13" s="4" t="s">
        <v>18</v>
      </c>
      <c r="B13" s="4">
        <v>7870.6364389125829</v>
      </c>
      <c r="C13" s="4">
        <v>2201.372167912391</v>
      </c>
      <c r="D13" s="4">
        <v>2138.5066209899919</v>
      </c>
      <c r="F13" s="23"/>
      <c r="G13" s="23"/>
    </row>
    <row r="14" spans="1:10" x14ac:dyDescent="0.15">
      <c r="A14" s="5" t="s">
        <v>19</v>
      </c>
      <c r="B14" s="5">
        <v>9589.5284808502365</v>
      </c>
      <c r="C14" s="5">
        <v>3987.498792303948</v>
      </c>
      <c r="D14" s="5">
        <v>2728.511358199039</v>
      </c>
      <c r="F14" s="27">
        <f>SUM(C14:C16)/3</f>
        <v>4467.3975214720531</v>
      </c>
      <c r="G14" s="27">
        <f>SUM(D14:D16)/3</f>
        <v>2707.8109184332993</v>
      </c>
    </row>
    <row r="15" spans="1:10" x14ac:dyDescent="0.15">
      <c r="A15" s="5" t="s">
        <v>20</v>
      </c>
      <c r="B15" s="5">
        <v>9589.5284808502365</v>
      </c>
      <c r="C15" s="5">
        <v>4533.6602841099666</v>
      </c>
      <c r="D15" s="5">
        <v>2669.1687221897519</v>
      </c>
      <c r="F15" s="23"/>
      <c r="G15" s="23"/>
    </row>
    <row r="16" spans="1:10" x14ac:dyDescent="0.15">
      <c r="A16" s="5" t="s">
        <v>21</v>
      </c>
      <c r="B16" s="5">
        <v>9589.5284808502365</v>
      </c>
      <c r="C16" s="5">
        <v>4881.0334880022456</v>
      </c>
      <c r="D16" s="5">
        <v>2725.752674911108</v>
      </c>
      <c r="F16" s="23"/>
      <c r="G16" s="23"/>
    </row>
    <row r="17" spans="1:7" x14ac:dyDescent="0.15">
      <c r="A17" s="4" t="s">
        <v>22</v>
      </c>
      <c r="B17" s="4">
        <v>3570.8929458524972</v>
      </c>
      <c r="C17" s="4">
        <v>858.3846219053645</v>
      </c>
      <c r="D17" s="4">
        <v>684.94068071167089</v>
      </c>
      <c r="F17" s="27">
        <f>SUM(C17:C19)/3</f>
        <v>1242.7360480795314</v>
      </c>
      <c r="G17" s="27">
        <f>SUM(D17:D19)/3</f>
        <v>726.85313490168164</v>
      </c>
    </row>
    <row r="18" spans="1:7" x14ac:dyDescent="0.15">
      <c r="A18" s="4" t="s">
        <v>23</v>
      </c>
      <c r="B18" s="4">
        <v>3570.8929458524972</v>
      </c>
      <c r="C18" s="4">
        <v>1176.378743773025</v>
      </c>
      <c r="D18" s="4">
        <v>735.72350002737403</v>
      </c>
      <c r="F18" s="23"/>
      <c r="G18" s="23"/>
    </row>
    <row r="19" spans="1:7" x14ac:dyDescent="0.15">
      <c r="A19" s="4" t="s">
        <v>24</v>
      </c>
      <c r="B19" s="4">
        <v>3570.8929458524972</v>
      </c>
      <c r="C19" s="4">
        <v>1693.4447785602049</v>
      </c>
      <c r="D19" s="4">
        <v>759.89522396599989</v>
      </c>
      <c r="F19" s="23"/>
      <c r="G19" s="23"/>
    </row>
    <row r="20" spans="1:7" x14ac:dyDescent="0.15">
      <c r="A20" s="5" t="s">
        <v>25</v>
      </c>
      <c r="B20" s="5">
        <v>6381.6810769230779</v>
      </c>
      <c r="C20" s="5">
        <v>1214.060762883704</v>
      </c>
      <c r="D20" s="5">
        <v>1568.3693685315509</v>
      </c>
      <c r="F20" s="23">
        <f>SUM(C20:C21)/2</f>
        <v>1674.2513565258864</v>
      </c>
      <c r="G20" s="23">
        <f>SUM(D20:D21)/2</f>
        <v>1577.2697293856836</v>
      </c>
    </row>
    <row r="21" spans="1:7" x14ac:dyDescent="0.15">
      <c r="A21" s="5" t="s">
        <v>26</v>
      </c>
      <c r="B21" s="5">
        <v>6381.6810769230779</v>
      </c>
      <c r="C21" s="5">
        <v>2134.4419501680691</v>
      </c>
      <c r="D21" s="5">
        <v>1586.1700902398161</v>
      </c>
      <c r="F21" s="30"/>
      <c r="G21" s="30"/>
    </row>
    <row r="22" spans="1:7" x14ac:dyDescent="0.15">
      <c r="A22" t="s">
        <v>27</v>
      </c>
      <c r="B22">
        <v>7792.6144615384655</v>
      </c>
      <c r="C22">
        <v>2967.4600780837291</v>
      </c>
      <c r="D22">
        <v>1871.220758116363</v>
      </c>
      <c r="F22" s="27">
        <f>SUM(C22:C24)/3</f>
        <v>2872.9061280844944</v>
      </c>
      <c r="G22" s="27">
        <f>SUM(D22:D24)/3</f>
        <v>2003.9184497244457</v>
      </c>
    </row>
    <row r="23" spans="1:7" x14ac:dyDescent="0.15">
      <c r="A23" t="s">
        <v>28</v>
      </c>
      <c r="B23">
        <v>7792.6144615384655</v>
      </c>
      <c r="C23">
        <v>2125.1309478378089</v>
      </c>
      <c r="D23">
        <v>2041.7498384190339</v>
      </c>
      <c r="F23" s="23"/>
      <c r="G23" s="23"/>
    </row>
    <row r="24" spans="1:7" x14ac:dyDescent="0.15">
      <c r="A24" t="s">
        <v>29</v>
      </c>
      <c r="B24">
        <v>7792.6144615384655</v>
      </c>
      <c r="C24">
        <v>3526.1273583319462</v>
      </c>
      <c r="D24">
        <v>2098.7847526379401</v>
      </c>
      <c r="F24" s="23"/>
      <c r="G24" s="23"/>
    </row>
    <row r="25" spans="1:7" x14ac:dyDescent="0.15">
      <c r="A25" t="s">
        <v>30</v>
      </c>
      <c r="B25">
        <v>9409.7504615384623</v>
      </c>
      <c r="C25">
        <v>3547.794989371394</v>
      </c>
      <c r="D25">
        <v>2657.7013496545301</v>
      </c>
      <c r="F25" s="27">
        <f>SUM(C25:C27)/3</f>
        <v>3708.529712545957</v>
      </c>
      <c r="G25" s="27">
        <f>SUM(D25:D27)/3</f>
        <v>2637.0990123777087</v>
      </c>
    </row>
    <row r="26" spans="1:7" x14ac:dyDescent="0.15">
      <c r="A26" t="s">
        <v>31</v>
      </c>
      <c r="B26">
        <v>9409.7504615384623</v>
      </c>
      <c r="C26">
        <v>3354.980142583835</v>
      </c>
      <c r="D26">
        <v>2625.4244981849151</v>
      </c>
      <c r="F26" s="23"/>
      <c r="G26" s="23"/>
    </row>
    <row r="27" spans="1:7" x14ac:dyDescent="0.15">
      <c r="A27" t="s">
        <v>32</v>
      </c>
      <c r="B27">
        <v>9409.7504615384623</v>
      </c>
      <c r="C27">
        <v>4222.8140056826433</v>
      </c>
      <c r="D27">
        <v>2628.171189293681</v>
      </c>
      <c r="F27" s="23"/>
      <c r="G27" s="23"/>
    </row>
    <row r="28" spans="1:7" x14ac:dyDescent="0.15">
      <c r="A28" s="4" t="s">
        <v>33</v>
      </c>
      <c r="B28" s="4">
        <v>1827.215218865384</v>
      </c>
      <c r="C28" s="4">
        <v>517.65207432216243</v>
      </c>
      <c r="D28" s="4">
        <v>461.20332680635761</v>
      </c>
      <c r="E28" s="4"/>
      <c r="F28" s="28">
        <f>SUM(C28:C30)/3</f>
        <v>765.5080435804997</v>
      </c>
      <c r="G28" s="28">
        <f>SUM(D28:D30)/3</f>
        <v>490.23601172761892</v>
      </c>
    </row>
    <row r="29" spans="1:7" x14ac:dyDescent="0.15">
      <c r="A29" s="4" t="s">
        <v>34</v>
      </c>
      <c r="B29" s="4">
        <v>1827.215218865384</v>
      </c>
      <c r="C29" s="4">
        <v>795.29494474269768</v>
      </c>
      <c r="D29" s="4">
        <v>510.79789769143821</v>
      </c>
      <c r="E29" s="4"/>
      <c r="F29" s="29"/>
      <c r="G29" s="29"/>
    </row>
    <row r="30" spans="1:7" x14ac:dyDescent="0.15">
      <c r="A30" s="4" t="s">
        <v>35</v>
      </c>
      <c r="B30" s="4">
        <v>1827.215218865384</v>
      </c>
      <c r="C30" s="4">
        <v>983.57711167663911</v>
      </c>
      <c r="D30" s="4">
        <v>498.70681068506082</v>
      </c>
      <c r="E30" s="4"/>
      <c r="F30" s="29"/>
      <c r="G30" s="29"/>
    </row>
    <row r="31" spans="1:7" x14ac:dyDescent="0.15">
      <c r="A31" s="4" t="s">
        <v>36</v>
      </c>
      <c r="B31" s="4">
        <v>3411.864921756664</v>
      </c>
      <c r="C31" s="4">
        <v>925.16398851036524</v>
      </c>
      <c r="D31" s="4">
        <v>789.74392630985813</v>
      </c>
      <c r="E31" s="4"/>
      <c r="F31" s="28">
        <f>SUM(C31:C33)/3</f>
        <v>817.15256297174744</v>
      </c>
      <c r="G31" s="28">
        <f>SUM(D31:D33)/3</f>
        <v>789.90576381225594</v>
      </c>
    </row>
    <row r="32" spans="1:7" x14ac:dyDescent="0.15">
      <c r="A32" s="4" t="s">
        <v>37</v>
      </c>
      <c r="B32" s="4">
        <v>3411.864921756664</v>
      </c>
      <c r="C32" s="4"/>
      <c r="D32" s="4">
        <v>776.25829525551489</v>
      </c>
      <c r="E32" s="4"/>
      <c r="F32" s="29"/>
      <c r="G32" s="29"/>
    </row>
    <row r="33" spans="1:7" x14ac:dyDescent="0.15">
      <c r="A33" s="4" t="s">
        <v>38</v>
      </c>
      <c r="B33" s="4">
        <v>3411.864921756664</v>
      </c>
      <c r="C33" s="4">
        <v>1526.293700404877</v>
      </c>
      <c r="D33" s="4">
        <v>803.71506987139492</v>
      </c>
      <c r="E33" s="4"/>
      <c r="F33" s="29"/>
      <c r="G33" s="29"/>
    </row>
    <row r="34" spans="1:7" x14ac:dyDescent="0.15">
      <c r="A34" s="4" t="s">
        <v>39</v>
      </c>
      <c r="B34" s="4">
        <v>6312.3634254068111</v>
      </c>
      <c r="C34" s="4">
        <v>2760.2720053033281</v>
      </c>
      <c r="D34" s="4">
        <v>1602.850829433482</v>
      </c>
      <c r="E34" s="4"/>
      <c r="F34" s="28">
        <f>SUM(C34:C36)/3</f>
        <v>2905.6540765241243</v>
      </c>
      <c r="G34" s="28">
        <f>SUM(D34:D36)/3</f>
        <v>1601.1084967877596</v>
      </c>
    </row>
    <row r="35" spans="1:7" x14ac:dyDescent="0.15">
      <c r="A35" s="4" t="s">
        <v>40</v>
      </c>
      <c r="B35" s="4">
        <v>6312.3634254068111</v>
      </c>
      <c r="C35" s="4">
        <v>2878.3763499655688</v>
      </c>
      <c r="D35" s="4">
        <v>1578.450157333667</v>
      </c>
      <c r="E35" s="4"/>
      <c r="F35" s="29"/>
      <c r="G35" s="29"/>
    </row>
    <row r="36" spans="1:7" x14ac:dyDescent="0.15">
      <c r="A36" s="4" t="s">
        <v>41</v>
      </c>
      <c r="B36" s="4">
        <v>6312.3634254068111</v>
      </c>
      <c r="C36" s="4">
        <v>3078.313874303476</v>
      </c>
      <c r="D36" s="4">
        <v>1622.02450359613</v>
      </c>
      <c r="E36" s="4"/>
      <c r="F36" s="29"/>
      <c r="G36" s="29"/>
    </row>
    <row r="38" spans="1:7" x14ac:dyDescent="0.15">
      <c r="A38" s="25" t="s">
        <v>57</v>
      </c>
      <c r="B38" s="25"/>
      <c r="C38" s="25"/>
      <c r="D38" s="25"/>
      <c r="E38" s="25"/>
      <c r="F38" s="25"/>
      <c r="G38" s="25"/>
    </row>
    <row r="39" spans="1:7" x14ac:dyDescent="0.15">
      <c r="A39" s="25"/>
      <c r="B39" s="25"/>
      <c r="C39" s="25"/>
      <c r="D39" s="25"/>
      <c r="E39" s="25"/>
      <c r="F39" s="25"/>
      <c r="G39" s="25"/>
    </row>
    <row r="41" spans="1:7" x14ac:dyDescent="0.15">
      <c r="B41" s="5" t="s">
        <v>46</v>
      </c>
      <c r="C41" s="5" t="s">
        <v>71</v>
      </c>
      <c r="D41" s="5" t="s">
        <v>45</v>
      </c>
      <c r="E41" s="5" t="s">
        <v>72</v>
      </c>
      <c r="F41" s="5" t="s">
        <v>73</v>
      </c>
    </row>
    <row r="42" spans="1:7" x14ac:dyDescent="0.15">
      <c r="B42" s="26" t="s">
        <v>59</v>
      </c>
      <c r="C42" s="5" t="s">
        <v>70</v>
      </c>
      <c r="D42" s="12">
        <v>461.20332680635761</v>
      </c>
      <c r="E42" s="24">
        <f>SUM(D42:D44)/3</f>
        <v>490.23601172761892</v>
      </c>
      <c r="F42" s="12">
        <f>(D42-E42)/E42*100</f>
        <v>-5.9221852794837559</v>
      </c>
    </row>
    <row r="43" spans="1:7" x14ac:dyDescent="0.15">
      <c r="B43" s="26"/>
      <c r="C43" s="5" t="s">
        <v>61</v>
      </c>
      <c r="D43" s="12">
        <v>510.79789769143821</v>
      </c>
      <c r="E43" s="24"/>
      <c r="F43" s="12">
        <f>(D43-E42)/E42*100</f>
        <v>4.1942830538617644</v>
      </c>
    </row>
    <row r="44" spans="1:7" x14ac:dyDescent="0.15">
      <c r="B44" s="26"/>
      <c r="C44" s="5" t="s">
        <v>62</v>
      </c>
      <c r="D44" s="12">
        <v>498.70681068506082</v>
      </c>
      <c r="E44" s="24"/>
      <c r="F44" s="12">
        <f>(D44-E42)/E42*100</f>
        <v>1.7279022256219683</v>
      </c>
    </row>
    <row r="45" spans="1:7" x14ac:dyDescent="0.15">
      <c r="B45" s="26" t="s">
        <v>60</v>
      </c>
      <c r="C45" s="5" t="s">
        <v>63</v>
      </c>
      <c r="D45" s="12">
        <v>789.74392630985813</v>
      </c>
      <c r="E45" s="24">
        <f>SUM(D45:D47)/3</f>
        <v>789.90576381225594</v>
      </c>
      <c r="F45" s="12">
        <f>(D45-E45)/E45*100</f>
        <v>-2.0488203759490658E-2</v>
      </c>
    </row>
    <row r="46" spans="1:7" x14ac:dyDescent="0.15">
      <c r="B46" s="26"/>
      <c r="C46" s="5" t="s">
        <v>64</v>
      </c>
      <c r="D46" s="12">
        <v>776.25829525551489</v>
      </c>
      <c r="E46" s="24"/>
      <c r="F46" s="12">
        <f>(D45-E45)/E45*100</f>
        <v>-2.0488203759490658E-2</v>
      </c>
    </row>
    <row r="47" spans="1:7" x14ac:dyDescent="0.15">
      <c r="B47" s="26"/>
      <c r="C47" s="5" t="s">
        <v>65</v>
      </c>
      <c r="D47" s="12">
        <v>803.71506987139492</v>
      </c>
      <c r="E47" s="24"/>
      <c r="F47" s="12">
        <f>(D45-E45)/E45*100</f>
        <v>-2.0488203759490658E-2</v>
      </c>
    </row>
    <row r="48" spans="1:7" x14ac:dyDescent="0.15">
      <c r="B48" s="26" t="s">
        <v>66</v>
      </c>
      <c r="C48" s="5" t="s">
        <v>67</v>
      </c>
      <c r="D48" s="12">
        <v>1602.850829433482</v>
      </c>
      <c r="E48" s="24">
        <f>SUM(D48:D50)/3</f>
        <v>1601.1084967877596</v>
      </c>
      <c r="F48" s="12">
        <f>(D48-E48)/E48*100</f>
        <v>0.1088203984438264</v>
      </c>
    </row>
    <row r="49" spans="1:12" x14ac:dyDescent="0.15">
      <c r="B49" s="26"/>
      <c r="C49" s="5" t="s">
        <v>68</v>
      </c>
      <c r="D49" s="12">
        <v>1578.450157333667</v>
      </c>
      <c r="E49" s="24"/>
      <c r="F49" s="12">
        <f>(D49-E48)/E48*100</f>
        <v>-1.4151657741840176</v>
      </c>
    </row>
    <row r="50" spans="1:12" x14ac:dyDescent="0.15">
      <c r="B50" s="26"/>
      <c r="C50" s="5" t="s">
        <v>69</v>
      </c>
      <c r="D50" s="12">
        <v>1622.02450359613</v>
      </c>
      <c r="E50" s="24"/>
      <c r="F50" s="12">
        <f>(D50-E48)/E48*100</f>
        <v>1.3063453757402053</v>
      </c>
    </row>
    <row r="52" spans="1:12" x14ac:dyDescent="0.15">
      <c r="A52" s="25" t="s">
        <v>74</v>
      </c>
      <c r="B52" s="25"/>
      <c r="C52" s="25"/>
      <c r="D52" s="25"/>
      <c r="E52" s="25"/>
      <c r="F52" s="25"/>
      <c r="G52" s="25"/>
    </row>
    <row r="53" spans="1:12" x14ac:dyDescent="0.15">
      <c r="A53" s="25"/>
      <c r="B53" s="25"/>
      <c r="C53" s="25"/>
      <c r="D53" s="25"/>
      <c r="E53" s="25"/>
      <c r="F53" s="25"/>
      <c r="G53" s="25"/>
    </row>
    <row r="55" spans="1:12" x14ac:dyDescent="0.15">
      <c r="B55" s="1" t="s">
        <v>0</v>
      </c>
      <c r="C55" s="1" t="s">
        <v>1</v>
      </c>
      <c r="D55" s="1" t="s">
        <v>2</v>
      </c>
      <c r="E55" s="1" t="s">
        <v>3</v>
      </c>
      <c r="F55" s="13" t="s">
        <v>83</v>
      </c>
      <c r="G55" s="13" t="s">
        <v>85</v>
      </c>
      <c r="I55" s="16" t="s">
        <v>84</v>
      </c>
    </row>
    <row r="56" spans="1:12" x14ac:dyDescent="0.15">
      <c r="A56" s="23" t="s">
        <v>58</v>
      </c>
      <c r="B56" s="2" t="s">
        <v>7</v>
      </c>
      <c r="C56" s="2">
        <v>1827.215218865384</v>
      </c>
      <c r="D56" s="2">
        <v>697.11999676385233</v>
      </c>
      <c r="E56" s="17">
        <v>496.20164666826543</v>
      </c>
      <c r="F56" s="24">
        <f>SUM(E56:E58)/3</f>
        <v>482.07675729432543</v>
      </c>
      <c r="G56" s="12">
        <f>(E56-482.1)/482.1*100</f>
        <v>2.9250459797273183</v>
      </c>
      <c r="H56" s="12">
        <f>(G56--0.000373319901494854)^2</f>
        <v>8.5580780786407349</v>
      </c>
      <c r="I56">
        <v>-3.7331990149485435E-4</v>
      </c>
      <c r="J56">
        <f>(E56-482.1)^2</f>
        <v>198.85643875660074</v>
      </c>
      <c r="K56" s="23">
        <f>SQRT(SUM(J56:J58))/3</f>
        <v>21.178479574391449</v>
      </c>
      <c r="L56" s="23">
        <f>K56/F56</f>
        <v>4.393175828110131E-2</v>
      </c>
    </row>
    <row r="57" spans="1:12" x14ac:dyDescent="0.15">
      <c r="A57" s="23"/>
      <c r="B57" s="2" t="s">
        <v>8</v>
      </c>
      <c r="C57" s="2">
        <v>1827.215218865384</v>
      </c>
      <c r="D57" s="2">
        <v>729.38185519914293</v>
      </c>
      <c r="E57" s="17">
        <v>518.24324738105224</v>
      </c>
      <c r="F57" s="24"/>
      <c r="G57" s="12">
        <f t="shared" ref="G57:G58" si="0">(E57-482.1)/482.1*100</f>
        <v>7.4970436384675834</v>
      </c>
      <c r="H57" s="12">
        <f t="shared" ref="H57:H90" si="1">(G57--0.000373319901494854)^2</f>
        <v>56.211261047640249</v>
      </c>
      <c r="I57">
        <v>-3.7331990149485435E-4</v>
      </c>
      <c r="J57">
        <f t="shared" ref="J57" si="2">(E57-482.1)^2</f>
        <v>1306.3343312479381</v>
      </c>
      <c r="K57" s="23"/>
      <c r="L57" s="23"/>
    </row>
    <row r="58" spans="1:12" x14ac:dyDescent="0.15">
      <c r="A58" s="23"/>
      <c r="B58" s="2" t="s">
        <v>9</v>
      </c>
      <c r="C58" s="2">
        <v>1827.215218865384</v>
      </c>
      <c r="D58" s="2">
        <v>858.90318134531356</v>
      </c>
      <c r="E58" s="17">
        <v>431.78537783365852</v>
      </c>
      <c r="F58" s="24"/>
      <c r="G58" s="12">
        <f t="shared" si="0"/>
        <v>-10.436553031806991</v>
      </c>
      <c r="H58" s="12">
        <f t="shared" si="1"/>
        <v>108.91384697918787</v>
      </c>
      <c r="I58">
        <v>-3.7331990149485435E-4</v>
      </c>
      <c r="J58">
        <f>(E58-482.1)^2</f>
        <v>2531.561203741704</v>
      </c>
      <c r="K58" s="23"/>
      <c r="L58" s="23"/>
    </row>
    <row r="59" spans="1:12" x14ac:dyDescent="0.15">
      <c r="A59" s="23" t="s">
        <v>75</v>
      </c>
      <c r="B59" s="4" t="s">
        <v>10</v>
      </c>
      <c r="C59" s="4">
        <v>3411.864921756664</v>
      </c>
      <c r="D59" s="4">
        <v>1146.0719233449149</v>
      </c>
      <c r="E59" s="18">
        <v>774.5640973546208</v>
      </c>
      <c r="F59" s="24">
        <f>SUM(E59:E61)/3</f>
        <v>742.08973356584977</v>
      </c>
      <c r="G59" s="12">
        <f>(E59-742.1)/742.1*100</f>
        <v>4.3746257047056698</v>
      </c>
      <c r="H59" s="12">
        <f t="shared" si="1"/>
        <v>19.140616465313645</v>
      </c>
      <c r="I59">
        <v>-3.7331990149485435E-4</v>
      </c>
      <c r="J59">
        <f>(E59-742.1)^2</f>
        <v>1053.9176170502956</v>
      </c>
      <c r="K59" s="23">
        <f>SQRT(SUM(J59:J61))/3</f>
        <v>21.91608837362811</v>
      </c>
      <c r="L59" s="23">
        <f>K59/F59</f>
        <v>2.9532935684634928E-2</v>
      </c>
    </row>
    <row r="60" spans="1:12" x14ac:dyDescent="0.15">
      <c r="A60" s="23"/>
      <c r="B60" s="4" t="s">
        <v>11</v>
      </c>
      <c r="C60" s="4">
        <v>3411.864921756664</v>
      </c>
      <c r="D60" s="4">
        <v>914.24634880700387</v>
      </c>
      <c r="E60" s="18">
        <v>688.83257331531911</v>
      </c>
      <c r="F60" s="24"/>
      <c r="G60" s="12">
        <f t="shared" ref="G60:G61" si="3">(E60-742.1)/742.1*100</f>
        <v>-7.1779310988655043</v>
      </c>
      <c r="H60" s="12">
        <f t="shared" si="1"/>
        <v>51.517335670366755</v>
      </c>
      <c r="I60">
        <v>-3.7331990149485435E-4</v>
      </c>
      <c r="J60">
        <f t="shared" ref="J60:J61" si="4">(E60-742.1)^2</f>
        <v>2837.4187456078562</v>
      </c>
      <c r="K60" s="23"/>
      <c r="L60" s="23"/>
    </row>
    <row r="61" spans="1:12" x14ac:dyDescent="0.15">
      <c r="A61" s="23"/>
      <c r="B61" s="4" t="s">
        <v>12</v>
      </c>
      <c r="C61" s="4">
        <v>3411.864921756664</v>
      </c>
      <c r="D61" s="4">
        <v>771.43810163669411</v>
      </c>
      <c r="E61" s="18">
        <v>762.87253002760963</v>
      </c>
      <c r="F61" s="24"/>
      <c r="G61" s="12">
        <f t="shared" si="3"/>
        <v>2.7991551041112523</v>
      </c>
      <c r="H61" s="12">
        <f t="shared" si="1"/>
        <v>7.8373593968552955</v>
      </c>
      <c r="I61">
        <v>-3.7331990149485435E-4</v>
      </c>
      <c r="J61">
        <f t="shared" si="4"/>
        <v>431.49800374794268</v>
      </c>
      <c r="K61" s="23"/>
      <c r="L61" s="23"/>
    </row>
    <row r="62" spans="1:12" x14ac:dyDescent="0.15">
      <c r="A62" s="23" t="s">
        <v>82</v>
      </c>
      <c r="B62" s="3" t="s">
        <v>13</v>
      </c>
      <c r="C62" s="3">
        <v>6312.3634254068111</v>
      </c>
      <c r="D62" s="3">
        <v>2739.4274547601731</v>
      </c>
      <c r="E62" s="19">
        <v>1506.3939467297851</v>
      </c>
      <c r="F62" s="24">
        <f>SUM(E62:E64)/3</f>
        <v>1613.9026181545953</v>
      </c>
      <c r="G62" s="12">
        <f>(E62-1613.9)/1613.9*100</f>
        <v>-6.6612586449107765</v>
      </c>
      <c r="H62" s="12">
        <f t="shared" si="1"/>
        <v>44.367393312924001</v>
      </c>
      <c r="I62">
        <v>-3.7331990149485435E-4</v>
      </c>
      <c r="J62">
        <f>(E62-1613.9)^2</f>
        <v>11557.551489738313</v>
      </c>
      <c r="K62" s="23">
        <f>SQRT(SUM(J62:J64))/3</f>
        <v>44.37720296003144</v>
      </c>
      <c r="L62" s="23">
        <f>K62/F62</f>
        <v>2.7496828161028834E-2</v>
      </c>
    </row>
    <row r="63" spans="1:12" x14ac:dyDescent="0.15">
      <c r="A63" s="23"/>
      <c r="B63" s="3" t="s">
        <v>14</v>
      </c>
      <c r="C63" s="3">
        <v>6312.3634254068111</v>
      </c>
      <c r="D63" s="3">
        <v>2382.513323815047</v>
      </c>
      <c r="E63" s="19">
        <v>1653.749157220039</v>
      </c>
      <c r="F63" s="24"/>
      <c r="G63" s="12">
        <f t="shared" ref="G63:G64" si="5">(E63-1613.9)/1613.9*100</f>
        <v>2.4691218303512565</v>
      </c>
      <c r="H63" s="12">
        <f t="shared" si="1"/>
        <v>6.0984062971218593</v>
      </c>
      <c r="I63">
        <v>-3.7331990149485435E-4</v>
      </c>
      <c r="J63">
        <f t="shared" ref="J63:J64" si="6">(E63-1613.9)^2</f>
        <v>1587.955331147381</v>
      </c>
      <c r="K63" s="23"/>
      <c r="L63" s="23"/>
    </row>
    <row r="64" spans="1:12" x14ac:dyDescent="0.15">
      <c r="A64" s="23"/>
      <c r="B64" s="3" t="s">
        <v>15</v>
      </c>
      <c r="C64" s="3">
        <v>6312.3634254068111</v>
      </c>
      <c r="D64" s="3">
        <v>2696.8109410894822</v>
      </c>
      <c r="E64" s="19">
        <v>1681.5647505139621</v>
      </c>
      <c r="F64" s="24"/>
      <c r="G64" s="12">
        <f t="shared" si="5"/>
        <v>4.1926234905484829</v>
      </c>
      <c r="H64" s="12">
        <f t="shared" si="1"/>
        <v>17.581222252443691</v>
      </c>
      <c r="I64">
        <v>-3.7331990149485435E-4</v>
      </c>
      <c r="J64">
        <f t="shared" si="6"/>
        <v>4578.5184621167155</v>
      </c>
      <c r="K64" s="23"/>
      <c r="L64" s="23"/>
    </row>
    <row r="65" spans="1:12" x14ac:dyDescent="0.15">
      <c r="A65" s="23" t="s">
        <v>81</v>
      </c>
      <c r="B65" s="4" t="s">
        <v>16</v>
      </c>
      <c r="C65" s="4">
        <v>7870.6364389125829</v>
      </c>
      <c r="D65" s="4">
        <v>2353.6971690161308</v>
      </c>
      <c r="E65" s="18">
        <v>2087.3447755413699</v>
      </c>
      <c r="F65" s="24">
        <f>SUM(E65:E67)/3</f>
        <v>2114.0846004351406</v>
      </c>
      <c r="G65" s="12">
        <f>(E65-2114.1)/2114.1*100</f>
        <v>-1.2655609696149654</v>
      </c>
      <c r="H65" s="12">
        <f t="shared" si="1"/>
        <v>1.6006997889874957</v>
      </c>
      <c r="I65">
        <v>-3.7331990149485435E-4</v>
      </c>
      <c r="J65">
        <f>(E65-2114.1)^2</f>
        <v>715.84203583167198</v>
      </c>
      <c r="K65" s="23">
        <f>SQRT(SUM(J65:J67))/3</f>
        <v>12.096033563502473</v>
      </c>
      <c r="L65" s="23">
        <f>K65/F65</f>
        <v>5.7216412063229426E-3</v>
      </c>
    </row>
    <row r="66" spans="1:12" x14ac:dyDescent="0.15">
      <c r="A66" s="23"/>
      <c r="B66" s="4" t="s">
        <v>17</v>
      </c>
      <c r="C66" s="4">
        <v>7870.6364389125829</v>
      </c>
      <c r="D66" s="4">
        <v>2449.426171113264</v>
      </c>
      <c r="E66" s="18">
        <v>2116.40240477406</v>
      </c>
      <c r="F66" s="24"/>
      <c r="G66" s="12">
        <f t="shared" ref="G66:G67" si="7">(E66-2114.1)/2114.1*100</f>
        <v>0.10890708926068071</v>
      </c>
      <c r="H66" s="12">
        <f t="shared" si="1"/>
        <v>1.1942207826652503E-2</v>
      </c>
      <c r="I66">
        <v>-3.7331990149485435E-4</v>
      </c>
      <c r="J66">
        <f t="shared" ref="J66:J67" si="8">(E66-2114.1)^2</f>
        <v>5.3010677436145137</v>
      </c>
      <c r="K66" s="23"/>
      <c r="L66" s="23"/>
    </row>
    <row r="67" spans="1:12" x14ac:dyDescent="0.15">
      <c r="A67" s="23"/>
      <c r="B67" s="4" t="s">
        <v>18</v>
      </c>
      <c r="C67" s="4">
        <v>7870.6364389125829</v>
      </c>
      <c r="D67" s="4">
        <v>2201.372167912391</v>
      </c>
      <c r="E67" s="18">
        <v>2138.5066209899919</v>
      </c>
      <c r="F67" s="24"/>
      <c r="G67" s="12">
        <f t="shared" si="7"/>
        <v>1.1544686150131029</v>
      </c>
      <c r="H67" s="12">
        <f t="shared" si="1"/>
        <v>1.333659894637292</v>
      </c>
      <c r="I67">
        <v>-3.7331990149485435E-4</v>
      </c>
      <c r="J67">
        <f t="shared" si="8"/>
        <v>595.68314814911844</v>
      </c>
      <c r="K67" s="23"/>
      <c r="L67" s="23"/>
    </row>
    <row r="68" spans="1:12" x14ac:dyDescent="0.15">
      <c r="A68" s="23" t="s">
        <v>51</v>
      </c>
      <c r="B68" s="5" t="s">
        <v>19</v>
      </c>
      <c r="C68" s="5">
        <v>9589.5284808502365</v>
      </c>
      <c r="D68" s="5">
        <v>3987.498792303948</v>
      </c>
      <c r="E68" s="20">
        <v>2728.511358199039</v>
      </c>
      <c r="F68" s="24">
        <f>SUM(E68:E70)/3</f>
        <v>2707.8109184332993</v>
      </c>
      <c r="G68" s="12">
        <f>(E68-2707.8)/2707.8*100</f>
        <v>0.76487769403348993</v>
      </c>
      <c r="H68" s="12">
        <f t="shared" si="1"/>
        <v>0.58560911432852225</v>
      </c>
      <c r="I68">
        <v>-3.7331990149485435E-4</v>
      </c>
      <c r="J68">
        <f>(E68-2707.8)^2</f>
        <v>428.96035844889343</v>
      </c>
      <c r="K68" s="23">
        <f>SQRT(SUM(J68:J70))/3</f>
        <v>15.789006443181343</v>
      </c>
      <c r="L68" s="23">
        <f>K68/F68</f>
        <v>5.8309117286212278E-3</v>
      </c>
    </row>
    <row r="69" spans="1:12" x14ac:dyDescent="0.15">
      <c r="A69" s="23"/>
      <c r="B69" s="5" t="s">
        <v>20</v>
      </c>
      <c r="C69" s="5">
        <v>9589.5284808502365</v>
      </c>
      <c r="D69" s="5">
        <v>4533.6602841099666</v>
      </c>
      <c r="E69" s="20">
        <v>2669.1687221897519</v>
      </c>
      <c r="F69" s="24"/>
      <c r="G69" s="12">
        <f t="shared" ref="G69:G70" si="9">(E69-2707.8)/2707.8*100</f>
        <v>-1.426666585798372</v>
      </c>
      <c r="H69" s="12">
        <f t="shared" si="1"/>
        <v>2.0343124803427801</v>
      </c>
      <c r="I69">
        <v>-3.7331990149485435E-4</v>
      </c>
      <c r="J69">
        <f t="shared" ref="J69:J70" si="10">(E69-2707.8)^2</f>
        <v>1492.3756252525843</v>
      </c>
      <c r="K69" s="23"/>
      <c r="L69" s="23"/>
    </row>
    <row r="70" spans="1:12" x14ac:dyDescent="0.15">
      <c r="A70" s="23"/>
      <c r="B70" s="5" t="s">
        <v>21</v>
      </c>
      <c r="C70" s="5">
        <v>9589.5284808502365</v>
      </c>
      <c r="D70" s="5">
        <v>4881.0334880022456</v>
      </c>
      <c r="E70" s="20">
        <v>2725.752674911108</v>
      </c>
      <c r="F70" s="24"/>
      <c r="G70" s="12">
        <f t="shared" si="9"/>
        <v>0.6629985564335551</v>
      </c>
      <c r="H70" s="12">
        <f t="shared" si="1"/>
        <v>0.44006224631228474</v>
      </c>
      <c r="I70">
        <v>-3.7331990149485435E-4</v>
      </c>
      <c r="J70">
        <f t="shared" si="10"/>
        <v>322.29853646391967</v>
      </c>
      <c r="K70" s="23"/>
      <c r="L70" s="23"/>
    </row>
    <row r="71" spans="1:12" x14ac:dyDescent="0.15">
      <c r="A71" s="23" t="s">
        <v>80</v>
      </c>
      <c r="B71" s="4" t="s">
        <v>22</v>
      </c>
      <c r="C71" s="4">
        <v>3570.8929458524972</v>
      </c>
      <c r="D71" s="4">
        <v>858.3846219053645</v>
      </c>
      <c r="E71" s="18">
        <v>684.94068071167089</v>
      </c>
      <c r="F71" s="24">
        <f>SUM(E71:E73)/3</f>
        <v>726.85313490168164</v>
      </c>
      <c r="G71" s="12">
        <f>(E71-726.9)/726.9*100</f>
        <v>-5.7723647390740247</v>
      </c>
      <c r="H71" s="12">
        <f t="shared" si="1"/>
        <v>33.315884943001308</v>
      </c>
      <c r="I71">
        <v>-3.7331990149485435E-4</v>
      </c>
      <c r="J71">
        <f>(E71-726.9)^2</f>
        <v>1760.5844751399452</v>
      </c>
      <c r="K71" s="23">
        <f>SQRT(SUM(J71:J73))/3</f>
        <v>18.034298903415216</v>
      </c>
      <c r="L71" s="23">
        <f>K71/F71</f>
        <v>2.4811475712840723E-2</v>
      </c>
    </row>
    <row r="72" spans="1:12" x14ac:dyDescent="0.15">
      <c r="A72" s="23"/>
      <c r="B72" s="4" t="s">
        <v>23</v>
      </c>
      <c r="C72" s="4">
        <v>3570.8929458524972</v>
      </c>
      <c r="D72" s="4">
        <v>1176.378743773025</v>
      </c>
      <c r="E72" s="18">
        <v>735.72350002737403</v>
      </c>
      <c r="F72" s="24"/>
      <c r="G72" s="12">
        <f t="shared" ref="G72:G73" si="11">(E72-726.9)/726.9*100</f>
        <v>1.2138533536076561</v>
      </c>
      <c r="H72" s="12">
        <f t="shared" si="1"/>
        <v>1.4743464146610983</v>
      </c>
      <c r="I72">
        <v>-3.7331990149485435E-4</v>
      </c>
      <c r="J72">
        <f t="shared" ref="J72:J73" si="12">(E72-726.9)^2</f>
        <v>77.85415273306991</v>
      </c>
      <c r="K72" s="23"/>
      <c r="L72" s="23"/>
    </row>
    <row r="73" spans="1:12" x14ac:dyDescent="0.15">
      <c r="A73" s="23"/>
      <c r="B73" s="4" t="s">
        <v>24</v>
      </c>
      <c r="C73" s="4">
        <v>3570.8929458524972</v>
      </c>
      <c r="D73" s="4">
        <v>1693.4447785602049</v>
      </c>
      <c r="E73" s="18">
        <v>759.89522396599989</v>
      </c>
      <c r="F73" s="24"/>
      <c r="G73" s="12">
        <f t="shared" si="11"/>
        <v>4.5391696197551124</v>
      </c>
      <c r="H73" s="12">
        <f t="shared" si="1"/>
        <v>20.607450100986153</v>
      </c>
      <c r="I73">
        <v>-3.7331990149485435E-4</v>
      </c>
      <c r="J73">
        <f t="shared" si="12"/>
        <v>1088.6848045664949</v>
      </c>
      <c r="K73" s="23"/>
      <c r="L73" s="23"/>
    </row>
    <row r="74" spans="1:12" x14ac:dyDescent="0.15">
      <c r="A74" s="23" t="s">
        <v>79</v>
      </c>
      <c r="B74" s="5" t="s">
        <v>25</v>
      </c>
      <c r="C74" s="5">
        <v>6381.6810769230779</v>
      </c>
      <c r="D74" s="5">
        <v>1214.060762883704</v>
      </c>
      <c r="E74" s="20">
        <v>1568.3693685315509</v>
      </c>
      <c r="F74" s="24">
        <f>SUM(E74:E75)/2</f>
        <v>1577.2697293856836</v>
      </c>
      <c r="G74" s="12">
        <f>(E74-1577.3)/1577.3*100</f>
        <v>-0.56619739228105392</v>
      </c>
      <c r="H74" s="12">
        <f t="shared" si="1"/>
        <v>0.32015688088418853</v>
      </c>
      <c r="I74">
        <v>-3.7331990149485435E-4</v>
      </c>
      <c r="J74">
        <f>(E74-1577.3)^2</f>
        <v>79.756178425252699</v>
      </c>
    </row>
    <row r="75" spans="1:12" x14ac:dyDescent="0.15">
      <c r="A75" s="23"/>
      <c r="B75" s="5" t="s">
        <v>26</v>
      </c>
      <c r="C75" s="5">
        <v>6381.6810769230779</v>
      </c>
      <c r="D75" s="5">
        <v>2134.4419501680691</v>
      </c>
      <c r="E75" s="20">
        <v>1586.1700902398161</v>
      </c>
      <c r="F75" s="24"/>
      <c r="G75" s="12">
        <f>(E75-1577.3)/1577.3*100</f>
        <v>0.56235910985964221</v>
      </c>
      <c r="H75" s="12">
        <f t="shared" si="1"/>
        <v>0.31666778750487301</v>
      </c>
      <c r="I75">
        <v>-3.7331990149485435E-4</v>
      </c>
      <c r="J75">
        <f>(E75-1577.3)^2</f>
        <v>78.678500862481485</v>
      </c>
    </row>
    <row r="76" spans="1:12" x14ac:dyDescent="0.15">
      <c r="A76" s="23" t="s">
        <v>78</v>
      </c>
      <c r="B76" s="14" t="s">
        <v>27</v>
      </c>
      <c r="C76" s="14">
        <v>7792.6144615384655</v>
      </c>
      <c r="D76" s="14">
        <v>2967.4600780837291</v>
      </c>
      <c r="E76" s="21">
        <v>1871.220758116363</v>
      </c>
      <c r="F76" s="24">
        <f>SUM(E76:E78)/3</f>
        <v>2003.9184497244457</v>
      </c>
      <c r="G76" s="12">
        <f>(E76-2003.9)/2003.9*100</f>
        <v>-6.6210510446447994</v>
      </c>
      <c r="H76" s="12">
        <f t="shared" si="1"/>
        <v>43.833373534912177</v>
      </c>
      <c r="I76">
        <v>-3.7331990149485435E-4</v>
      </c>
      <c r="J76">
        <f>(E76-2003.9)^2</f>
        <v>17603.781226816689</v>
      </c>
      <c r="K76" s="23">
        <f>SQRT(SUM(J76:J78))/3</f>
        <v>55.816671920301054</v>
      </c>
      <c r="L76" s="23">
        <f>K76/F76</f>
        <v>2.7853764172876536E-2</v>
      </c>
    </row>
    <row r="77" spans="1:12" x14ac:dyDescent="0.15">
      <c r="A77" s="23"/>
      <c r="B77" s="14" t="s">
        <v>28</v>
      </c>
      <c r="C77" s="14">
        <v>7792.6144615384655</v>
      </c>
      <c r="D77" s="14">
        <v>2125.1309478378089</v>
      </c>
      <c r="E77" s="21">
        <v>2041.7498384190339</v>
      </c>
      <c r="F77" s="24"/>
      <c r="G77" s="12">
        <f t="shared" ref="G77:G78" si="13">(E77-2003.9)/2003.9*100</f>
        <v>1.8888087439010857</v>
      </c>
      <c r="H77" s="12">
        <f t="shared" si="1"/>
        <v>3.5690088701933771</v>
      </c>
      <c r="I77">
        <v>-3.7331990149485435E-4</v>
      </c>
      <c r="J77">
        <f t="shared" ref="J77:J78" si="14">(E77-2003.9)^2</f>
        <v>1432.6102683469715</v>
      </c>
      <c r="K77" s="23"/>
      <c r="L77" s="23"/>
    </row>
    <row r="78" spans="1:12" x14ac:dyDescent="0.15">
      <c r="A78" s="23"/>
      <c r="B78" s="14" t="s">
        <v>29</v>
      </c>
      <c r="C78" s="14">
        <v>7792.6144615384655</v>
      </c>
      <c r="D78" s="14">
        <v>3526.1273583319462</v>
      </c>
      <c r="E78" s="21">
        <v>2098.7847526379401</v>
      </c>
      <c r="F78" s="24"/>
      <c r="G78" s="12">
        <f t="shared" si="13"/>
        <v>4.7350043733689295</v>
      </c>
      <c r="H78" s="12">
        <f t="shared" si="1"/>
        <v>22.423801897923131</v>
      </c>
      <c r="I78">
        <v>-3.7331990149485435E-4</v>
      </c>
      <c r="J78">
        <f t="shared" si="14"/>
        <v>9003.1162831630591</v>
      </c>
      <c r="K78" s="23"/>
      <c r="L78" s="23"/>
    </row>
    <row r="79" spans="1:12" x14ac:dyDescent="0.15">
      <c r="A79" s="23" t="s">
        <v>77</v>
      </c>
      <c r="B79" s="15" t="s">
        <v>30</v>
      </c>
      <c r="C79" s="15">
        <v>9409.7504615384623</v>
      </c>
      <c r="D79" s="15">
        <v>3547.794989371394</v>
      </c>
      <c r="E79" s="22">
        <v>2657.7013496545301</v>
      </c>
      <c r="F79" s="24">
        <f>SUM(E79:E81)/3</f>
        <v>2637.0990123777087</v>
      </c>
      <c r="G79" s="12">
        <f>(E79-2637.1)/2637.1*100</f>
        <v>0.78121230345948844</v>
      </c>
      <c r="H79" s="12">
        <f t="shared" si="1"/>
        <v>0.61087608664457682</v>
      </c>
      <c r="I79">
        <v>-3.7331990149485435E-4</v>
      </c>
      <c r="J79">
        <f>(E79-2637.1)^2</f>
        <v>424.41560758821026</v>
      </c>
      <c r="K79" s="23">
        <f>SQRT(SUM(J79:J81))/3</f>
        <v>8.4357480788706827</v>
      </c>
      <c r="L79" s="23">
        <f>K79/F79</f>
        <v>3.1988742323575828E-3</v>
      </c>
    </row>
    <row r="80" spans="1:12" x14ac:dyDescent="0.15">
      <c r="A80" s="23"/>
      <c r="B80" s="15" t="s">
        <v>31</v>
      </c>
      <c r="C80" s="15">
        <v>9409.7504615384623</v>
      </c>
      <c r="D80" s="15">
        <v>3354.980142583835</v>
      </c>
      <c r="E80" s="22">
        <v>2625.4244981849151</v>
      </c>
      <c r="F80" s="24"/>
      <c r="G80" s="12">
        <f t="shared" ref="G80:G81" si="15">(E80-2637.1)/2637.1*100</f>
        <v>-0.44274020003355097</v>
      </c>
      <c r="H80" s="12">
        <f t="shared" si="1"/>
        <v>0.1956884566377689</v>
      </c>
      <c r="I80">
        <v>-3.7331990149485435E-4</v>
      </c>
      <c r="J80">
        <f t="shared" ref="J80:J81" si="16">(E80-2637.1)^2</f>
        <v>136.3173426340478</v>
      </c>
      <c r="K80" s="23"/>
      <c r="L80" s="23"/>
    </row>
    <row r="81" spans="1:12" x14ac:dyDescent="0.15">
      <c r="A81" s="23"/>
      <c r="B81" s="15" t="s">
        <v>32</v>
      </c>
      <c r="C81" s="15">
        <v>9409.7504615384623</v>
      </c>
      <c r="D81" s="15">
        <v>4222.8140056826433</v>
      </c>
      <c r="E81" s="22">
        <v>2628.171189293681</v>
      </c>
      <c r="F81" s="24"/>
      <c r="G81" s="12">
        <f t="shared" si="15"/>
        <v>-0.33858445665006737</v>
      </c>
      <c r="H81" s="12">
        <f t="shared" si="1"/>
        <v>0.11438677302076161</v>
      </c>
      <c r="I81">
        <v>-3.7331990149485435E-4</v>
      </c>
      <c r="J81">
        <f t="shared" si="16"/>
        <v>79.7236606292755</v>
      </c>
      <c r="K81" s="23"/>
      <c r="L81" s="23"/>
    </row>
    <row r="82" spans="1:12" x14ac:dyDescent="0.15">
      <c r="A82" s="23" t="s">
        <v>59</v>
      </c>
      <c r="B82" s="4" t="s">
        <v>33</v>
      </c>
      <c r="C82" s="4">
        <v>1827.215218865384</v>
      </c>
      <c r="D82" s="4">
        <v>517.65207432216243</v>
      </c>
      <c r="E82" s="18">
        <v>461.20332680635761</v>
      </c>
      <c r="F82" s="24">
        <f>SUM(E82:E84)/3</f>
        <v>490.23601172761892</v>
      </c>
      <c r="G82" s="12">
        <f>(E82-490.2)/490.2*100</f>
        <v>-5.9152740093109708</v>
      </c>
      <c r="H82" s="12">
        <f t="shared" si="1"/>
        <v>34.986050165576692</v>
      </c>
      <c r="I82">
        <v>-3.7331990149485435E-4</v>
      </c>
      <c r="J82">
        <f>(E82-490.2)^2</f>
        <v>840.8070562988986</v>
      </c>
      <c r="K82" s="23">
        <f>SQRT(SUM(J82:J84))/3</f>
        <v>12.190370852244724</v>
      </c>
      <c r="L82" s="23">
        <f>K82/F82</f>
        <v>2.486633082968585E-2</v>
      </c>
    </row>
    <row r="83" spans="1:12" x14ac:dyDescent="0.15">
      <c r="A83" s="23"/>
      <c r="B83" s="4" t="s">
        <v>34</v>
      </c>
      <c r="C83" s="4">
        <v>1827.215218865384</v>
      </c>
      <c r="D83" s="4">
        <v>795.29494474269768</v>
      </c>
      <c r="E83" s="18">
        <v>510.79789769143821</v>
      </c>
      <c r="F83" s="24"/>
      <c r="G83" s="12">
        <f t="shared" ref="G83:G84" si="17">(E83-490.2)/490.2*100</f>
        <v>4.2019375135532888</v>
      </c>
      <c r="H83" s="12">
        <f t="shared" si="1"/>
        <v>17.659416340971443</v>
      </c>
      <c r="I83">
        <v>-3.7331990149485435E-4</v>
      </c>
      <c r="J83">
        <f t="shared" ref="J83:J84" si="18">(E83-490.2)^2</f>
        <v>424.27338930695595</v>
      </c>
      <c r="K83" s="23"/>
      <c r="L83" s="23"/>
    </row>
    <row r="84" spans="1:12" x14ac:dyDescent="0.15">
      <c r="A84" s="23"/>
      <c r="B84" s="4" t="s">
        <v>35</v>
      </c>
      <c r="C84" s="4">
        <v>1827.215218865384</v>
      </c>
      <c r="D84" s="4">
        <v>983.57711167663911</v>
      </c>
      <c r="E84" s="18">
        <v>498.70681068506082</v>
      </c>
      <c r="F84" s="24"/>
      <c r="G84" s="12">
        <f t="shared" si="17"/>
        <v>1.7353754967484349</v>
      </c>
      <c r="H84" s="12">
        <f t="shared" si="1"/>
        <v>3.0128239545016315</v>
      </c>
      <c r="I84">
        <v>-3.7331990149485435E-4</v>
      </c>
      <c r="J84">
        <f t="shared" si="18"/>
        <v>72.365828031465057</v>
      </c>
      <c r="K84" s="23"/>
      <c r="L84" s="23"/>
    </row>
    <row r="85" spans="1:12" x14ac:dyDescent="0.15">
      <c r="A85" s="23" t="s">
        <v>60</v>
      </c>
      <c r="B85" s="4" t="s">
        <v>36</v>
      </c>
      <c r="C85" s="4">
        <v>3411.864921756664</v>
      </c>
      <c r="D85" s="4">
        <v>925.16398851036524</v>
      </c>
      <c r="E85" s="18">
        <v>789.74392630985813</v>
      </c>
      <c r="F85" s="24">
        <f>SUM(E85:E87)/3</f>
        <v>789.90576381225594</v>
      </c>
      <c r="G85" s="12">
        <f>(E85-789.9)/789.9*100</f>
        <v>-1.9758664405855456E-2</v>
      </c>
      <c r="H85" s="12">
        <f t="shared" si="1"/>
        <v>3.7579158155274373E-4</v>
      </c>
      <c r="I85">
        <v>-3.7331990149485435E-4</v>
      </c>
      <c r="J85">
        <f>(E85-789.9)^2</f>
        <v>2.4358996754494905E-2</v>
      </c>
      <c r="K85" s="23">
        <f>SQRT(SUM(J85:J87))/3</f>
        <v>6.4719619460835789</v>
      </c>
      <c r="L85" s="23">
        <f>K85/F85</f>
        <v>8.1933342464150308E-3</v>
      </c>
    </row>
    <row r="86" spans="1:12" x14ac:dyDescent="0.15">
      <c r="A86" s="23"/>
      <c r="B86" s="4" t="s">
        <v>37</v>
      </c>
      <c r="C86" s="4">
        <v>3411.864921756664</v>
      </c>
      <c r="D86" s="4"/>
      <c r="E86" s="18">
        <v>776.25829525551489</v>
      </c>
      <c r="F86" s="24"/>
      <c r="G86" s="12">
        <f t="shared" ref="G86:G87" si="19">(E86-789.9)/789.9*100</f>
        <v>-1.7270166786283176</v>
      </c>
      <c r="H86" s="12">
        <f t="shared" si="1"/>
        <v>2.981297288235444</v>
      </c>
      <c r="I86">
        <v>-3.7331990149485435E-4</v>
      </c>
      <c r="J86">
        <f t="shared" ref="J86:J87" si="20">(E86-789.9)^2</f>
        <v>186.09610833570682</v>
      </c>
      <c r="K86" s="23"/>
      <c r="L86" s="23"/>
    </row>
    <row r="87" spans="1:12" x14ac:dyDescent="0.15">
      <c r="A87" s="23"/>
      <c r="B87" s="4" t="s">
        <v>38</v>
      </c>
      <c r="C87" s="4">
        <v>3411.864921756664</v>
      </c>
      <c r="D87" s="4">
        <v>1526.293700404877</v>
      </c>
      <c r="E87" s="18">
        <v>803.71506987139492</v>
      </c>
      <c r="F87" s="24"/>
      <c r="G87" s="12">
        <f t="shared" si="19"/>
        <v>1.7489644095955108</v>
      </c>
      <c r="H87" s="12">
        <f t="shared" si="1"/>
        <v>3.0601824918417386</v>
      </c>
      <c r="I87">
        <v>-3.7331990149485435E-4</v>
      </c>
      <c r="J87">
        <f t="shared" si="20"/>
        <v>190.85615555152418</v>
      </c>
      <c r="K87" s="23"/>
      <c r="L87" s="23"/>
    </row>
    <row r="88" spans="1:12" x14ac:dyDescent="0.15">
      <c r="A88" s="23" t="s">
        <v>76</v>
      </c>
      <c r="B88" s="4" t="s">
        <v>39</v>
      </c>
      <c r="C88" s="4">
        <v>6312.3634254068111</v>
      </c>
      <c r="D88" s="4">
        <v>2760.2720053033281</v>
      </c>
      <c r="E88" s="18">
        <v>1602.850829433482</v>
      </c>
      <c r="F88" s="24">
        <f>SUM(E88:E90)/3</f>
        <v>1601.1084967877596</v>
      </c>
      <c r="G88" s="12">
        <f>(E88-1601.1)/1601.1*100</f>
        <v>0.109351660326155</v>
      </c>
      <c r="H88" s="12">
        <f t="shared" si="1"/>
        <v>1.2039571285958148E-2</v>
      </c>
      <c r="I88">
        <v>-3.7331990149485435E-4</v>
      </c>
      <c r="J88">
        <f>(E88-1601.1)^2</f>
        <v>3.0654037051471374</v>
      </c>
      <c r="K88" s="23">
        <f>SQRT(SUM(J88:J90))/3</f>
        <v>10.295174852863207</v>
      </c>
      <c r="L88" s="23">
        <f>K88/F88</f>
        <v>6.4300294911419234E-3</v>
      </c>
    </row>
    <row r="89" spans="1:12" x14ac:dyDescent="0.15">
      <c r="A89" s="23"/>
      <c r="B89" s="4" t="s">
        <v>40</v>
      </c>
      <c r="C89" s="4">
        <v>6312.3634254068111</v>
      </c>
      <c r="D89" s="4">
        <v>2878.3763499655688</v>
      </c>
      <c r="E89" s="18">
        <v>1578.450157333667</v>
      </c>
      <c r="F89" s="24"/>
      <c r="G89" s="12">
        <f t="shared" ref="G89:G90" si="21">(E89-1601.1)/1601.1*100</f>
        <v>-1.4146425998584047</v>
      </c>
      <c r="H89" s="12">
        <f t="shared" si="1"/>
        <v>2.0001575962298364</v>
      </c>
      <c r="I89">
        <v>-3.7331990149485435E-4</v>
      </c>
      <c r="J89">
        <f t="shared" ref="J89:J90" si="22">(E89-1601.1)^2</f>
        <v>513.01537280963498</v>
      </c>
      <c r="K89" s="23"/>
      <c r="L89" s="23"/>
    </row>
    <row r="90" spans="1:12" x14ac:dyDescent="0.15">
      <c r="A90" s="23"/>
      <c r="B90" s="4" t="s">
        <v>41</v>
      </c>
      <c r="C90" s="4">
        <v>6312.3634254068111</v>
      </c>
      <c r="D90" s="4">
        <v>3078.313874303476</v>
      </c>
      <c r="E90" s="18">
        <v>1622.02450359613</v>
      </c>
      <c r="F90" s="24"/>
      <c r="G90" s="12">
        <f t="shared" si="21"/>
        <v>1.3068829927006484</v>
      </c>
      <c r="H90" s="12">
        <f t="shared" si="1"/>
        <v>1.7089190668381524</v>
      </c>
      <c r="I90">
        <v>-3.7331990149485435E-4</v>
      </c>
      <c r="J90">
        <f t="shared" si="22"/>
        <v>437.83485074446065</v>
      </c>
      <c r="K90" s="23"/>
      <c r="L90" s="23"/>
    </row>
    <row r="91" spans="1:12" x14ac:dyDescent="0.15">
      <c r="G91" s="11">
        <f>SUM(G56:G90)/37</f>
        <v>-3.7331990149485435E-4</v>
      </c>
      <c r="H91" s="12">
        <f>SQRT(SUM(H56:H90)/37)</f>
        <v>3.7432270701295027</v>
      </c>
    </row>
    <row r="93" spans="1:12" x14ac:dyDescent="0.15">
      <c r="B93" s="1" t="s">
        <v>0</v>
      </c>
      <c r="C93" s="1" t="s">
        <v>3</v>
      </c>
      <c r="D93" s="13" t="s">
        <v>83</v>
      </c>
      <c r="E93" s="13" t="s">
        <v>85</v>
      </c>
    </row>
    <row r="94" spans="1:12" x14ac:dyDescent="0.15">
      <c r="A94" s="23" t="s">
        <v>58</v>
      </c>
      <c r="B94" s="2" t="s">
        <v>7</v>
      </c>
      <c r="C94" s="17">
        <v>496.20164666826543</v>
      </c>
      <c r="D94" s="24">
        <v>482.07675729432543</v>
      </c>
      <c r="E94" s="12">
        <v>2.9250459797273183</v>
      </c>
    </row>
    <row r="95" spans="1:12" x14ac:dyDescent="0.15">
      <c r="A95" s="23"/>
      <c r="B95" s="2" t="s">
        <v>8</v>
      </c>
      <c r="C95" s="17">
        <v>518.24324738105224</v>
      </c>
      <c r="D95" s="24"/>
      <c r="E95" s="12">
        <v>7.4970436384675834</v>
      </c>
    </row>
    <row r="96" spans="1:12" x14ac:dyDescent="0.15">
      <c r="A96" s="23"/>
      <c r="B96" s="2" t="s">
        <v>9</v>
      </c>
      <c r="C96" s="17">
        <v>431.78537783365852</v>
      </c>
      <c r="D96" s="24"/>
      <c r="E96" s="12">
        <v>-10.436553031806991</v>
      </c>
    </row>
    <row r="97" spans="1:5" x14ac:dyDescent="0.15">
      <c r="A97" s="23" t="s">
        <v>75</v>
      </c>
      <c r="B97" s="4" t="s">
        <v>10</v>
      </c>
      <c r="C97" s="18">
        <v>774.5640973546208</v>
      </c>
      <c r="D97" s="24">
        <v>742.08973356584977</v>
      </c>
      <c r="E97" s="12">
        <v>4.3746257047056698</v>
      </c>
    </row>
    <row r="98" spans="1:5" x14ac:dyDescent="0.15">
      <c r="A98" s="23"/>
      <c r="B98" s="4" t="s">
        <v>11</v>
      </c>
      <c r="C98" s="18">
        <v>688.83257331531911</v>
      </c>
      <c r="D98" s="24"/>
      <c r="E98" s="12">
        <v>-7.1779310988655043</v>
      </c>
    </row>
    <row r="99" spans="1:5" x14ac:dyDescent="0.15">
      <c r="A99" s="23"/>
      <c r="B99" s="4" t="s">
        <v>12</v>
      </c>
      <c r="C99" s="18">
        <v>762.87253002760963</v>
      </c>
      <c r="D99" s="24"/>
      <c r="E99" s="12">
        <v>2.7991551041112523</v>
      </c>
    </row>
    <row r="100" spans="1:5" x14ac:dyDescent="0.15">
      <c r="A100" s="23" t="s">
        <v>82</v>
      </c>
      <c r="B100" s="3" t="s">
        <v>13</v>
      </c>
      <c r="C100" s="19">
        <v>1506.3939467297851</v>
      </c>
      <c r="D100" s="24">
        <v>1613.9026181545953</v>
      </c>
      <c r="E100" s="12">
        <v>-6.6612586449107765</v>
      </c>
    </row>
    <row r="101" spans="1:5" x14ac:dyDescent="0.15">
      <c r="A101" s="23"/>
      <c r="B101" s="3" t="s">
        <v>14</v>
      </c>
      <c r="C101" s="19">
        <v>1653.749157220039</v>
      </c>
      <c r="D101" s="24"/>
      <c r="E101" s="12">
        <v>2.4691218303512565</v>
      </c>
    </row>
    <row r="102" spans="1:5" x14ac:dyDescent="0.15">
      <c r="A102" s="23"/>
      <c r="B102" s="3" t="s">
        <v>15</v>
      </c>
      <c r="C102" s="19">
        <v>1681.5647505139621</v>
      </c>
      <c r="D102" s="24"/>
      <c r="E102" s="12">
        <v>4.1926234905484829</v>
      </c>
    </row>
    <row r="103" spans="1:5" x14ac:dyDescent="0.15">
      <c r="A103" s="23" t="s">
        <v>81</v>
      </c>
      <c r="B103" s="4" t="s">
        <v>16</v>
      </c>
      <c r="C103" s="18">
        <v>2087.3447755413699</v>
      </c>
      <c r="D103" s="24">
        <v>2114.0846004351406</v>
      </c>
      <c r="E103" s="12">
        <v>-1.2655609696149654</v>
      </c>
    </row>
    <row r="104" spans="1:5" x14ac:dyDescent="0.15">
      <c r="A104" s="23"/>
      <c r="B104" s="4" t="s">
        <v>17</v>
      </c>
      <c r="C104" s="18">
        <v>2116.40240477406</v>
      </c>
      <c r="D104" s="24"/>
      <c r="E104" s="12">
        <v>0.10890708926068071</v>
      </c>
    </row>
    <row r="105" spans="1:5" x14ac:dyDescent="0.15">
      <c r="A105" s="23"/>
      <c r="B105" s="4" t="s">
        <v>18</v>
      </c>
      <c r="C105" s="18">
        <v>2138.5066209899919</v>
      </c>
      <c r="D105" s="24"/>
      <c r="E105" s="12">
        <v>1.1544686150131029</v>
      </c>
    </row>
    <row r="106" spans="1:5" x14ac:dyDescent="0.15">
      <c r="A106" s="23" t="s">
        <v>51</v>
      </c>
      <c r="B106" s="5" t="s">
        <v>19</v>
      </c>
      <c r="C106" s="20">
        <v>2728.511358199039</v>
      </c>
      <c r="D106" s="24">
        <v>2707.8109184332993</v>
      </c>
      <c r="E106" s="12">
        <v>0.76487769403348993</v>
      </c>
    </row>
    <row r="107" spans="1:5" x14ac:dyDescent="0.15">
      <c r="A107" s="23"/>
      <c r="B107" s="5" t="s">
        <v>20</v>
      </c>
      <c r="C107" s="20">
        <v>2669.1687221897519</v>
      </c>
      <c r="D107" s="24"/>
      <c r="E107" s="12">
        <v>-1.426666585798372</v>
      </c>
    </row>
    <row r="108" spans="1:5" x14ac:dyDescent="0.15">
      <c r="A108" s="23"/>
      <c r="B108" s="5" t="s">
        <v>21</v>
      </c>
      <c r="C108" s="20">
        <v>2725.752674911108</v>
      </c>
      <c r="D108" s="24"/>
      <c r="E108" s="12">
        <v>0.6629985564335551</v>
      </c>
    </row>
    <row r="109" spans="1:5" x14ac:dyDescent="0.15">
      <c r="A109" s="23" t="s">
        <v>80</v>
      </c>
      <c r="B109" s="4" t="s">
        <v>22</v>
      </c>
      <c r="C109" s="18">
        <v>684.94068071167089</v>
      </c>
      <c r="D109" s="24">
        <v>726.85313490168164</v>
      </c>
      <c r="E109" s="12">
        <v>-5.7723647390740247</v>
      </c>
    </row>
    <row r="110" spans="1:5" x14ac:dyDescent="0.15">
      <c r="A110" s="23"/>
      <c r="B110" s="4" t="s">
        <v>23</v>
      </c>
      <c r="C110" s="18">
        <v>735.72350002737403</v>
      </c>
      <c r="D110" s="24"/>
      <c r="E110" s="12">
        <v>1.2138533536076561</v>
      </c>
    </row>
    <row r="111" spans="1:5" x14ac:dyDescent="0.15">
      <c r="A111" s="23"/>
      <c r="B111" s="4" t="s">
        <v>24</v>
      </c>
      <c r="C111" s="18">
        <v>759.89522396599989</v>
      </c>
      <c r="D111" s="24"/>
      <c r="E111" s="12">
        <v>4.5391696197551124</v>
      </c>
    </row>
    <row r="112" spans="1:5" x14ac:dyDescent="0.15">
      <c r="A112" s="23" t="s">
        <v>79</v>
      </c>
      <c r="B112" s="5" t="s">
        <v>25</v>
      </c>
      <c r="C112" s="20">
        <v>1568.3693685315509</v>
      </c>
      <c r="D112" s="24">
        <v>1577.2697293856836</v>
      </c>
      <c r="E112" s="12">
        <v>-0.56619739228105392</v>
      </c>
    </row>
    <row r="113" spans="1:5" x14ac:dyDescent="0.15">
      <c r="A113" s="23"/>
      <c r="B113" s="5" t="s">
        <v>26</v>
      </c>
      <c r="C113" s="20">
        <v>1586.1700902398161</v>
      </c>
      <c r="D113" s="24"/>
      <c r="E113" s="12">
        <v>0.56235910985964221</v>
      </c>
    </row>
    <row r="114" spans="1:5" x14ac:dyDescent="0.15">
      <c r="A114" s="23" t="s">
        <v>78</v>
      </c>
      <c r="B114" s="14" t="s">
        <v>27</v>
      </c>
      <c r="C114" s="21">
        <v>1871.220758116363</v>
      </c>
      <c r="D114" s="24">
        <v>2003.9184497244457</v>
      </c>
      <c r="E114" s="12">
        <v>-6.6210510446447994</v>
      </c>
    </row>
    <row r="115" spans="1:5" x14ac:dyDescent="0.15">
      <c r="A115" s="23"/>
      <c r="B115" s="14" t="s">
        <v>28</v>
      </c>
      <c r="C115" s="21">
        <v>2041.7498384190339</v>
      </c>
      <c r="D115" s="24"/>
      <c r="E115" s="12">
        <v>1.8888087439010857</v>
      </c>
    </row>
    <row r="116" spans="1:5" x14ac:dyDescent="0.15">
      <c r="A116" s="23"/>
      <c r="B116" s="14" t="s">
        <v>29</v>
      </c>
      <c r="C116" s="21">
        <v>2098.7847526379401</v>
      </c>
      <c r="D116" s="24"/>
      <c r="E116" s="12">
        <v>4.7350043733689295</v>
      </c>
    </row>
    <row r="117" spans="1:5" x14ac:dyDescent="0.15">
      <c r="A117" s="23" t="s">
        <v>77</v>
      </c>
      <c r="B117" s="15" t="s">
        <v>30</v>
      </c>
      <c r="C117" s="22">
        <v>2657.7013496545301</v>
      </c>
      <c r="D117" s="24">
        <v>2637.0990123777087</v>
      </c>
      <c r="E117" s="12">
        <v>0.78121230345948844</v>
      </c>
    </row>
    <row r="118" spans="1:5" x14ac:dyDescent="0.15">
      <c r="A118" s="23"/>
      <c r="B118" s="15" t="s">
        <v>31</v>
      </c>
      <c r="C118" s="22">
        <v>2625.4244981849151</v>
      </c>
      <c r="D118" s="24"/>
      <c r="E118" s="12">
        <v>-0.44274020003355097</v>
      </c>
    </row>
    <row r="119" spans="1:5" x14ac:dyDescent="0.15">
      <c r="A119" s="23"/>
      <c r="B119" s="15" t="s">
        <v>32</v>
      </c>
      <c r="C119" s="22">
        <v>2628.171189293681</v>
      </c>
      <c r="D119" s="24"/>
      <c r="E119" s="12">
        <v>-0.33858445665006737</v>
      </c>
    </row>
    <row r="120" spans="1:5" x14ac:dyDescent="0.15">
      <c r="A120" s="23" t="s">
        <v>59</v>
      </c>
      <c r="B120" s="4" t="s">
        <v>33</v>
      </c>
      <c r="C120" s="18">
        <v>461.20332680635761</v>
      </c>
      <c r="D120" s="24">
        <v>490.23601172761892</v>
      </c>
      <c r="E120" s="12">
        <v>-5.9152740093109708</v>
      </c>
    </row>
    <row r="121" spans="1:5" x14ac:dyDescent="0.15">
      <c r="A121" s="23"/>
      <c r="B121" s="4" t="s">
        <v>34</v>
      </c>
      <c r="C121" s="18">
        <v>510.79789769143821</v>
      </c>
      <c r="D121" s="24"/>
      <c r="E121" s="12">
        <v>4.2019375135532888</v>
      </c>
    </row>
    <row r="122" spans="1:5" x14ac:dyDescent="0.15">
      <c r="A122" s="23"/>
      <c r="B122" s="4" t="s">
        <v>35</v>
      </c>
      <c r="C122" s="18">
        <v>498.70681068506082</v>
      </c>
      <c r="D122" s="24"/>
      <c r="E122" s="12">
        <v>1.7353754967484349</v>
      </c>
    </row>
    <row r="123" spans="1:5" x14ac:dyDescent="0.15">
      <c r="A123" s="23" t="s">
        <v>60</v>
      </c>
      <c r="B123" s="4" t="s">
        <v>36</v>
      </c>
      <c r="C123" s="18">
        <v>789.74392630985813</v>
      </c>
      <c r="D123" s="24">
        <v>789.90576381225594</v>
      </c>
      <c r="E123" s="12">
        <v>-1.9758664405855456E-2</v>
      </c>
    </row>
    <row r="124" spans="1:5" x14ac:dyDescent="0.15">
      <c r="A124" s="23"/>
      <c r="B124" s="4" t="s">
        <v>37</v>
      </c>
      <c r="C124" s="18">
        <v>776.25829525551489</v>
      </c>
      <c r="D124" s="24"/>
      <c r="E124" s="12">
        <v>-1.7270166786283176</v>
      </c>
    </row>
    <row r="125" spans="1:5" x14ac:dyDescent="0.15">
      <c r="A125" s="23"/>
      <c r="B125" s="4" t="s">
        <v>38</v>
      </c>
      <c r="C125" s="18">
        <v>803.71506987139492</v>
      </c>
      <c r="D125" s="24"/>
      <c r="E125" s="12">
        <v>1.7489644095955108</v>
      </c>
    </row>
    <row r="126" spans="1:5" x14ac:dyDescent="0.15">
      <c r="A126" s="23" t="s">
        <v>76</v>
      </c>
      <c r="B126" s="4" t="s">
        <v>39</v>
      </c>
      <c r="C126" s="18">
        <v>1602.850829433482</v>
      </c>
      <c r="D126" s="24">
        <v>1601.1084967877596</v>
      </c>
      <c r="E126" s="12">
        <v>0.109351660326155</v>
      </c>
    </row>
    <row r="127" spans="1:5" x14ac:dyDescent="0.15">
      <c r="A127" s="23"/>
      <c r="B127" s="4" t="s">
        <v>40</v>
      </c>
      <c r="C127" s="18">
        <v>1578.450157333667</v>
      </c>
      <c r="D127" s="24"/>
      <c r="E127" s="12">
        <v>-1.4146425998584047</v>
      </c>
    </row>
    <row r="128" spans="1:5" x14ac:dyDescent="0.15">
      <c r="A128" s="23"/>
      <c r="B128" s="4" t="s">
        <v>41</v>
      </c>
      <c r="C128" s="18">
        <v>1622.02450359613</v>
      </c>
      <c r="D128" s="24"/>
      <c r="E128" s="12">
        <v>1.3068829927006484</v>
      </c>
    </row>
    <row r="129" spans="1:8" x14ac:dyDescent="0.15">
      <c r="A129" s="25" t="s">
        <v>86</v>
      </c>
      <c r="B129" s="25"/>
      <c r="C129" s="25"/>
      <c r="D129" s="25"/>
      <c r="E129" s="25"/>
      <c r="F129" s="25"/>
      <c r="G129" s="25"/>
    </row>
    <row r="130" spans="1:8" x14ac:dyDescent="0.15">
      <c r="A130" s="25"/>
      <c r="B130" s="25"/>
      <c r="C130" s="25"/>
      <c r="D130" s="25"/>
      <c r="E130" s="25"/>
      <c r="F130" s="25"/>
      <c r="G130" s="25"/>
    </row>
    <row r="131" spans="1:8" x14ac:dyDescent="0.15">
      <c r="A131" s="25"/>
      <c r="B131" s="25"/>
      <c r="C131" s="25"/>
      <c r="D131" s="25"/>
      <c r="E131" s="25"/>
      <c r="F131" s="25"/>
      <c r="G131" s="25"/>
    </row>
    <row r="132" spans="1:8" x14ac:dyDescent="0.15">
      <c r="A132" s="31" t="s">
        <v>100</v>
      </c>
      <c r="B132" s="31"/>
      <c r="C132" s="31"/>
      <c r="D132" s="31"/>
      <c r="E132" s="23" t="s">
        <v>101</v>
      </c>
      <c r="F132" s="23"/>
      <c r="G132" s="23"/>
      <c r="H132" s="23"/>
    </row>
    <row r="133" spans="1:8" ht="14.25" x14ac:dyDescent="0.15">
      <c r="A133" s="35" t="s">
        <v>96</v>
      </c>
      <c r="B133" s="32" t="s">
        <v>97</v>
      </c>
      <c r="C133" s="32" t="s">
        <v>98</v>
      </c>
      <c r="D133" s="32" t="s">
        <v>99</v>
      </c>
      <c r="E133" s="32" t="s">
        <v>102</v>
      </c>
      <c r="F133" s="32" t="s">
        <v>103</v>
      </c>
      <c r="G133" s="32" t="s">
        <v>104</v>
      </c>
      <c r="H133" s="32" t="s">
        <v>105</v>
      </c>
    </row>
    <row r="134" spans="1:8" x14ac:dyDescent="0.15">
      <c r="A134" s="33">
        <v>0.28000000000000003</v>
      </c>
      <c r="B134" s="34">
        <v>0.35000000000000003</v>
      </c>
      <c r="C134" s="34">
        <v>0.37800000000000006</v>
      </c>
      <c r="D134" s="34">
        <v>0.40600000000000003</v>
      </c>
      <c r="E134" s="33">
        <v>0.26</v>
      </c>
      <c r="F134" s="34">
        <v>0.32500000000000001</v>
      </c>
      <c r="G134" s="34">
        <v>0.35100000000000003</v>
      </c>
      <c r="H134" s="34">
        <v>0.377</v>
      </c>
    </row>
    <row r="135" spans="1:8" x14ac:dyDescent="0.15">
      <c r="A135">
        <v>742.1</v>
      </c>
      <c r="B135">
        <v>1613.9</v>
      </c>
      <c r="C135">
        <v>2114.1</v>
      </c>
      <c r="D135">
        <v>2707.8</v>
      </c>
      <c r="E135">
        <v>726.9</v>
      </c>
      <c r="F135">
        <v>1577.3</v>
      </c>
      <c r="G135">
        <v>2003.9</v>
      </c>
      <c r="H135">
        <v>2637.1</v>
      </c>
    </row>
    <row r="136" spans="1:8" x14ac:dyDescent="0.15">
      <c r="A136">
        <v>3412</v>
      </c>
      <c r="B136">
        <v>3412</v>
      </c>
      <c r="C136">
        <v>3412</v>
      </c>
      <c r="D136">
        <v>3412</v>
      </c>
      <c r="E136">
        <v>3571</v>
      </c>
      <c r="F136">
        <v>3571</v>
      </c>
      <c r="G136">
        <v>3571</v>
      </c>
      <c r="H136">
        <v>3571</v>
      </c>
    </row>
    <row r="137" spans="1:8" x14ac:dyDescent="0.15">
      <c r="A137" s="25" t="s">
        <v>116</v>
      </c>
      <c r="B137" s="25"/>
      <c r="C137" s="25"/>
      <c r="D137" s="25"/>
      <c r="E137" s="25"/>
      <c r="F137" s="25"/>
      <c r="G137" s="25"/>
      <c r="H137" s="25"/>
    </row>
    <row r="138" spans="1:8" x14ac:dyDescent="0.15">
      <c r="A138" s="25"/>
      <c r="B138" s="25"/>
      <c r="C138" s="25"/>
      <c r="D138" s="25"/>
      <c r="E138" s="25"/>
      <c r="F138" s="25"/>
      <c r="G138" s="25"/>
      <c r="H138" s="25"/>
    </row>
    <row r="139" spans="1:8" x14ac:dyDescent="0.15">
      <c r="B139" t="s">
        <v>107</v>
      </c>
      <c r="C139" t="s">
        <v>108</v>
      </c>
      <c r="D139" t="s">
        <v>124</v>
      </c>
      <c r="E139" t="s">
        <v>123</v>
      </c>
      <c r="F139" t="s">
        <v>111</v>
      </c>
      <c r="G139" t="s">
        <v>118</v>
      </c>
    </row>
    <row r="140" spans="1:8" ht="14.25" x14ac:dyDescent="0.15">
      <c r="A140" s="41" t="s">
        <v>48</v>
      </c>
      <c r="B140" s="42">
        <v>0.28000000000000003</v>
      </c>
      <c r="C140">
        <v>742.1</v>
      </c>
      <c r="D140">
        <v>3412</v>
      </c>
      <c r="E140" s="37">
        <f>(C140-D140)/D140*100</f>
        <v>-78.250293083235647</v>
      </c>
      <c r="F140">
        <v>3412</v>
      </c>
      <c r="G140" s="37">
        <f>(C140-F140)/F140*100</f>
        <v>-78.250293083235647</v>
      </c>
    </row>
    <row r="141" spans="1:8" x14ac:dyDescent="0.15">
      <c r="A141" s="43" t="s">
        <v>49</v>
      </c>
      <c r="B141" s="44">
        <v>0.35000000000000003</v>
      </c>
      <c r="C141">
        <v>1613.9</v>
      </c>
      <c r="D141">
        <v>3412</v>
      </c>
      <c r="E141" s="37">
        <f t="shared" ref="E141:E143" si="23">(C141-D141)/D141*100</f>
        <v>-52.699296600234469</v>
      </c>
      <c r="F141">
        <v>6382</v>
      </c>
      <c r="G141" s="37">
        <f t="shared" ref="G141:G143" si="24">(C141-F141)/F141*100</f>
        <v>-74.711689125665941</v>
      </c>
    </row>
    <row r="142" spans="1:8" x14ac:dyDescent="0.15">
      <c r="A142" s="43" t="s">
        <v>50</v>
      </c>
      <c r="B142" s="44">
        <v>0.37800000000000006</v>
      </c>
      <c r="C142">
        <v>2114.1</v>
      </c>
      <c r="D142">
        <v>3412</v>
      </c>
      <c r="E142" s="37">
        <f t="shared" si="23"/>
        <v>-38.039273153575621</v>
      </c>
      <c r="F142">
        <v>7793</v>
      </c>
      <c r="G142" s="37">
        <f t="shared" si="24"/>
        <v>-72.871808032849998</v>
      </c>
    </row>
    <row r="143" spans="1:8" x14ac:dyDescent="0.15">
      <c r="A143" s="43" t="s">
        <v>51</v>
      </c>
      <c r="B143" s="44">
        <v>0.40600000000000003</v>
      </c>
      <c r="C143">
        <v>2707.8</v>
      </c>
      <c r="D143">
        <v>3412</v>
      </c>
      <c r="E143" s="37">
        <f t="shared" si="23"/>
        <v>-20.638921453692845</v>
      </c>
      <c r="F143">
        <v>9410</v>
      </c>
      <c r="G143" s="37">
        <f t="shared" si="24"/>
        <v>-71.224229543039314</v>
      </c>
    </row>
    <row r="144" spans="1:8" x14ac:dyDescent="0.15">
      <c r="A144" s="38" t="s">
        <v>92</v>
      </c>
      <c r="B144" s="39">
        <v>0.26</v>
      </c>
      <c r="C144">
        <v>726.9</v>
      </c>
      <c r="D144">
        <v>3571</v>
      </c>
      <c r="E144" s="37">
        <f>(C144-D144)/D144*100</f>
        <v>-79.644357322878747</v>
      </c>
      <c r="F144" s="37">
        <v>3570.8929458524899</v>
      </c>
      <c r="G144" s="37">
        <f>(C144-F144)/F144*100</f>
        <v>-79.643747067682952</v>
      </c>
    </row>
    <row r="145" spans="1:8" x14ac:dyDescent="0.15">
      <c r="A145" s="38" t="s">
        <v>114</v>
      </c>
      <c r="B145" s="40">
        <v>0.32500000000000001</v>
      </c>
      <c r="C145">
        <v>1577.3</v>
      </c>
      <c r="D145">
        <v>3571</v>
      </c>
      <c r="E145" s="37">
        <f t="shared" ref="E145:E147" si="25">(C145-D145)/D145*100</f>
        <v>-55.830299635956315</v>
      </c>
      <c r="F145" s="37">
        <v>6381.6810769230697</v>
      </c>
      <c r="G145" s="37">
        <f t="shared" ref="G145:G147" si="26">(C145-F145)/F145*100</f>
        <v>-75.283941942763207</v>
      </c>
    </row>
    <row r="146" spans="1:8" x14ac:dyDescent="0.15">
      <c r="A146" s="38" t="s">
        <v>115</v>
      </c>
      <c r="B146" s="40">
        <v>0.35100000000000003</v>
      </c>
      <c r="C146">
        <v>2003.9</v>
      </c>
      <c r="D146">
        <v>3571</v>
      </c>
      <c r="E146" s="37">
        <f t="shared" si="25"/>
        <v>-43.884066087930549</v>
      </c>
      <c r="F146" s="37">
        <v>7792.6144615384601</v>
      </c>
      <c r="G146" s="37">
        <f t="shared" si="26"/>
        <v>-74.284625398952713</v>
      </c>
    </row>
    <row r="147" spans="1:8" x14ac:dyDescent="0.15">
      <c r="A147" s="38" t="s">
        <v>55</v>
      </c>
      <c r="B147" s="40">
        <v>0.377</v>
      </c>
      <c r="C147">
        <v>2637.1</v>
      </c>
      <c r="D147">
        <v>3571</v>
      </c>
      <c r="E147" s="37">
        <f t="shared" si="25"/>
        <v>-26.152338280593675</v>
      </c>
      <c r="F147" s="37">
        <v>9409.7504615384605</v>
      </c>
      <c r="G147" s="37">
        <f t="shared" si="26"/>
        <v>-71.974814733090767</v>
      </c>
    </row>
    <row r="148" spans="1:8" x14ac:dyDescent="0.15">
      <c r="A148" s="23" t="s">
        <v>119</v>
      </c>
      <c r="B148" s="23"/>
      <c r="C148" s="23"/>
      <c r="D148" s="23"/>
      <c r="E148" s="23"/>
      <c r="F148" s="23"/>
      <c r="G148" s="23"/>
      <c r="H148" s="23"/>
    </row>
    <row r="149" spans="1:8" x14ac:dyDescent="0.15">
      <c r="A149" s="23"/>
      <c r="B149" s="23"/>
      <c r="C149" s="23"/>
      <c r="D149" s="23"/>
      <c r="E149" s="23"/>
      <c r="F149" s="23"/>
      <c r="G149" s="23"/>
      <c r="H149" s="23"/>
    </row>
    <row r="150" spans="1:8" x14ac:dyDescent="0.15">
      <c r="B150" t="s">
        <v>107</v>
      </c>
      <c r="C150" t="s">
        <v>108</v>
      </c>
      <c r="D150" t="s">
        <v>109</v>
      </c>
      <c r="E150" t="s">
        <v>113</v>
      </c>
    </row>
    <row r="151" spans="1:8" ht="14.25" x14ac:dyDescent="0.15">
      <c r="A151" s="41" t="s">
        <v>48</v>
      </c>
      <c r="B151" s="42">
        <v>0.28000000000000003</v>
      </c>
      <c r="C151">
        <v>742.1</v>
      </c>
      <c r="D151">
        <v>3412</v>
      </c>
      <c r="E151" s="37">
        <f>(C151-D151)/D151*100</f>
        <v>-78.250293083235647</v>
      </c>
      <c r="G151" s="37"/>
    </row>
    <row r="152" spans="1:8" x14ac:dyDescent="0.15">
      <c r="A152" s="43" t="s">
        <v>49</v>
      </c>
      <c r="B152" s="44">
        <v>0.35000000000000003</v>
      </c>
      <c r="C152">
        <v>1613.9</v>
      </c>
      <c r="D152">
        <v>3412</v>
      </c>
      <c r="E152" s="37">
        <f t="shared" ref="E152:E154" si="27">(C152-D152)/D152*100</f>
        <v>-52.699296600234469</v>
      </c>
      <c r="G152" s="37"/>
    </row>
    <row r="153" spans="1:8" x14ac:dyDescent="0.15">
      <c r="A153" s="43" t="s">
        <v>50</v>
      </c>
      <c r="B153" s="44">
        <v>0.37800000000000006</v>
      </c>
      <c r="C153">
        <v>2114.1</v>
      </c>
      <c r="D153">
        <v>3412</v>
      </c>
      <c r="E153" s="37">
        <f t="shared" si="27"/>
        <v>-38.039273153575621</v>
      </c>
      <c r="G153" s="37"/>
    </row>
    <row r="154" spans="1:8" x14ac:dyDescent="0.15">
      <c r="A154" s="43" t="s">
        <v>51</v>
      </c>
      <c r="B154" s="44">
        <v>0.40600000000000003</v>
      </c>
      <c r="C154">
        <v>2707.8</v>
      </c>
      <c r="D154">
        <v>3412</v>
      </c>
      <c r="E154" s="37">
        <f t="shared" si="27"/>
        <v>-20.638921453692845</v>
      </c>
      <c r="G154" s="37"/>
    </row>
    <row r="155" spans="1:8" x14ac:dyDescent="0.15">
      <c r="A155" s="38" t="s">
        <v>92</v>
      </c>
      <c r="B155" s="39">
        <v>0.26</v>
      </c>
      <c r="C155">
        <v>726.9</v>
      </c>
      <c r="D155">
        <v>3571</v>
      </c>
      <c r="E155" s="37">
        <f>(C155-D155)/D155*100</f>
        <v>-79.644357322878747</v>
      </c>
      <c r="F155" s="37"/>
      <c r="G155" s="37"/>
    </row>
    <row r="156" spans="1:8" x14ac:dyDescent="0.15">
      <c r="A156" s="38" t="s">
        <v>114</v>
      </c>
      <c r="B156" s="40">
        <v>0.32500000000000001</v>
      </c>
      <c r="C156">
        <v>1577.3</v>
      </c>
      <c r="D156">
        <v>3571</v>
      </c>
      <c r="E156" s="37">
        <f t="shared" ref="E156:E158" si="28">(C156-D156)/D156*100</f>
        <v>-55.830299635956315</v>
      </c>
      <c r="F156" s="37"/>
      <c r="G156" s="37"/>
    </row>
    <row r="157" spans="1:8" x14ac:dyDescent="0.15">
      <c r="A157" s="38" t="s">
        <v>115</v>
      </c>
      <c r="B157" s="40">
        <v>0.35100000000000003</v>
      </c>
      <c r="C157">
        <v>2003.9</v>
      </c>
      <c r="D157">
        <v>3571</v>
      </c>
      <c r="E157" s="37">
        <f t="shared" si="28"/>
        <v>-43.884066087930549</v>
      </c>
      <c r="F157" s="37"/>
      <c r="G157" s="37"/>
    </row>
    <row r="158" spans="1:8" x14ac:dyDescent="0.15">
      <c r="A158" s="38" t="s">
        <v>55</v>
      </c>
      <c r="B158" s="40">
        <v>0.377</v>
      </c>
      <c r="C158">
        <v>2637.1</v>
      </c>
      <c r="D158">
        <v>3571</v>
      </c>
      <c r="E158" s="37">
        <f t="shared" si="28"/>
        <v>-26.152338280593675</v>
      </c>
      <c r="F158" s="37"/>
      <c r="G158" s="37"/>
    </row>
    <row r="203" spans="1:7" x14ac:dyDescent="0.15">
      <c r="A203" t="s">
        <v>122</v>
      </c>
      <c r="B203" t="s">
        <v>121</v>
      </c>
      <c r="C203" t="s">
        <v>106</v>
      </c>
      <c r="D203" t="s">
        <v>120</v>
      </c>
      <c r="E203" t="s">
        <v>112</v>
      </c>
      <c r="F203" t="s">
        <v>110</v>
      </c>
      <c r="G203" t="s">
        <v>117</v>
      </c>
    </row>
    <row r="204" spans="1:7" x14ac:dyDescent="0.15">
      <c r="A204" t="s">
        <v>87</v>
      </c>
      <c r="B204" s="11">
        <v>1</v>
      </c>
      <c r="C204" s="36">
        <v>0.28000000000000003</v>
      </c>
      <c r="D204">
        <v>3412</v>
      </c>
      <c r="E204" s="37">
        <v>-78.250293083235647</v>
      </c>
      <c r="F204">
        <v>3412</v>
      </c>
      <c r="G204" s="37">
        <v>-78.250293083235647</v>
      </c>
    </row>
    <row r="205" spans="1:7" x14ac:dyDescent="0.15">
      <c r="A205" t="s">
        <v>88</v>
      </c>
      <c r="B205" s="11">
        <v>1.25</v>
      </c>
      <c r="C205" s="36">
        <v>0.35000000000000003</v>
      </c>
      <c r="D205">
        <v>3412</v>
      </c>
      <c r="E205" s="37">
        <v>-52.699296600234469</v>
      </c>
      <c r="F205">
        <v>6382</v>
      </c>
      <c r="G205" s="37">
        <v>-74.711689125665941</v>
      </c>
    </row>
    <row r="206" spans="1:7" x14ac:dyDescent="0.15">
      <c r="A206" t="s">
        <v>89</v>
      </c>
      <c r="B206" s="11">
        <v>1.35</v>
      </c>
      <c r="C206" s="36">
        <v>0.37800000000000006</v>
      </c>
      <c r="D206">
        <v>3412</v>
      </c>
      <c r="E206" s="37">
        <v>-38.039273153575621</v>
      </c>
      <c r="F206">
        <v>7793</v>
      </c>
      <c r="G206" s="37">
        <v>-72.871808032849998</v>
      </c>
    </row>
    <row r="207" spans="1:7" x14ac:dyDescent="0.15">
      <c r="A207" t="s">
        <v>90</v>
      </c>
      <c r="B207" s="11">
        <v>1.45</v>
      </c>
      <c r="C207" s="36">
        <v>0.40600000000000003</v>
      </c>
      <c r="D207">
        <v>3412</v>
      </c>
      <c r="E207" s="37">
        <v>-20.638921453692845</v>
      </c>
      <c r="F207">
        <v>9410</v>
      </c>
      <c r="G207" s="37">
        <v>-71.224229543039314</v>
      </c>
    </row>
    <row r="208" spans="1:7" x14ac:dyDescent="0.15">
      <c r="A208" t="s">
        <v>91</v>
      </c>
      <c r="B208" s="11">
        <v>1</v>
      </c>
      <c r="C208" s="36">
        <v>0.26</v>
      </c>
      <c r="D208">
        <v>3571</v>
      </c>
      <c r="E208" s="37">
        <v>-79.644357322878747</v>
      </c>
      <c r="F208" s="37">
        <v>3570.8929458524899</v>
      </c>
      <c r="G208" s="37">
        <v>-79.643747067682952</v>
      </c>
    </row>
    <row r="209" spans="1:7" x14ac:dyDescent="0.15">
      <c r="A209" t="s">
        <v>93</v>
      </c>
      <c r="B209" s="11">
        <v>1.25</v>
      </c>
      <c r="C209" s="36">
        <v>0.32500000000000001</v>
      </c>
      <c r="D209">
        <v>3571</v>
      </c>
      <c r="E209" s="37">
        <v>-55.830299635956315</v>
      </c>
      <c r="F209" s="37">
        <v>6381.6810769230697</v>
      </c>
      <c r="G209" s="37">
        <v>-75.283941942763207</v>
      </c>
    </row>
    <row r="210" spans="1:7" x14ac:dyDescent="0.15">
      <c r="A210" t="s">
        <v>94</v>
      </c>
      <c r="B210" s="11">
        <v>1.35</v>
      </c>
      <c r="C210" s="36">
        <v>0.35100000000000003</v>
      </c>
      <c r="D210">
        <v>3571</v>
      </c>
      <c r="E210" s="37">
        <v>-43.884066087930549</v>
      </c>
      <c r="F210" s="37">
        <v>7792.6144615384601</v>
      </c>
      <c r="G210" s="37">
        <v>-74.284625398952713</v>
      </c>
    </row>
    <row r="211" spans="1:7" x14ac:dyDescent="0.15">
      <c r="A211" t="s">
        <v>95</v>
      </c>
      <c r="B211" s="11">
        <v>1.45</v>
      </c>
      <c r="C211" s="36">
        <v>0.377</v>
      </c>
      <c r="D211">
        <v>3571</v>
      </c>
      <c r="E211" s="37">
        <v>-26.152338280593675</v>
      </c>
      <c r="F211" s="37">
        <v>9409.7504615384605</v>
      </c>
      <c r="G211" s="37">
        <v>-71.974814733090767</v>
      </c>
    </row>
  </sheetData>
  <mergeCells count="107">
    <mergeCell ref="A129:G131"/>
    <mergeCell ref="A132:D132"/>
    <mergeCell ref="E132:H132"/>
    <mergeCell ref="A137:H138"/>
    <mergeCell ref="A148:H149"/>
    <mergeCell ref="G20:G21"/>
    <mergeCell ref="G2:G4"/>
    <mergeCell ref="G5:G7"/>
    <mergeCell ref="G8:G10"/>
    <mergeCell ref="G11:G13"/>
    <mergeCell ref="G14:G16"/>
    <mergeCell ref="G17:G19"/>
    <mergeCell ref="F22:F24"/>
    <mergeCell ref="F25:F27"/>
    <mergeCell ref="F14:F16"/>
    <mergeCell ref="F17:F19"/>
    <mergeCell ref="F20:F21"/>
    <mergeCell ref="F2:F4"/>
    <mergeCell ref="F5:F7"/>
    <mergeCell ref="F8:F10"/>
    <mergeCell ref="F11:F13"/>
    <mergeCell ref="A38:G39"/>
    <mergeCell ref="B42:B44"/>
    <mergeCell ref="B45:B47"/>
    <mergeCell ref="B48:B50"/>
    <mergeCell ref="E42:E44"/>
    <mergeCell ref="E45:E47"/>
    <mergeCell ref="E48:E50"/>
    <mergeCell ref="G22:G24"/>
    <mergeCell ref="G25:G27"/>
    <mergeCell ref="G28:G30"/>
    <mergeCell ref="G31:G33"/>
    <mergeCell ref="G34:G36"/>
    <mergeCell ref="F28:F30"/>
    <mergeCell ref="F31:F33"/>
    <mergeCell ref="F34:F36"/>
    <mergeCell ref="A52:G53"/>
    <mergeCell ref="A56:A58"/>
    <mergeCell ref="A59:A61"/>
    <mergeCell ref="A62:A64"/>
    <mergeCell ref="A65:A67"/>
    <mergeCell ref="A68:A70"/>
    <mergeCell ref="F56:F58"/>
    <mergeCell ref="F59:F61"/>
    <mergeCell ref="F62:F64"/>
    <mergeCell ref="F65:F67"/>
    <mergeCell ref="A94:A96"/>
    <mergeCell ref="A97:A99"/>
    <mergeCell ref="A100:A102"/>
    <mergeCell ref="A103:A105"/>
    <mergeCell ref="F68:F70"/>
    <mergeCell ref="F71:F73"/>
    <mergeCell ref="F76:F78"/>
    <mergeCell ref="F79:F81"/>
    <mergeCell ref="F82:F84"/>
    <mergeCell ref="F85:F87"/>
    <mergeCell ref="A71:A73"/>
    <mergeCell ref="A76:A78"/>
    <mergeCell ref="A79:A81"/>
    <mergeCell ref="A82:A84"/>
    <mergeCell ref="A85:A87"/>
    <mergeCell ref="A88:A90"/>
    <mergeCell ref="A74:A75"/>
    <mergeCell ref="K56:K58"/>
    <mergeCell ref="K59:K61"/>
    <mergeCell ref="K79:K81"/>
    <mergeCell ref="K82:K84"/>
    <mergeCell ref="K85:K87"/>
    <mergeCell ref="K88:K90"/>
    <mergeCell ref="A123:A125"/>
    <mergeCell ref="A126:A128"/>
    <mergeCell ref="D94:D96"/>
    <mergeCell ref="D97:D99"/>
    <mergeCell ref="D100:D102"/>
    <mergeCell ref="D103:D105"/>
    <mergeCell ref="D106:D108"/>
    <mergeCell ref="D109:D111"/>
    <mergeCell ref="D112:D113"/>
    <mergeCell ref="D114:D116"/>
    <mergeCell ref="A106:A108"/>
    <mergeCell ref="A109:A111"/>
    <mergeCell ref="A112:A113"/>
    <mergeCell ref="A114:A116"/>
    <mergeCell ref="A117:A119"/>
    <mergeCell ref="A120:A122"/>
    <mergeCell ref="F88:F90"/>
    <mergeCell ref="F74:F75"/>
    <mergeCell ref="K62:K64"/>
    <mergeCell ref="K65:K67"/>
    <mergeCell ref="K68:K70"/>
    <mergeCell ref="K71:K73"/>
    <mergeCell ref="K76:K78"/>
    <mergeCell ref="D117:D119"/>
    <mergeCell ref="D120:D122"/>
    <mergeCell ref="D123:D125"/>
    <mergeCell ref="D126:D128"/>
    <mergeCell ref="L79:L81"/>
    <mergeCell ref="L82:L84"/>
    <mergeCell ref="L85:L87"/>
    <mergeCell ref="L88:L90"/>
    <mergeCell ref="L56:L58"/>
    <mergeCell ref="L62:L64"/>
    <mergeCell ref="L65:L67"/>
    <mergeCell ref="L68:L70"/>
    <mergeCell ref="L71:L73"/>
    <mergeCell ref="L76:L78"/>
    <mergeCell ref="L59:L6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5</v>
      </c>
      <c r="G1" s="1" t="s">
        <v>43</v>
      </c>
    </row>
    <row r="2" spans="1:7" x14ac:dyDescent="0.15">
      <c r="A2" t="s">
        <v>7</v>
      </c>
      <c r="B2">
        <v>1827.215218865384</v>
      </c>
      <c r="C2">
        <v>697.11999676385233</v>
      </c>
      <c r="D2">
        <v>971.42996137436933</v>
      </c>
      <c r="E2">
        <v>26.324382452727889</v>
      </c>
      <c r="F2">
        <v>13.26446744927909</v>
      </c>
      <c r="G2">
        <v>16.04853269838134</v>
      </c>
    </row>
    <row r="3" spans="1:7" x14ac:dyDescent="0.15">
      <c r="A3" t="s">
        <v>8</v>
      </c>
      <c r="B3">
        <v>1827.215218865384</v>
      </c>
      <c r="C3">
        <v>729.38185519914293</v>
      </c>
      <c r="D3">
        <v>551.26999971540283</v>
      </c>
      <c r="E3">
        <v>26.324382452727889</v>
      </c>
      <c r="F3">
        <v>13.734508150894881</v>
      </c>
      <c r="G3">
        <v>18.116368015818079</v>
      </c>
    </row>
    <row r="4" spans="1:7" x14ac:dyDescent="0.15">
      <c r="A4" t="s">
        <v>9</v>
      </c>
      <c r="B4">
        <v>1827.215218865384</v>
      </c>
      <c r="C4">
        <v>858.90318134531356</v>
      </c>
      <c r="D4">
        <v>627.28748737158276</v>
      </c>
      <c r="E4">
        <v>26.324382452727889</v>
      </c>
      <c r="F4">
        <v>15.40244517300397</v>
      </c>
      <c r="G4">
        <v>16.63455952053328</v>
      </c>
    </row>
    <row r="5" spans="1:7" x14ac:dyDescent="0.15">
      <c r="A5" t="s">
        <v>10</v>
      </c>
      <c r="B5">
        <v>3411.864921756664</v>
      </c>
      <c r="C5">
        <v>1146.0719233449149</v>
      </c>
      <c r="D5">
        <v>808.76952901259187</v>
      </c>
      <c r="E5">
        <v>41.10449762023854</v>
      </c>
      <c r="F5">
        <v>18.853087578832248</v>
      </c>
      <c r="G5">
        <v>23.507829311120609</v>
      </c>
    </row>
    <row r="6" spans="1:7" x14ac:dyDescent="0.15">
      <c r="A6" t="s">
        <v>11</v>
      </c>
      <c r="B6">
        <v>3411.864921756664</v>
      </c>
      <c r="C6">
        <v>914.24634880700387</v>
      </c>
      <c r="D6">
        <v>1027.0348904499881</v>
      </c>
      <c r="E6">
        <v>41.10449762023854</v>
      </c>
      <c r="F6">
        <v>15.998711842013909</v>
      </c>
      <c r="G6">
        <v>20.589016950809359</v>
      </c>
    </row>
    <row r="7" spans="1:7" x14ac:dyDescent="0.15">
      <c r="A7" t="s">
        <v>12</v>
      </c>
      <c r="B7">
        <v>3411.864921756664</v>
      </c>
      <c r="C7">
        <v>771.43810163669411</v>
      </c>
      <c r="D7">
        <v>922.21474838450797</v>
      </c>
      <c r="E7">
        <v>41.10449762023854</v>
      </c>
      <c r="F7">
        <v>14.09333210570356</v>
      </c>
      <c r="G7">
        <v>21.78888583722421</v>
      </c>
    </row>
    <row r="8" spans="1:7" x14ac:dyDescent="0.15">
      <c r="A8" t="s">
        <v>13</v>
      </c>
      <c r="B8">
        <v>6312.3634254068111</v>
      </c>
      <c r="C8">
        <v>2739.4274547601731</v>
      </c>
      <c r="D8">
        <v>1526.6302868486821</v>
      </c>
      <c r="E8">
        <v>65.121094979743319</v>
      </c>
      <c r="F8">
        <v>35.222403439154597</v>
      </c>
      <c r="G8">
        <v>33.141078458298999</v>
      </c>
    </row>
    <row r="9" spans="1:7" x14ac:dyDescent="0.15">
      <c r="A9" t="s">
        <v>14</v>
      </c>
      <c r="B9">
        <v>6312.3634254068111</v>
      </c>
      <c r="C9">
        <v>2382.513323815047</v>
      </c>
      <c r="D9">
        <v>1677.6446135141409</v>
      </c>
      <c r="E9">
        <v>65.121094979743319</v>
      </c>
      <c r="F9">
        <v>32.010106223233812</v>
      </c>
      <c r="G9">
        <v>40.608390494204933</v>
      </c>
    </row>
    <row r="10" spans="1:7" x14ac:dyDescent="0.15">
      <c r="A10" t="s">
        <v>15</v>
      </c>
      <c r="B10">
        <v>6312.3634254068111</v>
      </c>
      <c r="C10">
        <v>2696.8109410894822</v>
      </c>
      <c r="D10">
        <v>1704.156538593264</v>
      </c>
      <c r="E10">
        <v>65.121094979743319</v>
      </c>
      <c r="F10">
        <v>34.836401169308893</v>
      </c>
      <c r="G10">
        <v>41.161276060962066</v>
      </c>
    </row>
    <row r="11" spans="1:7" x14ac:dyDescent="0.15">
      <c r="A11" t="s">
        <v>16</v>
      </c>
      <c r="B11">
        <v>7870.6364389125829</v>
      </c>
      <c r="C11">
        <v>2353.6971690161308</v>
      </c>
      <c r="D11">
        <v>2115.4557460110491</v>
      </c>
      <c r="E11">
        <v>76.792832627891713</v>
      </c>
      <c r="F11">
        <v>31.717283814288379</v>
      </c>
      <c r="G11">
        <v>49.931362304587459</v>
      </c>
    </row>
    <row r="12" spans="1:7" x14ac:dyDescent="0.15">
      <c r="A12" t="s">
        <v>17</v>
      </c>
      <c r="B12">
        <v>7870.6364389125829</v>
      </c>
      <c r="C12">
        <v>2449.426171113264</v>
      </c>
      <c r="D12">
        <v>2134.3695160021621</v>
      </c>
      <c r="E12">
        <v>76.792832627891713</v>
      </c>
      <c r="F12">
        <v>32.699254301405887</v>
      </c>
      <c r="G12">
        <v>48.337627284995698</v>
      </c>
    </row>
    <row r="13" spans="1:7" x14ac:dyDescent="0.15">
      <c r="A13" t="s">
        <v>18</v>
      </c>
      <c r="B13">
        <v>7870.6364389125829</v>
      </c>
      <c r="C13">
        <v>2201.372167912391</v>
      </c>
      <c r="D13">
        <v>2163.2912893135549</v>
      </c>
      <c r="E13">
        <v>76.792832627891713</v>
      </c>
      <c r="F13">
        <v>30.159607111180119</v>
      </c>
      <c r="G13">
        <v>50.892766044281203</v>
      </c>
    </row>
    <row r="14" spans="1:7" x14ac:dyDescent="0.15">
      <c r="A14" t="s">
        <v>19</v>
      </c>
      <c r="B14">
        <v>9589.5284808502365</v>
      </c>
      <c r="C14">
        <v>3987.498792303948</v>
      </c>
      <c r="D14">
        <v>2766.6966896851491</v>
      </c>
      <c r="E14">
        <v>89.398894439431359</v>
      </c>
      <c r="F14">
        <v>46.33302807356597</v>
      </c>
      <c r="G14">
        <v>60.056638781289671</v>
      </c>
    </row>
    <row r="15" spans="1:7" x14ac:dyDescent="0.15">
      <c r="A15" t="s">
        <v>20</v>
      </c>
      <c r="B15">
        <v>9589.5284808502365</v>
      </c>
      <c r="C15">
        <v>4533.6602841099666</v>
      </c>
      <c r="D15">
        <v>2709.514804643527</v>
      </c>
      <c r="E15">
        <v>89.398894439431359</v>
      </c>
      <c r="F15">
        <v>50.910568106193608</v>
      </c>
      <c r="G15">
        <v>59.499418118638218</v>
      </c>
    </row>
    <row r="16" spans="1:7" x14ac:dyDescent="0.15">
      <c r="A16" t="s">
        <v>21</v>
      </c>
      <c r="B16">
        <v>9589.5284808502365</v>
      </c>
      <c r="C16">
        <v>4881.0334880022456</v>
      </c>
      <c r="D16">
        <v>2772.1294444710538</v>
      </c>
      <c r="E16">
        <v>89.398894439431359</v>
      </c>
      <c r="F16">
        <v>53.77354145472048</v>
      </c>
      <c r="G16">
        <v>60.646914034173889</v>
      </c>
    </row>
    <row r="17" spans="1:7" x14ac:dyDescent="0.15">
      <c r="A17" t="s">
        <v>22</v>
      </c>
      <c r="B17">
        <v>3570.8929458524972</v>
      </c>
      <c r="C17">
        <v>858.3846219053645</v>
      </c>
      <c r="D17">
        <v>699.07282798440451</v>
      </c>
      <c r="E17">
        <v>42.586249728185983</v>
      </c>
      <c r="F17">
        <v>14.86551557891608</v>
      </c>
      <c r="G17">
        <v>12.84089024779885</v>
      </c>
    </row>
    <row r="18" spans="1:7" x14ac:dyDescent="0.15">
      <c r="A18" t="s">
        <v>23</v>
      </c>
      <c r="B18">
        <v>3570.8929458524972</v>
      </c>
      <c r="C18">
        <v>1176.378743773025</v>
      </c>
      <c r="D18">
        <v>749.32744535688039</v>
      </c>
      <c r="E18">
        <v>42.586249728185983</v>
      </c>
      <c r="F18">
        <v>18.70681956761204</v>
      </c>
      <c r="G18">
        <v>19.836435695026481</v>
      </c>
    </row>
    <row r="19" spans="1:7" x14ac:dyDescent="0.15">
      <c r="A19" t="s">
        <v>24</v>
      </c>
      <c r="B19">
        <v>3570.8929458524972</v>
      </c>
      <c r="C19">
        <v>1693.4447785602049</v>
      </c>
      <c r="D19">
        <v>774.60996533653622</v>
      </c>
      <c r="E19">
        <v>42.586249728185983</v>
      </c>
      <c r="F19">
        <v>24.566809893697389</v>
      </c>
      <c r="G19">
        <v>14.210008542198871</v>
      </c>
    </row>
    <row r="20" spans="1:7" x14ac:dyDescent="0.15">
      <c r="A20" t="s">
        <v>25</v>
      </c>
      <c r="B20">
        <v>6381.6810769230779</v>
      </c>
      <c r="C20">
        <v>1214.060762883704</v>
      </c>
      <c r="D20">
        <v>1586.205614956933</v>
      </c>
      <c r="E20">
        <v>66.042296379947217</v>
      </c>
      <c r="F20">
        <v>19.201033522092761</v>
      </c>
      <c r="G20">
        <v>37.165977144451418</v>
      </c>
    </row>
    <row r="21" spans="1:7" x14ac:dyDescent="0.15">
      <c r="A21" t="s">
        <v>26</v>
      </c>
      <c r="B21">
        <v>6381.6810769230779</v>
      </c>
      <c r="C21">
        <v>2134.4419501680691</v>
      </c>
      <c r="D21">
        <v>1598.4332471123289</v>
      </c>
      <c r="E21">
        <v>66.042296379947217</v>
      </c>
      <c r="F21">
        <v>29.063179906622899</v>
      </c>
      <c r="G21">
        <v>34.533294468195358</v>
      </c>
    </row>
    <row r="22" spans="1:7" x14ac:dyDescent="0.15">
      <c r="A22" t="s">
        <v>27</v>
      </c>
      <c r="B22">
        <v>7792.6144615384655</v>
      </c>
      <c r="C22">
        <v>2967.4600780837291</v>
      </c>
      <c r="D22">
        <v>1901.5542556603989</v>
      </c>
      <c r="E22">
        <v>76.99270970644514</v>
      </c>
      <c r="F22">
        <v>37.076782875011212</v>
      </c>
      <c r="G22">
        <v>42.809528177843013</v>
      </c>
    </row>
    <row r="23" spans="1:7" x14ac:dyDescent="0.15">
      <c r="A23" t="s">
        <v>28</v>
      </c>
      <c r="B23">
        <v>7792.6144615384655</v>
      </c>
      <c r="C23">
        <v>2125.1309478378089</v>
      </c>
      <c r="D23">
        <v>2076.1803690830861</v>
      </c>
      <c r="E23">
        <v>76.99270970644514</v>
      </c>
      <c r="F23">
        <v>28.940889589644669</v>
      </c>
      <c r="G23">
        <v>36.502612582064494</v>
      </c>
    </row>
    <row r="24" spans="1:7" x14ac:dyDescent="0.15">
      <c r="A24" t="s">
        <v>29</v>
      </c>
      <c r="B24">
        <v>7792.6144615384655</v>
      </c>
      <c r="C24">
        <v>3526.1273583319462</v>
      </c>
      <c r="D24">
        <v>2122.1257717808548</v>
      </c>
      <c r="E24">
        <v>76.99270970644514</v>
      </c>
      <c r="F24">
        <v>42.166457497514308</v>
      </c>
      <c r="G24">
        <v>41.394176909046053</v>
      </c>
    </row>
    <row r="25" spans="1:7" x14ac:dyDescent="0.15">
      <c r="A25" t="s">
        <v>30</v>
      </c>
      <c r="B25">
        <v>9409.7504615384623</v>
      </c>
      <c r="C25">
        <v>3547.794989371394</v>
      </c>
      <c r="D25">
        <v>2690.1794214813608</v>
      </c>
      <c r="E25">
        <v>89.189498769345406</v>
      </c>
      <c r="F25">
        <v>42.27970932599348</v>
      </c>
      <c r="G25">
        <v>46.260585654525038</v>
      </c>
    </row>
    <row r="26" spans="1:7" x14ac:dyDescent="0.15">
      <c r="A26" t="s">
        <v>31</v>
      </c>
      <c r="B26">
        <v>9409.7504615384623</v>
      </c>
      <c r="C26">
        <v>3354.980142583835</v>
      </c>
      <c r="D26">
        <v>2642.7590448904989</v>
      </c>
      <c r="E26">
        <v>89.189498769345406</v>
      </c>
      <c r="F26">
        <v>40.662748646661498</v>
      </c>
      <c r="G26">
        <v>35.053454993032027</v>
      </c>
    </row>
    <row r="27" spans="1:7" x14ac:dyDescent="0.15">
      <c r="A27" t="s">
        <v>32</v>
      </c>
      <c r="B27">
        <v>9409.7504615384623</v>
      </c>
      <c r="C27">
        <v>4222.8140056826433</v>
      </c>
      <c r="D27">
        <v>2646.5195145823009</v>
      </c>
      <c r="E27">
        <v>89.189498769345406</v>
      </c>
      <c r="F27">
        <v>48.312512827976128</v>
      </c>
      <c r="G27">
        <v>55.560641663360698</v>
      </c>
    </row>
    <row r="28" spans="1:7" x14ac:dyDescent="0.15">
      <c r="A28" t="s">
        <v>33</v>
      </c>
      <c r="B28">
        <v>1827.215218865384</v>
      </c>
      <c r="C28">
        <v>517.65207432216243</v>
      </c>
      <c r="D28">
        <v>476.01172657272173</v>
      </c>
      <c r="E28">
        <v>26.324382452727889</v>
      </c>
      <c r="F28">
        <v>10.67770087242204</v>
      </c>
      <c r="G28">
        <v>14.82358722754609</v>
      </c>
    </row>
    <row r="29" spans="1:7" x14ac:dyDescent="0.15">
      <c r="A29" t="s">
        <v>34</v>
      </c>
      <c r="B29">
        <v>1827.215218865384</v>
      </c>
      <c r="C29">
        <v>795.29494474269768</v>
      </c>
      <c r="D29">
        <v>525.53875599971275</v>
      </c>
      <c r="E29">
        <v>26.324382452727889</v>
      </c>
      <c r="F29">
        <v>14.584786708395971</v>
      </c>
      <c r="G29">
        <v>5.769093559204558</v>
      </c>
    </row>
    <row r="30" spans="1:7" x14ac:dyDescent="0.15">
      <c r="A30" t="s">
        <v>35</v>
      </c>
      <c r="B30">
        <v>1827.215218865384</v>
      </c>
      <c r="C30">
        <v>983.57711167663911</v>
      </c>
      <c r="D30">
        <v>515.48908013395828</v>
      </c>
      <c r="E30">
        <v>26.324382452727889</v>
      </c>
      <c r="F30">
        <v>16.991262612515879</v>
      </c>
      <c r="G30">
        <v>16.443504815597841</v>
      </c>
    </row>
    <row r="31" spans="1:7" x14ac:dyDescent="0.15">
      <c r="A31" t="s">
        <v>36</v>
      </c>
      <c r="B31">
        <v>3411.864921756664</v>
      </c>
      <c r="C31">
        <v>925.16398851036524</v>
      </c>
      <c r="D31">
        <v>806.80630226666995</v>
      </c>
      <c r="E31">
        <v>41.10449762023854</v>
      </c>
      <c r="F31">
        <v>16.115359527313561</v>
      </c>
      <c r="G31">
        <v>20.547464948890472</v>
      </c>
    </row>
    <row r="32" spans="1:7" x14ac:dyDescent="0.15">
      <c r="A32" t="s">
        <v>37</v>
      </c>
      <c r="B32">
        <v>3411.864921756664</v>
      </c>
      <c r="D32">
        <v>800.61024610689958</v>
      </c>
      <c r="E32">
        <v>41.10449762023854</v>
      </c>
      <c r="G32">
        <v>21.54192248968587</v>
      </c>
    </row>
    <row r="33" spans="1:7" x14ac:dyDescent="0.15">
      <c r="A33" t="s">
        <v>38</v>
      </c>
      <c r="B33">
        <v>3411.864921756664</v>
      </c>
      <c r="C33">
        <v>1526.293700404877</v>
      </c>
      <c r="D33">
        <v>820.47056338720483</v>
      </c>
      <c r="E33">
        <v>41.10449762023854</v>
      </c>
      <c r="F33">
        <v>23.167234503424201</v>
      </c>
      <c r="G33">
        <v>23.708324414681631</v>
      </c>
    </row>
    <row r="34" spans="1:7" x14ac:dyDescent="0.15">
      <c r="A34" t="s">
        <v>39</v>
      </c>
      <c r="B34">
        <v>6312.3634254068111</v>
      </c>
      <c r="C34">
        <v>2760.2720053033281</v>
      </c>
      <c r="D34">
        <v>1627.190221291504</v>
      </c>
      <c r="E34">
        <v>65.121094979743319</v>
      </c>
      <c r="F34">
        <v>35.397975536741157</v>
      </c>
      <c r="G34">
        <v>36.706180860261973</v>
      </c>
    </row>
    <row r="35" spans="1:7" x14ac:dyDescent="0.15">
      <c r="A35" t="s">
        <v>40</v>
      </c>
      <c r="B35">
        <v>6312.3634254068111</v>
      </c>
      <c r="C35">
        <v>2878.3763499655688</v>
      </c>
      <c r="D35">
        <v>1599.0863489030471</v>
      </c>
      <c r="E35">
        <v>65.121094979743319</v>
      </c>
      <c r="F35">
        <v>36.452649378617807</v>
      </c>
      <c r="G35">
        <v>35.705969106574557</v>
      </c>
    </row>
    <row r="36" spans="1:7" x14ac:dyDescent="0.15">
      <c r="A36" t="s">
        <v>41</v>
      </c>
      <c r="B36">
        <v>6312.3634254068111</v>
      </c>
      <c r="C36">
        <v>3078.313874303476</v>
      </c>
      <c r="D36">
        <v>1662.5262539310111</v>
      </c>
      <c r="E36">
        <v>65.121094979743319</v>
      </c>
      <c r="F36">
        <v>38.160925073666348</v>
      </c>
      <c r="G36">
        <v>36.090947560300783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modu_0307</vt:lpstr>
      <vt:lpstr>modu_0307_anlysis</vt:lpstr>
      <vt:lpstr>modu_max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ZhongWei Sun</cp:lastModifiedBy>
  <dcterms:created xsi:type="dcterms:W3CDTF">2019-11-18T09:16:50Z</dcterms:created>
  <dcterms:modified xsi:type="dcterms:W3CDTF">2019-11-19T07:13:56Z</dcterms:modified>
</cp:coreProperties>
</file>