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原始数据" sheetId="1" r:id="rId1"/>
    <sheet name="分析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5" i="2" l="1"/>
  <c r="I176" i="2"/>
  <c r="I177" i="2"/>
  <c r="I174" i="2"/>
  <c r="I171" i="2"/>
  <c r="I172" i="2"/>
  <c r="I173" i="2"/>
  <c r="I170" i="2"/>
  <c r="H170" i="2"/>
  <c r="H171" i="2"/>
  <c r="H172" i="2"/>
  <c r="H173" i="2"/>
  <c r="H174" i="2"/>
  <c r="H175" i="2"/>
  <c r="H176" i="2"/>
  <c r="H177" i="2"/>
  <c r="X64" i="2" l="1"/>
  <c r="W64" i="2"/>
  <c r="V64" i="2"/>
  <c r="X47" i="2" l="1"/>
  <c r="Z47" i="2" s="1"/>
  <c r="AA47" i="2" s="1"/>
  <c r="X48" i="2"/>
  <c r="Z48" i="2" s="1"/>
  <c r="AA48" i="2" s="1"/>
  <c r="X52" i="2"/>
  <c r="S52" i="2"/>
  <c r="S53" i="2"/>
  <c r="X53" i="2" s="1"/>
  <c r="Z53" i="2" s="1"/>
  <c r="AA53" i="2" s="1"/>
  <c r="S54" i="2"/>
  <c r="X54" i="2" s="1"/>
  <c r="Z54" i="2" s="1"/>
  <c r="AA54" i="2" s="1"/>
  <c r="S49" i="2"/>
  <c r="X49" i="2" s="1"/>
  <c r="S50" i="2"/>
  <c r="X50" i="2" s="1"/>
  <c r="Z50" i="2" s="1"/>
  <c r="AA50" i="2" s="1"/>
  <c r="S51" i="2"/>
  <c r="X51" i="2" s="1"/>
  <c r="Z51" i="2" s="1"/>
  <c r="AA51" i="2" s="1"/>
  <c r="S46" i="2"/>
  <c r="X46" i="2" s="1"/>
  <c r="S47" i="2"/>
  <c r="S48" i="2"/>
  <c r="Z49" i="2" l="1"/>
  <c r="AA49" i="2" s="1"/>
  <c r="Y49" i="2"/>
  <c r="Z52" i="2"/>
  <c r="AA52" i="2" s="1"/>
  <c r="Y52" i="2"/>
  <c r="Y46" i="2"/>
  <c r="Z46" i="2"/>
  <c r="AA46" i="2" s="1"/>
  <c r="I163" i="2"/>
  <c r="I160" i="2"/>
  <c r="I151" i="2"/>
  <c r="I148" i="2"/>
  <c r="I145" i="2"/>
  <c r="I142" i="2"/>
  <c r="I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I154" i="2" s="1"/>
  <c r="H155" i="2"/>
  <c r="H156" i="2"/>
  <c r="H157" i="2"/>
  <c r="I157" i="2" s="1"/>
  <c r="H158" i="2"/>
  <c r="H159" i="2"/>
  <c r="H160" i="2"/>
  <c r="H161" i="2"/>
  <c r="H162" i="2"/>
  <c r="H163" i="2"/>
  <c r="H164" i="2"/>
  <c r="H165" i="2"/>
  <c r="H139" i="2"/>
  <c r="J34" i="1" l="1"/>
  <c r="J35" i="1"/>
  <c r="J36" i="1"/>
  <c r="J37" i="1"/>
  <c r="L36" i="1" s="1"/>
  <c r="N36" i="1" s="1"/>
  <c r="O36" i="1" s="1"/>
  <c r="J38" i="1"/>
  <c r="J39" i="1"/>
  <c r="J40" i="1"/>
  <c r="J41" i="1"/>
  <c r="L41" i="1" s="1"/>
  <c r="N41" i="1" s="1"/>
  <c r="J42" i="1"/>
  <c r="J43" i="1"/>
  <c r="J44" i="1"/>
  <c r="J45" i="1"/>
  <c r="J46" i="1"/>
  <c r="J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3" i="1"/>
  <c r="K52" i="2"/>
  <c r="K55" i="2"/>
  <c r="K58" i="2"/>
  <c r="K61" i="2"/>
  <c r="K64" i="2"/>
  <c r="K67" i="2"/>
  <c r="K70" i="2"/>
  <c r="K73" i="2"/>
  <c r="K76" i="2"/>
  <c r="S20" i="2"/>
  <c r="S21" i="2"/>
  <c r="S22" i="2"/>
  <c r="X22" i="2" s="1"/>
  <c r="S23" i="2"/>
  <c r="S24" i="2"/>
  <c r="S25" i="2"/>
  <c r="S26" i="2"/>
  <c r="X26" i="2" s="1"/>
  <c r="Z26" i="2" s="1"/>
  <c r="AA26" i="2" s="1"/>
  <c r="S27" i="2"/>
  <c r="S28" i="2"/>
  <c r="S29" i="2"/>
  <c r="X29" i="2" s="1"/>
  <c r="Z29" i="2" s="1"/>
  <c r="AA29" i="2" s="1"/>
  <c r="S30" i="2"/>
  <c r="X30" i="2" s="1"/>
  <c r="Z30" i="2" s="1"/>
  <c r="AA30" i="2" s="1"/>
  <c r="S31" i="2"/>
  <c r="S32" i="2"/>
  <c r="S33" i="2"/>
  <c r="X33" i="2" s="1"/>
  <c r="Z33" i="2" s="1"/>
  <c r="AA33" i="2" s="1"/>
  <c r="S34" i="2"/>
  <c r="X34" i="2" s="1"/>
  <c r="S35" i="2"/>
  <c r="S36" i="2"/>
  <c r="S37" i="2"/>
  <c r="X37" i="2" s="1"/>
  <c r="S38" i="2"/>
  <c r="X38" i="2" s="1"/>
  <c r="Z38" i="2" s="1"/>
  <c r="AA38" i="2" s="1"/>
  <c r="S39" i="2"/>
  <c r="X39" i="2" s="1"/>
  <c r="Z39" i="2" s="1"/>
  <c r="AA39" i="2" s="1"/>
  <c r="S40" i="2"/>
  <c r="S41" i="2"/>
  <c r="X41" i="2" s="1"/>
  <c r="Z41" i="2" s="1"/>
  <c r="AA41" i="2" s="1"/>
  <c r="S42" i="2"/>
  <c r="X42" i="2" s="1"/>
  <c r="Z42" i="2" s="1"/>
  <c r="AA42" i="2" s="1"/>
  <c r="S43" i="2"/>
  <c r="X43" i="2" s="1"/>
  <c r="S44" i="2"/>
  <c r="S45" i="2"/>
  <c r="X45" i="2" s="1"/>
  <c r="Z45" i="2" s="1"/>
  <c r="AA45" i="2" s="1"/>
  <c r="S19" i="2"/>
  <c r="X19" i="2" s="1"/>
  <c r="X44" i="2"/>
  <c r="Z44" i="2" s="1"/>
  <c r="AA44" i="2" s="1"/>
  <c r="X40" i="2"/>
  <c r="X36" i="2"/>
  <c r="Z36" i="2" s="1"/>
  <c r="AA36" i="2" s="1"/>
  <c r="X35" i="2"/>
  <c r="Z35" i="2" s="1"/>
  <c r="AA35" i="2" s="1"/>
  <c r="X32" i="2"/>
  <c r="Z32" i="2" s="1"/>
  <c r="AA32" i="2" s="1"/>
  <c r="X31" i="2"/>
  <c r="X28" i="2"/>
  <c r="X27" i="2"/>
  <c r="Z27" i="2" s="1"/>
  <c r="AA27" i="2" s="1"/>
  <c r="X25" i="2"/>
  <c r="X24" i="2"/>
  <c r="Z24" i="2" s="1"/>
  <c r="AA24" i="2" s="1"/>
  <c r="X23" i="2"/>
  <c r="Z23" i="2" s="1"/>
  <c r="AA23" i="2" s="1"/>
  <c r="X21" i="2"/>
  <c r="Z21" i="2" s="1"/>
  <c r="AA21" i="2" s="1"/>
  <c r="X20" i="2"/>
  <c r="Z20" i="2" s="1"/>
  <c r="AA20" i="2" s="1"/>
  <c r="J76" i="2"/>
  <c r="J73" i="2"/>
  <c r="J70" i="2"/>
  <c r="J64" i="2"/>
  <c r="J61" i="2"/>
  <c r="J58" i="2"/>
  <c r="J52" i="2"/>
  <c r="L44" i="1"/>
  <c r="N44" i="1" s="1"/>
  <c r="L39" i="1"/>
  <c r="N39" i="1" s="1"/>
  <c r="Y34" i="2" l="1"/>
  <c r="Z34" i="2"/>
  <c r="AA34" i="2" s="1"/>
  <c r="Y22" i="2"/>
  <c r="Z22" i="2"/>
  <c r="AA22" i="2" s="1"/>
  <c r="Z43" i="2"/>
  <c r="AA43" i="2" s="1"/>
  <c r="Y43" i="2"/>
  <c r="Z31" i="2"/>
  <c r="AA31" i="2" s="1"/>
  <c r="Y31" i="2"/>
  <c r="Z40" i="2"/>
  <c r="AA40" i="2" s="1"/>
  <c r="Y40" i="2"/>
  <c r="Z37" i="2"/>
  <c r="AA37" i="2" s="1"/>
  <c r="Y37" i="2"/>
  <c r="Z28" i="2"/>
  <c r="AA28" i="2" s="1"/>
  <c r="Y28" i="2"/>
  <c r="Z19" i="2"/>
  <c r="Y19" i="2"/>
  <c r="Z25" i="2"/>
  <c r="AA25" i="2" s="1"/>
  <c r="Y25" i="2"/>
  <c r="O39" i="1"/>
  <c r="L33" i="1"/>
  <c r="N33" i="1" s="1"/>
  <c r="O33" i="1" s="1"/>
  <c r="J55" i="2"/>
  <c r="J67" i="2"/>
  <c r="N23" i="1"/>
  <c r="N11" i="1"/>
  <c r="L26" i="1"/>
  <c r="N26" i="1" s="1"/>
  <c r="L23" i="1"/>
  <c r="L20" i="1"/>
  <c r="N20" i="1" s="1"/>
  <c r="L17" i="1"/>
  <c r="N17" i="1" s="1"/>
  <c r="L14" i="1"/>
  <c r="N14" i="1" s="1"/>
  <c r="L11" i="1"/>
  <c r="L8" i="1"/>
  <c r="N8" i="1" s="1"/>
  <c r="L5" i="1"/>
  <c r="N5" i="1" s="1"/>
  <c r="L2" i="1"/>
  <c r="N2" i="1" s="1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AA19" i="2" l="1"/>
  <c r="AA55" i="2" s="1"/>
  <c r="Z55" i="2"/>
  <c r="O5" i="1"/>
  <c r="O17" i="1"/>
</calcChain>
</file>

<file path=xl/sharedStrings.xml><?xml version="1.0" encoding="utf-8"?>
<sst xmlns="http://schemas.openxmlformats.org/spreadsheetml/2006/main" count="386" uniqueCount="196">
  <si>
    <t>description</t>
  </si>
  <si>
    <t>las_9_A2</t>
  </si>
  <si>
    <t>las_9_A3</t>
  </si>
  <si>
    <t>las_9_B2</t>
  </si>
  <si>
    <t>las_9_B3</t>
  </si>
  <si>
    <t>las_9_C2</t>
  </si>
  <si>
    <t>las_9_C3</t>
  </si>
  <si>
    <t>las_9_D2</t>
  </si>
  <si>
    <t>las_9_D3</t>
  </si>
  <si>
    <t>las_9_E1</t>
    <phoneticPr fontId="1" type="noConversion"/>
  </si>
  <si>
    <t>las_9_E2</t>
  </si>
  <si>
    <t>las_9_E3</t>
  </si>
  <si>
    <t>las_9_F1</t>
    <phoneticPr fontId="1" type="noConversion"/>
  </si>
  <si>
    <t>las_9_F2</t>
  </si>
  <si>
    <t>las_9_F3</t>
  </si>
  <si>
    <t>las_9_G2</t>
  </si>
  <si>
    <t>las_9_G3</t>
  </si>
  <si>
    <t>las_9_H2</t>
  </si>
  <si>
    <t>las_9_H3</t>
  </si>
  <si>
    <t>las_9_I1</t>
    <phoneticPr fontId="1" type="noConversion"/>
  </si>
  <si>
    <t>las_9_I2</t>
  </si>
  <si>
    <t>las_9_I3</t>
  </si>
  <si>
    <t>length</t>
    <phoneticPr fontId="1" type="noConversion"/>
  </si>
  <si>
    <t>width</t>
    <phoneticPr fontId="1" type="noConversion"/>
  </si>
  <si>
    <t>height</t>
    <phoneticPr fontId="1" type="noConversion"/>
  </si>
  <si>
    <t>Plate_thickness</t>
    <phoneticPr fontId="1" type="noConversion"/>
  </si>
  <si>
    <t>weight</t>
    <phoneticPr fontId="1" type="noConversion"/>
  </si>
  <si>
    <t>diameter</t>
    <phoneticPr fontId="1" type="noConversion"/>
  </si>
  <si>
    <t>aperture</t>
    <phoneticPr fontId="1" type="noConversion"/>
  </si>
  <si>
    <t>density</t>
    <phoneticPr fontId="1" type="noConversion"/>
  </si>
  <si>
    <t>volume_fraction</t>
    <phoneticPr fontId="1" type="noConversion"/>
  </si>
  <si>
    <t>las_9_A1</t>
    <phoneticPr fontId="1" type="noConversion"/>
  </si>
  <si>
    <t>las_9_B1</t>
    <phoneticPr fontId="1" type="noConversion"/>
  </si>
  <si>
    <t>las_9_C1</t>
    <phoneticPr fontId="1" type="noConversion"/>
  </si>
  <si>
    <t>las_9_D1</t>
    <phoneticPr fontId="1" type="noConversion"/>
  </si>
  <si>
    <t>las_9_F1</t>
    <phoneticPr fontId="1" type="noConversion"/>
  </si>
  <si>
    <t>las_9_G1</t>
    <phoneticPr fontId="1" type="noConversion"/>
  </si>
  <si>
    <t>las_9_H1</t>
    <phoneticPr fontId="1" type="noConversion"/>
  </si>
  <si>
    <t>width</t>
  </si>
  <si>
    <t>height</t>
  </si>
  <si>
    <t>l_layers</t>
    <phoneticPr fontId="1" type="noConversion"/>
  </si>
  <si>
    <t>w_layers</t>
  </si>
  <si>
    <t>h_layers</t>
  </si>
  <si>
    <t>vol_frac</t>
    <phoneticPr fontId="1" type="noConversion"/>
  </si>
  <si>
    <t>lat_type</t>
    <phoneticPr fontId="1" type="noConversion"/>
  </si>
  <si>
    <t>pre_modu</t>
    <phoneticPr fontId="1" type="noConversion"/>
  </si>
  <si>
    <t>pre_yield</t>
    <phoneticPr fontId="1" type="noConversion"/>
  </si>
  <si>
    <t>sim_modu</t>
    <phoneticPr fontId="1" type="noConversion"/>
  </si>
  <si>
    <t>sim_yield</t>
    <phoneticPr fontId="1" type="noConversion"/>
  </si>
  <si>
    <t>las_9_A</t>
    <phoneticPr fontId="1" type="noConversion"/>
  </si>
  <si>
    <t>las_9_B</t>
    <phoneticPr fontId="1" type="noConversion"/>
  </si>
  <si>
    <t>las_9_C</t>
    <phoneticPr fontId="1" type="noConversion"/>
  </si>
  <si>
    <t>las_9_D</t>
    <phoneticPr fontId="1" type="noConversion"/>
  </si>
  <si>
    <t>las_9_E</t>
    <phoneticPr fontId="1" type="noConversion"/>
  </si>
  <si>
    <t>las_9_F</t>
    <phoneticPr fontId="1" type="noConversion"/>
  </si>
  <si>
    <t>las_9_G</t>
    <phoneticPr fontId="1" type="noConversion"/>
  </si>
  <si>
    <t>las_9_H</t>
    <phoneticPr fontId="1" type="noConversion"/>
  </si>
  <si>
    <t>las_9_I</t>
    <phoneticPr fontId="1" type="noConversion"/>
  </si>
  <si>
    <t>las_9_J</t>
    <phoneticPr fontId="1" type="noConversion"/>
  </si>
  <si>
    <t>las_9_K</t>
    <phoneticPr fontId="1" type="noConversion"/>
  </si>
  <si>
    <t>las_9_L</t>
    <phoneticPr fontId="1" type="noConversion"/>
  </si>
  <si>
    <t>las_9_M</t>
    <phoneticPr fontId="1" type="noConversion"/>
  </si>
  <si>
    <t>design parameters</t>
    <phoneticPr fontId="1" type="noConversion"/>
  </si>
  <si>
    <t>average_VolFra</t>
    <phoneticPr fontId="1" type="noConversion"/>
  </si>
  <si>
    <t>design_VolFra</t>
    <phoneticPr fontId="1" type="noConversion"/>
  </si>
  <si>
    <t>cell_angle_h</t>
    <phoneticPr fontId="1" type="noConversion"/>
  </si>
  <si>
    <t>average_Error</t>
    <phoneticPr fontId="1" type="noConversion"/>
  </si>
  <si>
    <t>width</t>
    <phoneticPr fontId="1" type="noConversion"/>
  </si>
  <si>
    <t>weight</t>
    <phoneticPr fontId="1" type="noConversion"/>
  </si>
  <si>
    <t>las_6_21</t>
    <phoneticPr fontId="1" type="noConversion"/>
  </si>
  <si>
    <t>las_6_22</t>
    <phoneticPr fontId="1" type="noConversion"/>
  </si>
  <si>
    <t>las_6_23</t>
    <phoneticPr fontId="1" type="noConversion"/>
  </si>
  <si>
    <t>las_6_61</t>
    <phoneticPr fontId="1" type="noConversion"/>
  </si>
  <si>
    <t>las_6_62</t>
  </si>
  <si>
    <t>las_6_63</t>
  </si>
  <si>
    <t>las_6_71</t>
    <phoneticPr fontId="1" type="noConversion"/>
  </si>
  <si>
    <t>las_6_72</t>
    <phoneticPr fontId="1" type="noConversion"/>
  </si>
  <si>
    <t>las_6_81</t>
    <phoneticPr fontId="1" type="noConversion"/>
  </si>
  <si>
    <t>las_6_82</t>
    <phoneticPr fontId="1" type="noConversion"/>
  </si>
  <si>
    <t>las_6_83</t>
    <phoneticPr fontId="1" type="noConversion"/>
  </si>
  <si>
    <t>las_6_91</t>
    <phoneticPr fontId="1" type="noConversion"/>
  </si>
  <si>
    <t>las_6_92</t>
  </si>
  <si>
    <t>las_6_93</t>
  </si>
  <si>
    <t>cell_angle_h</t>
    <phoneticPr fontId="1" type="noConversion"/>
  </si>
  <si>
    <t>name</t>
    <phoneticPr fontId="1" type="noConversion"/>
  </si>
  <si>
    <t>volume_fraction</t>
  </si>
  <si>
    <t>las_9_F2</t>
    <phoneticPr fontId="1" type="noConversion"/>
  </si>
  <si>
    <t>las_9_F3</t>
    <phoneticPr fontId="1" type="noConversion"/>
  </si>
  <si>
    <t>打印件</t>
    <phoneticPr fontId="1" type="noConversion"/>
  </si>
  <si>
    <t>las_9_B</t>
    <phoneticPr fontId="1" type="noConversion"/>
  </si>
  <si>
    <t>las_9_C</t>
    <phoneticPr fontId="1" type="noConversion"/>
  </si>
  <si>
    <t>las_9_H</t>
    <phoneticPr fontId="1" type="noConversion"/>
  </si>
  <si>
    <t>las_9_G</t>
    <phoneticPr fontId="1" type="noConversion"/>
  </si>
  <si>
    <t>las_9_F</t>
    <phoneticPr fontId="1" type="noConversion"/>
  </si>
  <si>
    <t>las_9_D</t>
    <phoneticPr fontId="1" type="noConversion"/>
  </si>
  <si>
    <t>des_dia</t>
    <phoneticPr fontId="1" type="noConversion"/>
  </si>
  <si>
    <t>qua_dia</t>
    <phoneticPr fontId="1" type="noConversion"/>
  </si>
  <si>
    <t>des_ape</t>
    <phoneticPr fontId="1" type="noConversion"/>
  </si>
  <si>
    <t>des_VolFra</t>
    <phoneticPr fontId="1" type="noConversion"/>
  </si>
  <si>
    <t>qua_VolFra</t>
    <phoneticPr fontId="1" type="noConversion"/>
  </si>
  <si>
    <t>aver_qua_VolFra</t>
    <phoneticPr fontId="1" type="noConversion"/>
  </si>
  <si>
    <t>qua_ape</t>
    <phoneticPr fontId="1" type="noConversion"/>
  </si>
  <si>
    <t>Error_VolFra</t>
    <phoneticPr fontId="1" type="noConversion"/>
  </si>
  <si>
    <t>des_dia_angle</t>
    <phoneticPr fontId="1" type="noConversion"/>
  </si>
  <si>
    <t>设计件</t>
    <phoneticPr fontId="1" type="noConversion"/>
  </si>
  <si>
    <t>quality parameters：测量板厚</t>
    <phoneticPr fontId="1" type="noConversion"/>
  </si>
  <si>
    <t>quality parameters：根据试件高度计算板厚</t>
    <phoneticPr fontId="1" type="noConversion"/>
  </si>
  <si>
    <t>打印件测量数据对比分析表</t>
    <phoneticPr fontId="1" type="noConversion"/>
  </si>
  <si>
    <t>aver_VolFra</t>
    <phoneticPr fontId="1" type="noConversion"/>
  </si>
  <si>
    <t>des_VolFra</t>
    <phoneticPr fontId="1" type="noConversion"/>
  </si>
  <si>
    <t>Error_%</t>
    <phoneticPr fontId="1" type="noConversion"/>
  </si>
  <si>
    <t>体积偏差与杆倾角的关系</t>
    <phoneticPr fontId="1" type="noConversion"/>
  </si>
  <si>
    <t>杆倾角</t>
    <phoneticPr fontId="1" type="noConversion"/>
  </si>
  <si>
    <t>体积偏差</t>
    <phoneticPr fontId="1" type="noConversion"/>
  </si>
  <si>
    <t>不同打印批次打印稳定性分析</t>
    <phoneticPr fontId="1" type="noConversion"/>
  </si>
  <si>
    <t>设计件</t>
    <phoneticPr fontId="1" type="noConversion"/>
  </si>
  <si>
    <t>las_6_9</t>
    <phoneticPr fontId="1" type="noConversion"/>
  </si>
  <si>
    <t>qua_VolFra</t>
    <phoneticPr fontId="1" type="noConversion"/>
  </si>
  <si>
    <t>aver_VolFra</t>
    <phoneticPr fontId="1" type="noConversion"/>
  </si>
  <si>
    <t>Error</t>
    <phoneticPr fontId="1" type="noConversion"/>
  </si>
  <si>
    <t>质量数据</t>
    <phoneticPr fontId="1" type="noConversion"/>
  </si>
  <si>
    <t>des_weight</t>
    <phoneticPr fontId="1" type="noConversion"/>
  </si>
  <si>
    <t>Error_Weight</t>
    <phoneticPr fontId="1" type="noConversion"/>
  </si>
  <si>
    <t>aver_Error</t>
    <phoneticPr fontId="1" type="noConversion"/>
  </si>
  <si>
    <t>las_9_a1</t>
    <phoneticPr fontId="1" type="noConversion"/>
  </si>
  <si>
    <t>las_9_a2</t>
    <phoneticPr fontId="1" type="noConversion"/>
  </si>
  <si>
    <t>las_9_a3</t>
    <phoneticPr fontId="1" type="noConversion"/>
  </si>
  <si>
    <t>las_9_b1</t>
    <phoneticPr fontId="1" type="noConversion"/>
  </si>
  <si>
    <t>las_9_b2</t>
    <phoneticPr fontId="1" type="noConversion"/>
  </si>
  <si>
    <t>las_9_b3</t>
    <phoneticPr fontId="1" type="noConversion"/>
  </si>
  <si>
    <t>las_9_c1</t>
    <phoneticPr fontId="1" type="noConversion"/>
  </si>
  <si>
    <t>las_9_c2</t>
    <phoneticPr fontId="1" type="noConversion"/>
  </si>
  <si>
    <t>las_9_c3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</si>
  <si>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</si>
  <si>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</si>
  <si>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</si>
  <si>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</si>
  <si>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</si>
  <si>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</si>
  <si>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</si>
  <si>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</si>
  <si>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</si>
  <si>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</si>
  <si>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</si>
  <si>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</si>
  <si>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打印件稳定性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</si>
  <si>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</si>
  <si>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</si>
  <si>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</si>
  <si>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</si>
  <si>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</si>
  <si>
    <t>B3</t>
  </si>
  <si>
    <t>C1</t>
    <phoneticPr fontId="1" type="noConversion"/>
  </si>
  <si>
    <t>C2</t>
  </si>
  <si>
    <t>C3</t>
  </si>
  <si>
    <t>D1</t>
    <phoneticPr fontId="1" type="noConversion"/>
  </si>
  <si>
    <t>D2</t>
  </si>
  <si>
    <t>D3</t>
  </si>
  <si>
    <t>E1</t>
    <phoneticPr fontId="1" type="noConversion"/>
  </si>
  <si>
    <t>E2</t>
  </si>
  <si>
    <t>E3</t>
  </si>
  <si>
    <t>F1</t>
    <phoneticPr fontId="1" type="noConversion"/>
  </si>
  <si>
    <t>F2</t>
  </si>
  <si>
    <t>F3</t>
  </si>
  <si>
    <t>G1</t>
    <phoneticPr fontId="1" type="noConversion"/>
  </si>
  <si>
    <t>G2</t>
  </si>
  <si>
    <t>G3</t>
  </si>
  <si>
    <t>H1</t>
    <phoneticPr fontId="1" type="noConversion"/>
  </si>
  <si>
    <t>H2</t>
  </si>
  <si>
    <t>H3</t>
  </si>
  <si>
    <t>I1</t>
    <phoneticPr fontId="1" type="noConversion"/>
  </si>
  <si>
    <t>I2</t>
  </si>
  <si>
    <t>I3</t>
  </si>
  <si>
    <t>a1</t>
    <phoneticPr fontId="1" type="noConversion"/>
  </si>
  <si>
    <t>a2</t>
  </si>
  <si>
    <t>a3</t>
  </si>
  <si>
    <t>b1</t>
    <phoneticPr fontId="1" type="noConversion"/>
  </si>
  <si>
    <t>b2</t>
  </si>
  <si>
    <t>b3</t>
  </si>
  <si>
    <t>c1</t>
    <phoneticPr fontId="1" type="noConversion"/>
  </si>
  <si>
    <t>c2</t>
  </si>
  <si>
    <t>c3</t>
  </si>
  <si>
    <t>VolFra_Error</t>
    <phoneticPr fontId="1" type="noConversion"/>
  </si>
  <si>
    <t>Average（VolFra_Error）</t>
    <phoneticPr fontId="1" type="noConversion"/>
  </si>
  <si>
    <t>平均值</t>
    <phoneticPr fontId="1" type="noConversion"/>
  </si>
  <si>
    <t>方差</t>
    <phoneticPr fontId="1" type="noConversion"/>
  </si>
  <si>
    <t>离散系数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</si>
  <si>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</si>
  <si>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</si>
  <si>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</si>
  <si>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des_volfra</t>
    <phoneticPr fontId="1" type="noConversion"/>
  </si>
  <si>
    <t>qua_VolFra</t>
    <phoneticPr fontId="1" type="noConversion"/>
  </si>
  <si>
    <t>Volfra_Error_des</t>
    <phoneticPr fontId="1" type="noConversion"/>
  </si>
  <si>
    <t>Volfra_Error_demand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</si>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</sst>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00"/>
    <numFmt numFmtId="178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6" borderId="0" xfId="0" applyFill="1"/>
    <xf numFmtId="176" fontId="0" fillId="6" borderId="0" xfId="0" applyNumberFormat="1" applyFill="1" applyAlignment="1">
      <alignment vertical="center"/>
    </xf>
    <xf numFmtId="177" fontId="0" fillId="6" borderId="0" xfId="0" applyNumberFormat="1" applyFill="1" applyAlignment="1">
      <alignment vertical="center"/>
    </xf>
    <xf numFmtId="1" fontId="0" fillId="6" borderId="0" xfId="0" applyNumberFormat="1" applyFill="1"/>
    <xf numFmtId="178" fontId="0" fillId="6" borderId="0" xfId="0" applyNumberFormat="1" applyFill="1"/>
    <xf numFmtId="1" fontId="0" fillId="3" borderId="0" xfId="0" applyNumberFormat="1" applyFill="1" applyAlignment="1">
      <alignment vertical="center"/>
    </xf>
    <xf numFmtId="1" fontId="0" fillId="6" borderId="0" xfId="0" applyNumberFormat="1" applyFill="1" applyAlignment="1">
      <alignment vertical="center"/>
    </xf>
    <xf numFmtId="178" fontId="0" fillId="6" borderId="0" xfId="0" applyNumberFormat="1" applyFill="1" applyAlignment="1">
      <alignment vertical="center"/>
    </xf>
    <xf numFmtId="177" fontId="0" fillId="6" borderId="0" xfId="0" applyNumberFormat="1" applyFill="1"/>
    <xf numFmtId="178" fontId="0" fillId="7" borderId="0" xfId="0" applyNumberForma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1" borderId="0" xfId="0" applyFill="1"/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5" borderId="1" xfId="0" applyFill="1" applyBorder="1" applyAlignment="1">
      <alignment vertical="center"/>
    </xf>
    <xf numFmtId="176" fontId="0" fillId="5" borderId="1" xfId="0" applyNumberFormat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2" borderId="1" xfId="0" applyFill="1" applyBorder="1"/>
    <xf numFmtId="176" fontId="0" fillId="2" borderId="1" xfId="0" applyNumberFormat="1" applyFill="1" applyBorder="1"/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176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178" fontId="0" fillId="0" borderId="0" xfId="0" applyNumberFormat="1"/>
    <xf numFmtId="0" fontId="0" fillId="10" borderId="1" xfId="0" applyFill="1" applyBorder="1" applyAlignment="1">
      <alignment vertical="center"/>
    </xf>
    <xf numFmtId="176" fontId="0" fillId="10" borderId="1" xfId="0" applyNumberFormat="1" applyFill="1" applyBorder="1"/>
    <xf numFmtId="0" fontId="0" fillId="7" borderId="0" xfId="0" applyFill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10" borderId="5" xfId="0" applyNumberForma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6" fontId="0" fillId="10" borderId="6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178" fontId="0" fillId="4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76" fontId="0" fillId="4" borderId="5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76" fontId="0" fillId="4" borderId="3" xfId="0" applyNumberForma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76" fontId="0" fillId="4" borderId="6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Volumn fraction error with the angle of cell</a:t>
            </a:r>
            <a:endParaRPr lang="zh-CN"/>
          </a:p>
        </c:rich>
      </c:tx>
      <c:layout>
        <c:manualLayout>
          <c:xMode val="edge"/>
          <c:yMode val="edge"/>
          <c:x val="0.24487024509260286"/>
          <c:y val="2.843734828151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08114610673666"/>
          <c:y val="0.12196161501197815"/>
          <c:w val="0.82369663167104112"/>
          <c:h val="0.827181631783766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分析!$B$83</c:f>
              <c:strCache>
                <c:ptCount val="1"/>
                <c:pt idx="0">
                  <c:v>体积偏差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分析!$C$82:$G$82</c:f>
              <c:numCache>
                <c:formatCode>General</c:formatCode>
                <c:ptCount val="5"/>
                <c:pt idx="0">
                  <c:v>20.2</c:v>
                </c:pt>
                <c:pt idx="1">
                  <c:v>24</c:v>
                </c:pt>
                <c:pt idx="2">
                  <c:v>28.5</c:v>
                </c:pt>
                <c:pt idx="3">
                  <c:v>30.2</c:v>
                </c:pt>
                <c:pt idx="4">
                  <c:v>35.200000000000003</c:v>
                </c:pt>
              </c:numCache>
            </c:numRef>
          </c:xVal>
          <c:yVal>
            <c:numRef>
              <c:f>分析!$C$83:$G$83</c:f>
              <c:numCache>
                <c:formatCode>General</c:formatCode>
                <c:ptCount val="5"/>
                <c:pt idx="0">
                  <c:v>-21.6</c:v>
                </c:pt>
                <c:pt idx="1">
                  <c:v>-24.98</c:v>
                </c:pt>
                <c:pt idx="2">
                  <c:v>-29.3</c:v>
                </c:pt>
                <c:pt idx="3">
                  <c:v>-28.8</c:v>
                </c:pt>
                <c:pt idx="4">
                  <c:v>-30.8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B-4AC2-A3FC-42BDF0DE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62064"/>
        <c:axId val="1349672048"/>
      </c:scatterChart>
      <c:valAx>
        <c:axId val="13496620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the angle of cell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6557371403409725"/>
              <c:y val="0.2344763684200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672048"/>
        <c:crosses val="autoZero"/>
        <c:crossBetween val="midCat"/>
      </c:valAx>
      <c:valAx>
        <c:axId val="1349672048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volumn fraction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6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2537182852145"/>
          <c:y val="7.4291300097751714E-2"/>
          <c:w val="0.808919072615923"/>
          <c:h val="0.769710516390729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EE-41EE-AB0F-CC68B2ADAC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EE-41EE-AB0F-CC68B2ADAC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EE-41EE-AB0F-CC68B2ADAC9F}"/>
              </c:ext>
            </c:extLst>
          </c:dPt>
          <c:cat>
            <c:multiLvlStrRef>
              <c:f>分析!$C$114:$D$119</c:f>
              <c:multiLvlStrCache>
                <c:ptCount val="6"/>
                <c:lvl>
                  <c:pt idx="0">
                    <c:v>las_6_91</c:v>
                  </c:pt>
                  <c:pt idx="1">
                    <c:v>las_6_92</c:v>
                  </c:pt>
                  <c:pt idx="2">
                    <c:v>las_6_93</c:v>
                  </c:pt>
                  <c:pt idx="3">
                    <c:v>las_9_A1</c:v>
                  </c:pt>
                  <c:pt idx="4">
                    <c:v>las_9_A2</c:v>
                  </c:pt>
                  <c:pt idx="5">
                    <c:v>las_9_A3</c:v>
                  </c:pt>
                </c:lvl>
                <c:lvl>
                  <c:pt idx="0">
                    <c:v>las_6_9</c:v>
                  </c:pt>
                  <c:pt idx="3">
                    <c:v>las_9_A</c:v>
                  </c:pt>
                </c:lvl>
              </c:multiLvlStrCache>
            </c:multiLvlStrRef>
          </c:cat>
          <c:val>
            <c:numRef>
              <c:f>分析!$E$114:$E$119</c:f>
              <c:numCache>
                <c:formatCode>0.000</c:formatCode>
                <c:ptCount val="6"/>
                <c:pt idx="0">
                  <c:v>0.16098536035463859</c:v>
                </c:pt>
                <c:pt idx="1">
                  <c:v>0.14745609228576903</c:v>
                </c:pt>
                <c:pt idx="2">
                  <c:v>0.17049186419632767</c:v>
                </c:pt>
                <c:pt idx="3">
                  <c:v>0.17572128012138111</c:v>
                </c:pt>
                <c:pt idx="4">
                  <c:v>0.1793508705864498</c:v>
                </c:pt>
                <c:pt idx="5">
                  <c:v>0.18928234412745018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41EE-AB0F-CC68B2AD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4604592"/>
        <c:axId val="1574592944"/>
      </c:barChart>
      <c:catAx>
        <c:axId val="15746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592944"/>
        <c:crosses val="autoZero"/>
        <c:auto val="1"/>
        <c:lblAlgn val="ctr"/>
        <c:lblOffset val="100"/>
        <c:noMultiLvlLbl val="0"/>
      </c:catAx>
      <c:valAx>
        <c:axId val="1574592944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volumn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6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04141231637835E-2"/>
          <c:y val="7.1214745573889765E-2"/>
          <c:w val="0.83026258747903992"/>
          <c:h val="0.812611900523928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分析!$N$62:$O$97</c:f>
              <c:multiLvlStrCache>
                <c:ptCount val="36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B1</c:v>
                  </c:pt>
                  <c:pt idx="4">
                    <c:v>B2</c:v>
                  </c:pt>
                  <c:pt idx="5">
                    <c:v>B3</c:v>
                  </c:pt>
                  <c:pt idx="6">
                    <c:v>C1</c:v>
                  </c:pt>
                  <c:pt idx="7">
                    <c:v>C2</c:v>
                  </c:pt>
                  <c:pt idx="8">
                    <c:v>C3</c:v>
                  </c:pt>
                  <c:pt idx="9">
                    <c:v>D1</c:v>
                  </c:pt>
                  <c:pt idx="10">
                    <c:v>D2</c:v>
                  </c:pt>
                  <c:pt idx="11">
                    <c:v>D3</c:v>
                  </c:pt>
                  <c:pt idx="12">
                    <c:v>E1</c:v>
                  </c:pt>
                  <c:pt idx="13">
                    <c:v>E2</c:v>
                  </c:pt>
                  <c:pt idx="14">
                    <c:v>E3</c:v>
                  </c:pt>
                  <c:pt idx="15">
                    <c:v>F1</c:v>
                  </c:pt>
                  <c:pt idx="16">
                    <c:v>F2</c:v>
                  </c:pt>
                  <c:pt idx="17">
                    <c:v>F3</c:v>
                  </c:pt>
                  <c:pt idx="18">
                    <c:v>G1</c:v>
                  </c:pt>
                  <c:pt idx="19">
                    <c:v>G2</c:v>
                  </c:pt>
                  <c:pt idx="20">
                    <c:v>G3</c:v>
                  </c:pt>
                  <c:pt idx="21">
                    <c:v>H1</c:v>
                  </c:pt>
                  <c:pt idx="22">
                    <c:v>H2</c:v>
                  </c:pt>
                  <c:pt idx="23">
                    <c:v>H3</c:v>
                  </c:pt>
                  <c:pt idx="24">
                    <c:v>I1</c:v>
                  </c:pt>
                  <c:pt idx="25">
                    <c:v>I2</c:v>
                  </c:pt>
                  <c:pt idx="26">
                    <c:v>I3</c:v>
                  </c:pt>
                  <c:pt idx="27">
                    <c:v>a1</c:v>
                  </c:pt>
                  <c:pt idx="28">
                    <c:v>a2</c:v>
                  </c:pt>
                  <c:pt idx="29">
                    <c:v>a3</c:v>
                  </c:pt>
                  <c:pt idx="30">
                    <c:v>b1</c:v>
                  </c:pt>
                  <c:pt idx="31">
                    <c:v>b2</c:v>
                  </c:pt>
                  <c:pt idx="32">
                    <c:v>b3</c:v>
                  </c:pt>
                  <c:pt idx="33">
                    <c:v>c1</c:v>
                  </c:pt>
                  <c:pt idx="34">
                    <c:v>c2</c:v>
                  </c:pt>
                  <c:pt idx="35">
                    <c:v>c3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9">
                    <c:v>D</c:v>
                  </c:pt>
                  <c:pt idx="12">
                    <c:v>E</c:v>
                  </c:pt>
                  <c:pt idx="15">
                    <c:v>F</c:v>
                  </c:pt>
                  <c:pt idx="18">
                    <c:v>G</c:v>
                  </c:pt>
                  <c:pt idx="21">
                    <c:v>H</c:v>
                  </c:pt>
                  <c:pt idx="24">
                    <c:v>I</c:v>
                  </c:pt>
                  <c:pt idx="27">
                    <c:v>a</c:v>
                  </c:pt>
                  <c:pt idx="30">
                    <c:v>b</c:v>
                  </c:pt>
                  <c:pt idx="33">
                    <c:v>c</c:v>
                  </c:pt>
                </c:lvl>
              </c:multiLvlStrCache>
            </c:multiLvlStrRef>
          </c:cat>
          <c:val>
            <c:numRef>
              <c:f>分析!$P$62:$P$97</c:f>
              <c:numCache>
                <c:formatCode>0.000</c:formatCode>
                <c:ptCount val="36"/>
                <c:pt idx="0">
                  <c:v>0.17572128012138111</c:v>
                </c:pt>
                <c:pt idx="1">
                  <c:v>0.1793508705864498</c:v>
                </c:pt>
                <c:pt idx="2">
                  <c:v>0.18928234412745018</c:v>
                </c:pt>
                <c:pt idx="3">
                  <c:v>0.19409152748854974</c:v>
                </c:pt>
                <c:pt idx="4">
                  <c:v>0.18997502894375909</c:v>
                </c:pt>
                <c:pt idx="5">
                  <c:v>0.18236400651925994</c:v>
                </c:pt>
                <c:pt idx="6">
                  <c:v>0.26048123904367604</c:v>
                </c:pt>
                <c:pt idx="7">
                  <c:v>0.25214232500965739</c:v>
                </c:pt>
                <c:pt idx="8">
                  <c:v>0.26474783413772807</c:v>
                </c:pt>
                <c:pt idx="9">
                  <c:v>0.25074647648447512</c:v>
                </c:pt>
                <c:pt idx="10">
                  <c:v>0.25150913543896003</c:v>
                </c:pt>
                <c:pt idx="11">
                  <c:v>0.2409380618757723</c:v>
                </c:pt>
                <c:pt idx="12">
                  <c:v>0.30919023541623725</c:v>
                </c:pt>
                <c:pt idx="13">
                  <c:v>0.31904091837087778</c:v>
                </c:pt>
                <c:pt idx="14">
                  <c:v>0.31973063008469138</c:v>
                </c:pt>
                <c:pt idx="15">
                  <c:v>0.16735936674975613</c:v>
                </c:pt>
                <c:pt idx="16">
                  <c:v>0.17777153876418089</c:v>
                </c:pt>
                <c:pt idx="17">
                  <c:v>0.20137831527506203</c:v>
                </c:pt>
                <c:pt idx="18">
                  <c:v>0.19347378474891591</c:v>
                </c:pt>
                <c:pt idx="19">
                  <c:v>0.2141252896892229</c:v>
                </c:pt>
                <c:pt idx="20">
                  <c:v>0.25145031902368348</c:v>
                </c:pt>
                <c:pt idx="21">
                  <c:v>0.24640870415105195</c:v>
                </c:pt>
                <c:pt idx="22">
                  <c:v>0.21409773204000188</c:v>
                </c:pt>
                <c:pt idx="23">
                  <c:v>0.26073436410967804</c:v>
                </c:pt>
                <c:pt idx="24">
                  <c:v>0.25961148522259636</c:v>
                </c:pt>
                <c:pt idx="25">
                  <c:v>0.25948123904367609</c:v>
                </c:pt>
                <c:pt idx="26">
                  <c:v>0.2810861626220808</c:v>
                </c:pt>
                <c:pt idx="27">
                  <c:v>0.1555432468758349</c:v>
                </c:pt>
                <c:pt idx="28">
                  <c:v>0.17845707212272965</c:v>
                </c:pt>
                <c:pt idx="29">
                  <c:v>0.1934007108496491</c:v>
                </c:pt>
                <c:pt idx="30">
                  <c:v>0.17127641703608187</c:v>
                </c:pt>
                <c:pt idx="31">
                  <c:v>0.14743251506062155</c:v>
                </c:pt>
                <c:pt idx="32">
                  <c:v>0.2076076161321703</c:v>
                </c:pt>
                <c:pt idx="33">
                  <c:v>0.25936139191238466</c:v>
                </c:pt>
                <c:pt idx="34">
                  <c:v>0.26249052266620915</c:v>
                </c:pt>
                <c:pt idx="35">
                  <c:v>0.26878291903113694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7-4CFA-A39A-2D6B1913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053872"/>
        <c:axId val="915058032"/>
      </c:barChart>
      <c:lineChart>
        <c:grouping val="standard"/>
        <c:varyColors val="0"/>
        <c:ser>
          <c:idx val="1"/>
          <c:order val="1"/>
          <c:tx>
            <c:strRef>
              <c:f>分析!$R$61</c:f>
              <c:strCache>
                <c:ptCount val="1"/>
                <c:pt idx="0">
                  <c:v>VolFra_Error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分析!$R$62:$R$97</c:f>
              <c:numCache>
                <c:formatCode>0.0</c:formatCode>
                <c:ptCount val="36"/>
                <c:pt idx="0">
                  <c:v>-3.1577229547475043</c:v>
                </c:pt>
                <c:pt idx="1">
                  <c:v>-1.1574085640477043</c:v>
                </c:pt>
                <c:pt idx="2">
                  <c:v>4.3159553419105867</c:v>
                </c:pt>
                <c:pt idx="3">
                  <c:v>2.7972710600867199</c:v>
                </c:pt>
                <c:pt idx="4">
                  <c:v>0.61703773304331511</c:v>
                </c:pt>
                <c:pt idx="5">
                  <c:v>-3.4140106354218895</c:v>
                </c:pt>
                <c:pt idx="6">
                  <c:v>0.523779751654041</c:v>
                </c:pt>
                <c:pt idx="7">
                  <c:v>-2.6943374563308047</c:v>
                </c:pt>
                <c:pt idx="8">
                  <c:v>2.1703254572050619</c:v>
                </c:pt>
                <c:pt idx="9">
                  <c:v>1.2172382481300748</c:v>
                </c:pt>
                <c:pt idx="10">
                  <c:v>1.5250959463934763</c:v>
                </c:pt>
                <c:pt idx="11">
                  <c:v>-2.742062206275238</c:v>
                </c:pt>
                <c:pt idx="12">
                  <c:v>-2.743606808902709</c:v>
                </c:pt>
                <c:pt idx="13">
                  <c:v>1.2327558403581957</c:v>
                </c:pt>
                <c:pt idx="14">
                  <c:v>1.5111673891000168</c:v>
                </c:pt>
                <c:pt idx="15">
                  <c:v>-8.1301165121830561</c:v>
                </c:pt>
                <c:pt idx="16">
                  <c:v>-2.4144816576928729</c:v>
                </c:pt>
                <c:pt idx="17">
                  <c:v>10.544170431499166</c:v>
                </c:pt>
                <c:pt idx="18">
                  <c:v>-11.930470382817095</c:v>
                </c:pt>
                <c:pt idx="19">
                  <c:v>-2.5298772826195437</c:v>
                </c:pt>
                <c:pt idx="20">
                  <c:v>14.460526769792606</c:v>
                </c:pt>
                <c:pt idx="21">
                  <c:v>2.4934921223605806</c:v>
                </c:pt>
                <c:pt idx="22">
                  <c:v>-10.946229404276837</c:v>
                </c:pt>
                <c:pt idx="23">
                  <c:v>8.4522382680201869</c:v>
                </c:pt>
                <c:pt idx="24">
                  <c:v>-2.6673495562501057</c:v>
                </c:pt>
                <c:pt idx="25">
                  <c:v>-2.7161810083471147</c:v>
                </c:pt>
                <c:pt idx="26">
                  <c:v>5.3838630737463857</c:v>
                </c:pt>
                <c:pt idx="27">
                  <c:v>-11.522612698614966</c:v>
                </c:pt>
                <c:pt idx="28">
                  <c:v>1.5114175897210707</c:v>
                </c:pt>
                <c:pt idx="29">
                  <c:v>10.011780915613818</c:v>
                </c:pt>
                <c:pt idx="30">
                  <c:v>-2.3726668322996241</c:v>
                </c:pt>
                <c:pt idx="31">
                  <c:v>-15.963659699028415</c:v>
                </c:pt>
                <c:pt idx="32">
                  <c:v>18.336069022378311</c:v>
                </c:pt>
                <c:pt idx="33">
                  <c:v>-1.5874359550040067</c:v>
                </c:pt>
                <c:pt idx="34">
                  <c:v>-0.40011282088099809</c:v>
                </c:pt>
                <c:pt idx="35">
                  <c:v>1.9874856404549361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7-4CFA-A39A-2D6B1913A3E9}"/>
            </c:ext>
          </c:extLst>
        </c:ser>
        <c:ser>
          <c:idx val="2"/>
          <c:order val="2"/>
          <c:tx>
            <c:strRef>
              <c:f>分析!$S$61</c:f>
              <c:strCache>
                <c:ptCount val="1"/>
                <c:pt idx="0">
                  <c:v>Average（VolFra_Error）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分析!$S$62:$S$97</c:f>
              <c:numCache>
                <c:formatCode>General</c:formatCode>
                <c:ptCount val="36"/>
                <c:pt idx="0">
                  <c:v>3.6893492446232698E-5</c:v>
                </c:pt>
                <c:pt idx="1">
                  <c:v>3.6893492446232745E-5</c:v>
                </c:pt>
                <c:pt idx="2">
                  <c:v>3.6893492446232745E-5</c:v>
                </c:pt>
                <c:pt idx="3">
                  <c:v>3.6893492446232745E-5</c:v>
                </c:pt>
                <c:pt idx="4">
                  <c:v>3.6893492446232745E-5</c:v>
                </c:pt>
                <c:pt idx="5">
                  <c:v>3.6893492446232745E-5</c:v>
                </c:pt>
                <c:pt idx="6">
                  <c:v>3.6893492446232745E-5</c:v>
                </c:pt>
                <c:pt idx="7">
                  <c:v>3.6893492446232745E-5</c:v>
                </c:pt>
                <c:pt idx="8">
                  <c:v>3.6893492446232745E-5</c:v>
                </c:pt>
                <c:pt idx="9">
                  <c:v>3.6893492446232745E-5</c:v>
                </c:pt>
                <c:pt idx="10">
                  <c:v>3.6893492446232745E-5</c:v>
                </c:pt>
                <c:pt idx="11">
                  <c:v>3.6893492446232745E-5</c:v>
                </c:pt>
                <c:pt idx="12">
                  <c:v>3.6893492446232745E-5</c:v>
                </c:pt>
                <c:pt idx="13">
                  <c:v>3.6893492446232745E-5</c:v>
                </c:pt>
                <c:pt idx="14">
                  <c:v>3.6893492446232745E-5</c:v>
                </c:pt>
                <c:pt idx="15">
                  <c:v>3.6893492446232745E-5</c:v>
                </c:pt>
                <c:pt idx="16">
                  <c:v>3.6893492446232745E-5</c:v>
                </c:pt>
                <c:pt idx="17">
                  <c:v>3.6893492446232745E-5</c:v>
                </c:pt>
                <c:pt idx="18">
                  <c:v>3.6893492446232745E-5</c:v>
                </c:pt>
                <c:pt idx="19">
                  <c:v>3.6893492446232745E-5</c:v>
                </c:pt>
                <c:pt idx="20">
                  <c:v>3.6893492446232745E-5</c:v>
                </c:pt>
                <c:pt idx="21">
                  <c:v>3.6893492446232745E-5</c:v>
                </c:pt>
                <c:pt idx="22">
                  <c:v>3.6893492446232745E-5</c:v>
                </c:pt>
                <c:pt idx="23">
                  <c:v>3.6893492446232745E-5</c:v>
                </c:pt>
                <c:pt idx="24">
                  <c:v>3.6893492446232745E-5</c:v>
                </c:pt>
                <c:pt idx="25">
                  <c:v>3.6893492446232745E-5</c:v>
                </c:pt>
                <c:pt idx="26">
                  <c:v>3.6893492446232745E-5</c:v>
                </c:pt>
                <c:pt idx="27">
                  <c:v>3.6893492446232745E-5</c:v>
                </c:pt>
                <c:pt idx="28">
                  <c:v>3.6893492446232745E-5</c:v>
                </c:pt>
                <c:pt idx="29">
                  <c:v>3.6893492446232745E-5</c:v>
                </c:pt>
                <c:pt idx="30">
                  <c:v>3.6893492446232745E-5</c:v>
                </c:pt>
                <c:pt idx="31">
                  <c:v>3.6893492446232745E-5</c:v>
                </c:pt>
                <c:pt idx="32">
                  <c:v>3.6893492446232745E-5</c:v>
                </c:pt>
                <c:pt idx="33">
                  <c:v>3.6893492446232745E-5</c:v>
                </c:pt>
                <c:pt idx="34">
                  <c:v>3.6893492446232745E-5</c:v>
                </c:pt>
                <c:pt idx="35">
                  <c:v>3.6893492446232745E-5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7-4CFA-A39A-2D6B1913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34656"/>
        <c:axId val="798430912"/>
      </c:lineChart>
      <c:catAx>
        <c:axId val="9150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058032"/>
        <c:crosses val="autoZero"/>
        <c:auto val="1"/>
        <c:lblAlgn val="ctr"/>
        <c:lblOffset val="100"/>
        <c:noMultiLvlLbl val="0"/>
      </c:catAx>
      <c:valAx>
        <c:axId val="91505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Volume fration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053872"/>
        <c:crosses val="autoZero"/>
        <c:crossBetween val="between"/>
      </c:valAx>
      <c:valAx>
        <c:axId val="798430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The deviation between</a:t>
                </a:r>
                <a:r>
                  <a:rPr lang="en-US" altLang="zh-CN" sz="1200" baseline="0"/>
                  <a:t> estimate volume fration and average volume fration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434656"/>
        <c:crosses val="max"/>
        <c:crossBetween val="between"/>
      </c:valAx>
      <c:catAx>
        <c:axId val="798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9843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876209745109"/>
          <c:y val="5.0925925925925923E-2"/>
          <c:w val="0.76286102445315929"/>
          <c:h val="0.860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分析!$F$169</c:f>
              <c:strCache>
                <c:ptCount val="1"/>
                <c:pt idx="0">
                  <c:v>des_volfra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分析!$E$170:$E$173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分析!$F$170:$F$173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0.35</c:v>
                </c:pt>
                <c:pt idx="2">
                  <c:v>0.378</c:v>
                </c:pt>
                <c:pt idx="3">
                  <c:v>0.40600000000000003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5-4050-BC62-AFDF1BA2B564}"/>
            </c:ext>
          </c:extLst>
        </c:ser>
        <c:ser>
          <c:idx val="1"/>
          <c:order val="1"/>
          <c:tx>
            <c:strRef>
              <c:f>分析!$G$169</c:f>
              <c:strCache>
                <c:ptCount val="1"/>
                <c:pt idx="0">
                  <c:v>qua_VolFra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分析!$E$170:$E$173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分析!$G$170:$G$173</c:f>
              <c:numCache>
                <c:formatCode>0.000</c:formatCode>
                <c:ptCount val="4"/>
                <c:pt idx="0">
                  <c:v>0.1888101876505229</c:v>
                </c:pt>
                <c:pt idx="1">
                  <c:v>0.25912379939702052</c:v>
                </c:pt>
                <c:pt idx="2">
                  <c:v>0.24773122459973582</c:v>
                </c:pt>
                <c:pt idx="3">
                  <c:v>0.31598726129060212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5-4050-BC62-AFDF1BA2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94751"/>
        <c:axId val="296808895"/>
      </c:barChart>
      <c:lineChart>
        <c:grouping val="standard"/>
        <c:varyColors val="0"/>
        <c:ser>
          <c:idx val="2"/>
          <c:order val="2"/>
          <c:tx>
            <c:strRef>
              <c:f>分析!$H$169</c:f>
              <c:strCache>
                <c:ptCount val="1"/>
                <c:pt idx="0">
                  <c:v>Volfra_Error_des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分析!$E$170:$E$173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分析!$H$170:$H$173</c:f>
              <c:numCache>
                <c:formatCode>General</c:formatCode>
                <c:ptCount val="4"/>
                <c:pt idx="0">
                  <c:v>-32.567790124813257</c:v>
                </c:pt>
                <c:pt idx="1">
                  <c:v>-25.964628743708417</c:v>
                </c:pt>
                <c:pt idx="2">
                  <c:v>-34.462638994778885</c:v>
                </c:pt>
                <c:pt idx="3">
                  <c:v>-22.170625297881259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5-4050-BC62-AFDF1BA2B564}"/>
            </c:ext>
          </c:extLst>
        </c:ser>
        <c:ser>
          <c:idx val="3"/>
          <c:order val="3"/>
          <c:tx>
            <c:strRef>
              <c:f>分析!$I$169</c:f>
              <c:strCache>
                <c:ptCount val="1"/>
                <c:pt idx="0">
                  <c:v>Volfra_Error_demand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分析!$I$170:$I$173</c:f>
              <c:numCache>
                <c:formatCode>General</c:formatCode>
                <c:ptCount val="4"/>
                <c:pt idx="0">
                  <c:v>-32.567790124813257</c:v>
                </c:pt>
                <c:pt idx="1">
                  <c:v>-7.4557859296355389</c:v>
                </c:pt>
                <c:pt idx="2">
                  <c:v>-11.524562642951503</c:v>
                </c:pt>
                <c:pt idx="3">
                  <c:v>12.852593318072175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5-4050-BC62-AFDF1BA2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13055"/>
        <c:axId val="296799743"/>
      </c:lineChart>
      <c:catAx>
        <c:axId val="2967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808895"/>
        <c:auto val="1"/>
        <c:lblAlgn val="ctr"/>
        <c:lblOffset val="100"/>
        <c:noMultiLvlLbl val="0"/>
      </c:catAx>
      <c:valAx>
        <c:axId val="296808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volume fraction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794751"/>
        <c:crossBetween val="between"/>
      </c:valAx>
      <c:valAx>
        <c:axId val="2967997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error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813055"/>
        <c:crosses val="max"/>
        <c:crossBetween val="between"/>
      </c:valAx>
      <c:catAx>
        <c:axId val="296813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6799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04735892659715E-2"/>
          <c:y val="2.814147528022116E-3"/>
          <c:w val="0.80555555555555558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3468669113452"/>
          <c:y val="3.8194444444444448E-2"/>
          <c:w val="0.60069468494861378"/>
          <c:h val="0.88863407699037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分析!$F$169</c:f>
              <c:strCache>
                <c:ptCount val="1"/>
                <c:pt idx="0">
                  <c:v>des_volfra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分析!$E$174:$E$177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分析!$F$174:$F$177</c:f>
              <c:numCache>
                <c:formatCode>General</c:formatCode>
                <c:ptCount val="4"/>
                <c:pt idx="0">
                  <c:v>0.26</c:v>
                </c:pt>
                <c:pt idx="1">
                  <c:v>0.32500000000000001</c:v>
                </c:pt>
                <c:pt idx="2">
                  <c:v>0.35099999999999998</c:v>
                </c:pt>
                <c:pt idx="3">
                  <c:v>0.377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3-4C05-A1B2-60E11F286065}"/>
            </c:ext>
          </c:extLst>
        </c:ser>
        <c:ser>
          <c:idx val="1"/>
          <c:order val="1"/>
          <c:tx>
            <c:strRef>
              <c:f>分析!$G$169</c:f>
              <c:strCache>
                <c:ptCount val="1"/>
                <c:pt idx="0">
                  <c:v>qua_VolFra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分析!$E$174:$E$177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分析!$G$174:$G$177</c:f>
              <c:numCache>
                <c:formatCode>0.000</c:formatCode>
                <c:ptCount val="4"/>
                <c:pt idx="0">
                  <c:v>0.18216974026299967</c:v>
                </c:pt>
                <c:pt idx="1">
                  <c:v>0.21968313115394075</c:v>
                </c:pt>
                <c:pt idx="2">
                  <c:v>0.24041360010024393</c:v>
                </c:pt>
                <c:pt idx="3">
                  <c:v>0.2667262956294511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3-4C05-A1B2-60E11F28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61567"/>
        <c:axId val="285262399"/>
      </c:barChart>
      <c:lineChart>
        <c:grouping val="standard"/>
        <c:varyColors val="0"/>
        <c:ser>
          <c:idx val="2"/>
          <c:order val="2"/>
          <c:tx>
            <c:strRef>
              <c:f>分析!$H$169</c:f>
              <c:strCache>
                <c:ptCount val="1"/>
                <c:pt idx="0">
                  <c:v>Volfra_Error_des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分析!$E$174:$E$177</c:f>
              <c:strCache>
                <c:ptCount val="4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</c:strCache>
            </c:strRef>
          </c:cat>
          <c:val>
            <c:numRef>
              <c:f>分析!$H$174:$H$177</c:f>
              <c:numCache>
                <c:formatCode>General</c:formatCode>
                <c:ptCount val="4"/>
                <c:pt idx="0">
                  <c:v>-29.934715283461667</c:v>
                </c:pt>
                <c:pt idx="1">
                  <c:v>-32.405190414172083</c:v>
                </c:pt>
                <c:pt idx="2">
                  <c:v>-31.506096837537338</c:v>
                </c:pt>
                <c:pt idx="3">
                  <c:v>-29.250319461684061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3-4C05-A1B2-60E11F286065}"/>
            </c:ext>
          </c:extLst>
        </c:ser>
        <c:ser>
          <c:idx val="3"/>
          <c:order val="3"/>
          <c:tx>
            <c:strRef>
              <c:f>分析!$I$169</c:f>
              <c:strCache>
                <c:ptCount val="1"/>
                <c:pt idx="0">
                  <c:v>Volfra_Error_demand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分析!$I$174:$I$177</c:f>
              <c:numCache>
                <c:formatCode>General</c:formatCode>
                <c:ptCount val="4"/>
                <c:pt idx="0">
                  <c:v>-29.934715283461667</c:v>
                </c:pt>
                <c:pt idx="1">
                  <c:v>-15.506488017715098</c:v>
                </c:pt>
                <c:pt idx="2">
                  <c:v>-7.5332307306754149</c:v>
                </c:pt>
                <c:pt idx="3">
                  <c:v>2.5870367805581136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3-4C05-A1B2-60E11F28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66975"/>
        <c:axId val="285254911"/>
      </c:lineChart>
      <c:catAx>
        <c:axId val="2852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62399"/>
        <c:auto val="1"/>
        <c:lblAlgn val="ctr"/>
        <c:lblOffset val="100"/>
        <c:noMultiLvlLbl val="0"/>
      </c:catAx>
      <c:valAx>
        <c:axId val="285262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 fraction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61567"/>
        <c:crossBetween val="between"/>
      </c:valAx>
      <c:valAx>
        <c:axId val="285254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66975"/>
        <c:crosses val="max"/>
        <c:crossBetween val="between"/>
      </c:valAx>
      <c:catAx>
        <c:axId val="285266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254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95339846004726"/>
          <c:y val="2.4883803587051619E-2"/>
          <c:w val="0.50314227319095484"/>
          <c:h val="0.12803860454943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85</xdr:row>
      <xdr:rowOff>142875</xdr:rowOff>
    </xdr:from>
    <xdr:to>
      <xdr:col>11</xdr:col>
      <xdr:colOff>285750</xdr:colOff>
      <xdr:row>106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538161</xdr:colOff>
      <xdr:row>113</xdr:row>
      <xdr:rowOff>28575</xdr:rowOff>
    </xdr:from>
    <xdr:to>
      <xdr:col>16</xdr:col>
      <xdr:colOff>104774</xdr:colOff>
      <xdr:row>133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95</xdr:row>
      <xdr:rowOff>161925</xdr:rowOff>
    </xdr:from>
    <xdr:to>
      <xdr:col>28</xdr:col>
      <xdr:colOff>295275</xdr:colOff>
      <xdr:row>123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323849</xdr:colOff>
      <xdr:row>161</xdr:row>
      <xdr:rowOff>152399</xdr:rowOff>
    </xdr:from>
    <xdr:to>
      <xdr:col>18</xdr:col>
      <xdr:colOff>419100</xdr:colOff>
      <xdr:row>183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476249</xdr:colOff>
      <xdr:row>184</xdr:row>
      <xdr:rowOff>47625</xdr:rowOff>
    </xdr:from>
    <xdr:to>
      <xdr:col>19</xdr:col>
      <xdr:colOff>200024</xdr:colOff>
      <xdr:row>204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49" workbookViewId="0">
      <selection activeCell="R63" sqref="R63"/>
    </sheetView>
  </sheetViews>
  <sheetFormatPr defaultRowHeight="14.25" x14ac:dyDescent="0.2"/>
  <cols>
    <col min="5" max="5" width="13.625" customWidth="1"/>
    <col min="10" max="10" width="14.5" customWidth="1"/>
    <col min="11" max="11" width="13.125" customWidth="1"/>
    <col min="14" max="15" width="11" bestFit="1" customWidth="1"/>
  </cols>
  <sheetData>
    <row r="1" spans="1:16" x14ac:dyDescent="0.2">
      <c r="A1" s="1"/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85</v>
      </c>
      <c r="K1" s="1" t="s">
        <v>0</v>
      </c>
      <c r="L1" s="21" t="s">
        <v>63</v>
      </c>
      <c r="M1" s="21" t="s">
        <v>64</v>
      </c>
      <c r="O1" s="22" t="s">
        <v>66</v>
      </c>
      <c r="P1" s="22" t="s">
        <v>65</v>
      </c>
    </row>
    <row r="2" spans="1:16" x14ac:dyDescent="0.2">
      <c r="A2" s="2" t="s">
        <v>31</v>
      </c>
      <c r="B2" s="4">
        <v>10.01</v>
      </c>
      <c r="C2" s="4">
        <v>9.91</v>
      </c>
      <c r="D2" s="4">
        <v>22.31</v>
      </c>
      <c r="E2" s="3">
        <v>1.2050000000000001</v>
      </c>
      <c r="F2" s="4">
        <v>2.6</v>
      </c>
      <c r="G2" s="3"/>
      <c r="H2" s="3"/>
      <c r="I2" s="3">
        <v>4.5</v>
      </c>
      <c r="J2" s="3">
        <v>0.17572128012138111</v>
      </c>
      <c r="K2" s="3"/>
      <c r="L2" s="70">
        <f>SUM(J2:J4)/3</f>
        <v>0.18145149827842702</v>
      </c>
      <c r="M2" s="71">
        <v>0.24299999999999999</v>
      </c>
      <c r="N2" s="56">
        <f>(L2-M2)/M2*100</f>
        <v>-25.328601531511513</v>
      </c>
      <c r="O2" s="56">
        <v>-27.304581047979703</v>
      </c>
      <c r="P2" s="69">
        <v>28.5</v>
      </c>
    </row>
    <row r="3" spans="1:16" x14ac:dyDescent="0.2">
      <c r="A3" s="2" t="s">
        <v>1</v>
      </c>
      <c r="B3" s="4">
        <v>9.89</v>
      </c>
      <c r="C3" s="4">
        <v>9.89</v>
      </c>
      <c r="D3" s="4">
        <v>22.32</v>
      </c>
      <c r="E3" s="3">
        <v>1.2250000000000001</v>
      </c>
      <c r="F3" s="4">
        <v>2.6</v>
      </c>
      <c r="G3" s="3"/>
      <c r="H3" s="3"/>
      <c r="I3" s="3">
        <v>4.5</v>
      </c>
      <c r="J3" s="3">
        <v>0.1793508705864498</v>
      </c>
      <c r="K3" s="3"/>
      <c r="L3" s="70"/>
      <c r="M3" s="71"/>
      <c r="N3" s="56"/>
      <c r="O3" s="56"/>
      <c r="P3" s="69"/>
    </row>
    <row r="4" spans="1:16" x14ac:dyDescent="0.2">
      <c r="A4" s="2" t="s">
        <v>2</v>
      </c>
      <c r="B4" s="4">
        <v>9.91</v>
      </c>
      <c r="C4" s="4">
        <v>9.9</v>
      </c>
      <c r="D4" s="4">
        <v>22.33</v>
      </c>
      <c r="E4" s="3">
        <v>1.2250000000000001</v>
      </c>
      <c r="F4" s="4">
        <v>2.7</v>
      </c>
      <c r="G4" s="5">
        <v>0.29533333333333001</v>
      </c>
      <c r="H4" s="3"/>
      <c r="I4" s="3">
        <v>4.5</v>
      </c>
      <c r="J4" s="3">
        <v>0.18928234412745018</v>
      </c>
      <c r="K4" s="3"/>
      <c r="L4" s="70"/>
      <c r="M4" s="71"/>
      <c r="N4" s="56"/>
      <c r="O4" s="56"/>
      <c r="P4" s="69"/>
    </row>
    <row r="5" spans="1:16" x14ac:dyDescent="0.2">
      <c r="A5" s="2" t="s">
        <v>32</v>
      </c>
      <c r="B5" s="4">
        <v>9.89</v>
      </c>
      <c r="C5" s="4">
        <v>9.91</v>
      </c>
      <c r="D5" s="4">
        <v>22.24</v>
      </c>
      <c r="E5" s="3">
        <v>1.21</v>
      </c>
      <c r="F5" s="4">
        <v>2.7</v>
      </c>
      <c r="G5" s="3"/>
      <c r="H5" s="3"/>
      <c r="I5" s="3">
        <v>4.5</v>
      </c>
      <c r="J5" s="3">
        <v>0.19409152748854974</v>
      </c>
      <c r="K5" s="3"/>
      <c r="L5" s="70">
        <f>SUM(J5:J7)/3</f>
        <v>0.1888101876505229</v>
      </c>
      <c r="M5" s="71">
        <v>0.28000000000000003</v>
      </c>
      <c r="N5" s="56">
        <f>(L5-M5)/M5*100</f>
        <v>-32.567790124813257</v>
      </c>
      <c r="O5" s="56">
        <f>SUM(N5:N16)/4</f>
        <v>-28.791420790295462</v>
      </c>
      <c r="P5" s="69">
        <v>30.2</v>
      </c>
    </row>
    <row r="6" spans="1:16" x14ac:dyDescent="0.2">
      <c r="A6" s="2" t="s">
        <v>3</v>
      </c>
      <c r="B6" s="4">
        <v>9.93</v>
      </c>
      <c r="C6" s="4">
        <v>9.89</v>
      </c>
      <c r="D6" s="4">
        <v>22.31</v>
      </c>
      <c r="E6" s="3">
        <v>1.365</v>
      </c>
      <c r="F6" s="4">
        <v>2.7</v>
      </c>
      <c r="G6" s="3"/>
      <c r="H6" s="3"/>
      <c r="I6" s="3">
        <v>4.5</v>
      </c>
      <c r="J6" s="3">
        <v>0.18997502894375909</v>
      </c>
      <c r="K6" s="3"/>
      <c r="L6" s="70"/>
      <c r="M6" s="71"/>
      <c r="N6" s="56"/>
      <c r="O6" s="56"/>
      <c r="P6" s="69"/>
    </row>
    <row r="7" spans="1:16" x14ac:dyDescent="0.2">
      <c r="A7" s="2" t="s">
        <v>4</v>
      </c>
      <c r="B7" s="4">
        <v>9.93</v>
      </c>
      <c r="C7" s="4">
        <v>9.9</v>
      </c>
      <c r="D7" s="4">
        <v>22.23</v>
      </c>
      <c r="E7" s="3">
        <v>1.345</v>
      </c>
      <c r="F7" s="4">
        <v>2.6</v>
      </c>
      <c r="G7" s="5">
        <v>0.25366666666666698</v>
      </c>
      <c r="H7" s="3"/>
      <c r="I7" s="3">
        <v>4.5</v>
      </c>
      <c r="J7" s="3">
        <v>0.18236400651925994</v>
      </c>
      <c r="K7" s="3"/>
      <c r="L7" s="70"/>
      <c r="M7" s="71"/>
      <c r="N7" s="56"/>
      <c r="O7" s="56"/>
      <c r="P7" s="69"/>
    </row>
    <row r="8" spans="1:16" x14ac:dyDescent="0.2">
      <c r="A8" s="2" t="s">
        <v>33</v>
      </c>
      <c r="B8" s="4">
        <v>9.9</v>
      </c>
      <c r="C8" s="4">
        <v>9.93</v>
      </c>
      <c r="D8" s="4">
        <v>22.25</v>
      </c>
      <c r="E8" s="3">
        <v>1.1499999999999999</v>
      </c>
      <c r="F8" s="4">
        <v>3.3</v>
      </c>
      <c r="G8" s="3"/>
      <c r="H8" s="3"/>
      <c r="I8" s="3">
        <v>4.5</v>
      </c>
      <c r="J8" s="3">
        <v>0.26048123904367604</v>
      </c>
      <c r="K8" s="3"/>
      <c r="L8" s="70">
        <f>SUM(J8:J10)/3</f>
        <v>0.25912379939702052</v>
      </c>
      <c r="M8" s="71">
        <v>0.35000000000000003</v>
      </c>
      <c r="N8" s="56">
        <f>(L8-M8)/M8*100</f>
        <v>-25.964628743708428</v>
      </c>
      <c r="O8" s="56"/>
      <c r="P8" s="69"/>
    </row>
    <row r="9" spans="1:16" x14ac:dyDescent="0.2">
      <c r="A9" s="2" t="s">
        <v>5</v>
      </c>
      <c r="B9" s="4">
        <v>9.91</v>
      </c>
      <c r="C9" s="4">
        <v>9.8800000000000008</v>
      </c>
      <c r="D9" s="4">
        <v>22.22</v>
      </c>
      <c r="E9" s="3">
        <v>1.18</v>
      </c>
      <c r="F9" s="4">
        <v>3.2</v>
      </c>
      <c r="G9" s="3"/>
      <c r="H9" s="3"/>
      <c r="I9" s="3">
        <v>4.5</v>
      </c>
      <c r="J9" s="3">
        <v>0.25214232500965739</v>
      </c>
      <c r="K9" s="3"/>
      <c r="L9" s="70"/>
      <c r="M9" s="71"/>
      <c r="N9" s="56"/>
      <c r="O9" s="56"/>
      <c r="P9" s="69"/>
    </row>
    <row r="10" spans="1:16" x14ac:dyDescent="0.2">
      <c r="A10" s="2" t="s">
        <v>6</v>
      </c>
      <c r="B10" s="4">
        <v>9.89</v>
      </c>
      <c r="C10" s="4">
        <v>9.8800000000000008</v>
      </c>
      <c r="D10" s="4">
        <v>22.21</v>
      </c>
      <c r="E10" s="3">
        <v>1.2</v>
      </c>
      <c r="F10" s="4">
        <v>3.3</v>
      </c>
      <c r="G10" s="5">
        <v>0.28242857142857097</v>
      </c>
      <c r="H10" s="3"/>
      <c r="I10" s="3">
        <v>4.5</v>
      </c>
      <c r="J10" s="3">
        <v>0.26474783413772807</v>
      </c>
      <c r="K10" s="3"/>
      <c r="L10" s="70"/>
      <c r="M10" s="71"/>
      <c r="N10" s="56"/>
      <c r="O10" s="56"/>
      <c r="P10" s="69"/>
    </row>
    <row r="11" spans="1:16" x14ac:dyDescent="0.2">
      <c r="A11" s="2" t="s">
        <v>34</v>
      </c>
      <c r="B11" s="4">
        <v>9.9</v>
      </c>
      <c r="C11" s="4">
        <v>9.86</v>
      </c>
      <c r="D11" s="4">
        <v>22.27</v>
      </c>
      <c r="E11" s="3">
        <v>1.2050000000000001</v>
      </c>
      <c r="F11" s="4">
        <v>3.2</v>
      </c>
      <c r="G11" s="3"/>
      <c r="H11" s="3"/>
      <c r="I11" s="3">
        <v>4.5</v>
      </c>
      <c r="J11" s="3">
        <v>0.25074647648447512</v>
      </c>
      <c r="K11" s="3"/>
      <c r="L11" s="70">
        <f>SUM(J11:J13)/3</f>
        <v>0.24773122459973582</v>
      </c>
      <c r="M11" s="71">
        <v>0.37800000000000006</v>
      </c>
      <c r="N11" s="56">
        <f>(L11-M11)/M11*100</f>
        <v>-34.462638994778892</v>
      </c>
      <c r="O11" s="56"/>
      <c r="P11" s="69"/>
    </row>
    <row r="12" spans="1:16" x14ac:dyDescent="0.2">
      <c r="A12" s="2" t="s">
        <v>7</v>
      </c>
      <c r="B12" s="4">
        <v>9.9</v>
      </c>
      <c r="C12" s="4">
        <v>9.8800000000000008</v>
      </c>
      <c r="D12" s="4">
        <v>22.24</v>
      </c>
      <c r="E12" s="3">
        <v>1.1499999999999999</v>
      </c>
      <c r="F12" s="4">
        <v>3.2</v>
      </c>
      <c r="G12" s="3"/>
      <c r="H12" s="3"/>
      <c r="I12" s="3">
        <v>4.5</v>
      </c>
      <c r="J12" s="3">
        <v>0.25150913543896003</v>
      </c>
      <c r="K12" s="3"/>
      <c r="L12" s="70"/>
      <c r="M12" s="71"/>
      <c r="N12" s="56"/>
      <c r="O12" s="56"/>
      <c r="P12" s="69"/>
    </row>
    <row r="13" spans="1:16" x14ac:dyDescent="0.2">
      <c r="A13" s="2" t="s">
        <v>8</v>
      </c>
      <c r="B13" s="4">
        <v>9.9</v>
      </c>
      <c r="C13" s="4">
        <v>9.9</v>
      </c>
      <c r="D13" s="4">
        <v>22.21</v>
      </c>
      <c r="E13" s="3">
        <v>1.135</v>
      </c>
      <c r="F13" s="4">
        <v>3.1</v>
      </c>
      <c r="G13" s="5">
        <v>0.30683333333333301</v>
      </c>
      <c r="H13" s="3"/>
      <c r="I13" s="3">
        <v>4.5</v>
      </c>
      <c r="J13" s="3">
        <v>0.2409380618757723</v>
      </c>
      <c r="K13" s="3"/>
      <c r="L13" s="70"/>
      <c r="M13" s="71"/>
      <c r="N13" s="56"/>
      <c r="O13" s="56"/>
      <c r="P13" s="69"/>
    </row>
    <row r="14" spans="1:16" x14ac:dyDescent="0.2">
      <c r="A14" s="2" t="s">
        <v>9</v>
      </c>
      <c r="B14" s="4">
        <v>9.91</v>
      </c>
      <c r="C14" s="4">
        <v>9.92</v>
      </c>
      <c r="D14" s="4">
        <v>22.18</v>
      </c>
      <c r="E14" s="3">
        <v>1.2549999999999999</v>
      </c>
      <c r="F14" s="4">
        <v>3.7</v>
      </c>
      <c r="G14" s="3"/>
      <c r="H14" s="3"/>
      <c r="I14" s="3">
        <v>4.5</v>
      </c>
      <c r="J14" s="3">
        <v>0.30919023541623725</v>
      </c>
      <c r="K14" s="3"/>
      <c r="L14" s="70">
        <f>SUM(J14:J16)/3</f>
        <v>0.31598726129060212</v>
      </c>
      <c r="M14" s="71">
        <v>0.40600000000000003</v>
      </c>
      <c r="N14" s="56">
        <f>(L14-M14)/M14*100</f>
        <v>-22.170625297881259</v>
      </c>
      <c r="O14" s="56"/>
      <c r="P14" s="69"/>
    </row>
    <row r="15" spans="1:16" x14ac:dyDescent="0.2">
      <c r="A15" s="2" t="s">
        <v>10</v>
      </c>
      <c r="B15" s="4">
        <v>9.8800000000000008</v>
      </c>
      <c r="C15" s="4">
        <v>9.8800000000000008</v>
      </c>
      <c r="D15" s="4">
        <v>22.27</v>
      </c>
      <c r="E15" s="3">
        <v>1.26</v>
      </c>
      <c r="F15" s="4">
        <v>3.8</v>
      </c>
      <c r="G15" s="3"/>
      <c r="H15" s="3"/>
      <c r="I15" s="3">
        <v>4.5</v>
      </c>
      <c r="J15" s="3">
        <v>0.31904091837087778</v>
      </c>
      <c r="K15" s="3"/>
      <c r="L15" s="70"/>
      <c r="M15" s="71"/>
      <c r="N15" s="56"/>
      <c r="O15" s="56"/>
      <c r="P15" s="69"/>
    </row>
    <row r="16" spans="1:16" x14ac:dyDescent="0.2">
      <c r="A16" s="2" t="s">
        <v>11</v>
      </c>
      <c r="B16" s="4">
        <v>9.9</v>
      </c>
      <c r="C16" s="4">
        <v>9.89</v>
      </c>
      <c r="D16" s="4">
        <v>22.23</v>
      </c>
      <c r="E16" s="3">
        <v>1.145</v>
      </c>
      <c r="F16" s="4">
        <v>3.8</v>
      </c>
      <c r="G16" s="5">
        <v>0.31233333333333002</v>
      </c>
      <c r="H16" s="3"/>
      <c r="I16" s="3">
        <v>4.5</v>
      </c>
      <c r="J16" s="3">
        <v>0.31973063008469138</v>
      </c>
      <c r="K16" s="3"/>
      <c r="L16" s="70"/>
      <c r="M16" s="71"/>
      <c r="N16" s="56"/>
      <c r="O16" s="56"/>
      <c r="P16" s="69"/>
    </row>
    <row r="17" spans="1:17" x14ac:dyDescent="0.2">
      <c r="A17" s="6" t="s">
        <v>35</v>
      </c>
      <c r="B17" s="7">
        <v>9.93</v>
      </c>
      <c r="C17" s="7">
        <v>9.9600000000000009</v>
      </c>
      <c r="D17" s="7">
        <v>22.27</v>
      </c>
      <c r="E17" s="6">
        <v>1.33</v>
      </c>
      <c r="F17" s="7">
        <v>2.5</v>
      </c>
      <c r="G17" s="6"/>
      <c r="H17" s="6"/>
      <c r="I17" s="6">
        <v>4.5</v>
      </c>
      <c r="J17" s="6">
        <v>0.16735936674975613</v>
      </c>
      <c r="K17" s="6"/>
      <c r="L17" s="70">
        <f>SUM(J17:J19)/3</f>
        <v>0.18216974026299967</v>
      </c>
      <c r="M17" s="71">
        <v>0.26</v>
      </c>
      <c r="N17" s="56">
        <f>(L17-M17)/M17*100</f>
        <v>-29.934715283461667</v>
      </c>
      <c r="O17" s="56">
        <f>SUM(N17:N28)/4</f>
        <v>-30.774080499213788</v>
      </c>
      <c r="P17" s="69">
        <v>35.299999999999997</v>
      </c>
    </row>
    <row r="18" spans="1:17" x14ac:dyDescent="0.2">
      <c r="A18" s="6" t="s">
        <v>13</v>
      </c>
      <c r="B18" s="7">
        <v>9.92</v>
      </c>
      <c r="C18" s="7">
        <v>9.93</v>
      </c>
      <c r="D18" s="7">
        <v>22.31</v>
      </c>
      <c r="E18" s="6">
        <v>1.2850000000000001</v>
      </c>
      <c r="F18" s="7">
        <v>2.6</v>
      </c>
      <c r="G18" s="6"/>
      <c r="H18" s="6"/>
      <c r="I18" s="6">
        <v>4.5</v>
      </c>
      <c r="J18" s="6">
        <v>0.17777153876418089</v>
      </c>
      <c r="K18" s="6"/>
      <c r="L18" s="70"/>
      <c r="M18" s="71"/>
      <c r="N18" s="56"/>
      <c r="O18" s="56"/>
      <c r="P18" s="69"/>
    </row>
    <row r="19" spans="1:17" x14ac:dyDescent="0.2">
      <c r="A19" s="6" t="s">
        <v>14</v>
      </c>
      <c r="B19" s="7">
        <v>9.94</v>
      </c>
      <c r="C19" s="7">
        <v>9.94</v>
      </c>
      <c r="D19" s="7">
        <v>22.27</v>
      </c>
      <c r="E19" s="6">
        <v>1.2349999999999999</v>
      </c>
      <c r="F19" s="7">
        <v>2.8</v>
      </c>
      <c r="G19" s="5">
        <v>0.21942857142857</v>
      </c>
      <c r="H19" s="6"/>
      <c r="I19" s="6">
        <v>4.5</v>
      </c>
      <c r="J19" s="6">
        <v>0.20137831527506203</v>
      </c>
      <c r="K19" s="6"/>
      <c r="L19" s="70"/>
      <c r="M19" s="71"/>
      <c r="N19" s="56"/>
      <c r="O19" s="56"/>
      <c r="P19" s="69"/>
    </row>
    <row r="20" spans="1:17" x14ac:dyDescent="0.2">
      <c r="A20" s="2" t="s">
        <v>36</v>
      </c>
      <c r="B20" s="4">
        <v>9.91</v>
      </c>
      <c r="C20" s="4">
        <v>9.91</v>
      </c>
      <c r="D20" s="4">
        <v>22.24</v>
      </c>
      <c r="E20" s="3">
        <v>1.4</v>
      </c>
      <c r="F20" s="4">
        <v>2.7</v>
      </c>
      <c r="G20" s="3"/>
      <c r="H20" s="3"/>
      <c r="I20" s="3">
        <v>4.5</v>
      </c>
      <c r="J20" s="3">
        <v>0.19347378474891591</v>
      </c>
      <c r="K20" s="3"/>
      <c r="L20" s="70">
        <f>SUM(J20:J22)/3</f>
        <v>0.21968313115394075</v>
      </c>
      <c r="M20" s="71">
        <v>0.32500000000000001</v>
      </c>
      <c r="N20" s="56">
        <f>(L20-M20)/M20*100</f>
        <v>-32.405190414172083</v>
      </c>
      <c r="O20" s="56"/>
      <c r="P20" s="69"/>
    </row>
    <row r="21" spans="1:17" x14ac:dyDescent="0.2">
      <c r="A21" s="2" t="s">
        <v>15</v>
      </c>
      <c r="B21" s="4">
        <v>9.9600000000000009</v>
      </c>
      <c r="C21" s="4">
        <v>9.92</v>
      </c>
      <c r="D21" s="4">
        <v>22.24</v>
      </c>
      <c r="E21" s="3">
        <v>1.155</v>
      </c>
      <c r="F21" s="4">
        <v>2.9</v>
      </c>
      <c r="G21" s="3"/>
      <c r="H21" s="3"/>
      <c r="I21" s="3">
        <v>4.5</v>
      </c>
      <c r="J21" s="3">
        <v>0.2141252896892229</v>
      </c>
      <c r="K21" s="3"/>
      <c r="L21" s="70"/>
      <c r="M21" s="71"/>
      <c r="N21" s="56"/>
      <c r="O21" s="56"/>
      <c r="P21" s="69"/>
    </row>
    <row r="22" spans="1:17" x14ac:dyDescent="0.2">
      <c r="A22" s="2" t="s">
        <v>16</v>
      </c>
      <c r="B22" s="4">
        <v>9.91</v>
      </c>
      <c r="C22" s="4">
        <v>9.94</v>
      </c>
      <c r="D22" s="4">
        <v>22.19</v>
      </c>
      <c r="E22" s="3">
        <v>1.21</v>
      </c>
      <c r="F22" s="4">
        <v>3.2</v>
      </c>
      <c r="G22" s="5">
        <v>0.26033333333332997</v>
      </c>
      <c r="H22" s="3"/>
      <c r="I22" s="3">
        <v>4.5</v>
      </c>
      <c r="J22" s="3">
        <v>0.25145031902368348</v>
      </c>
      <c r="K22" s="3"/>
      <c r="L22" s="70"/>
      <c r="M22" s="71"/>
      <c r="N22" s="56"/>
      <c r="O22" s="56"/>
      <c r="P22" s="69"/>
    </row>
    <row r="23" spans="1:17" x14ac:dyDescent="0.2">
      <c r="A23" s="2" t="s">
        <v>37</v>
      </c>
      <c r="B23" s="4">
        <v>9.91</v>
      </c>
      <c r="C23" s="4">
        <v>9.9</v>
      </c>
      <c r="D23" s="4">
        <v>22.32</v>
      </c>
      <c r="E23" s="3">
        <v>1.2200000000000002</v>
      </c>
      <c r="F23" s="4">
        <v>3.2</v>
      </c>
      <c r="G23" s="3"/>
      <c r="H23" s="3"/>
      <c r="I23" s="3">
        <v>4.5</v>
      </c>
      <c r="J23" s="3">
        <v>0.24640870415105195</v>
      </c>
      <c r="K23" s="3"/>
      <c r="L23" s="70">
        <f>SUM(J23:J25)/3</f>
        <v>0.24041360010024393</v>
      </c>
      <c r="M23" s="71">
        <v>0.35100000000000003</v>
      </c>
      <c r="N23" s="56">
        <f>(L23-M23)/M23*100</f>
        <v>-31.506096837537349</v>
      </c>
      <c r="O23" s="56"/>
      <c r="P23" s="69"/>
    </row>
    <row r="24" spans="1:17" x14ac:dyDescent="0.2">
      <c r="A24" s="2" t="s">
        <v>17</v>
      </c>
      <c r="B24" s="4">
        <v>9.91</v>
      </c>
      <c r="C24" s="4">
        <v>9.8800000000000008</v>
      </c>
      <c r="D24" s="4">
        <v>22.3</v>
      </c>
      <c r="E24" s="3">
        <v>1.1949999999999998</v>
      </c>
      <c r="F24" s="4">
        <v>2.9</v>
      </c>
      <c r="G24" s="3"/>
      <c r="H24" s="3"/>
      <c r="I24" s="3">
        <v>4.5</v>
      </c>
      <c r="J24" s="3">
        <v>0.21409773204000188</v>
      </c>
      <c r="K24" s="3"/>
      <c r="L24" s="70"/>
      <c r="M24" s="71"/>
      <c r="N24" s="56"/>
      <c r="O24" s="56"/>
      <c r="P24" s="69"/>
    </row>
    <row r="25" spans="1:17" x14ac:dyDescent="0.2">
      <c r="A25" s="2" t="s">
        <v>18</v>
      </c>
      <c r="B25" s="4">
        <v>9.93</v>
      </c>
      <c r="C25" s="4">
        <v>9.9600000000000009</v>
      </c>
      <c r="D25" s="4">
        <v>22.2</v>
      </c>
      <c r="E25" s="3">
        <v>1.1299999999999999</v>
      </c>
      <c r="F25" s="4">
        <v>3.3</v>
      </c>
      <c r="G25" s="5">
        <v>0.243555555555556</v>
      </c>
      <c r="H25" s="3"/>
      <c r="I25" s="3">
        <v>4.5</v>
      </c>
      <c r="J25" s="3">
        <v>0.26073436410967804</v>
      </c>
      <c r="K25" s="3"/>
      <c r="L25" s="70"/>
      <c r="M25" s="71"/>
      <c r="N25" s="56"/>
      <c r="O25" s="56"/>
      <c r="P25" s="69"/>
    </row>
    <row r="26" spans="1:17" x14ac:dyDescent="0.2">
      <c r="A26" s="2" t="s">
        <v>19</v>
      </c>
      <c r="B26" s="4">
        <v>9.9</v>
      </c>
      <c r="C26" s="4">
        <v>9.9</v>
      </c>
      <c r="D26" s="4">
        <v>22.29</v>
      </c>
      <c r="E26" s="3">
        <v>1.165</v>
      </c>
      <c r="F26" s="4">
        <v>3.3</v>
      </c>
      <c r="G26" s="3"/>
      <c r="H26" s="3"/>
      <c r="I26" s="3">
        <v>4.5</v>
      </c>
      <c r="J26" s="3">
        <v>0.25961148522259636</v>
      </c>
      <c r="K26" s="3"/>
      <c r="L26" s="70">
        <f>SUM(J26:J28)/3</f>
        <v>0.2667262956294511</v>
      </c>
      <c r="M26" s="71">
        <v>0.377</v>
      </c>
      <c r="N26" s="56">
        <f>(L26-M26)/M26*100</f>
        <v>-29.250319461684061</v>
      </c>
      <c r="O26" s="56"/>
      <c r="P26" s="69"/>
    </row>
    <row r="27" spans="1:17" x14ac:dyDescent="0.2">
      <c r="A27" s="2" t="s">
        <v>20</v>
      </c>
      <c r="B27" s="4">
        <v>9.9</v>
      </c>
      <c r="C27" s="4">
        <v>9.93</v>
      </c>
      <c r="D27" s="4">
        <v>22.27</v>
      </c>
      <c r="E27" s="3">
        <v>1.2050000000000001</v>
      </c>
      <c r="F27" s="4">
        <v>3.3</v>
      </c>
      <c r="G27" s="3"/>
      <c r="H27" s="3"/>
      <c r="I27" s="3">
        <v>4.5</v>
      </c>
      <c r="J27" s="3">
        <v>0.25948123904367609</v>
      </c>
      <c r="K27" s="3"/>
      <c r="L27" s="70"/>
      <c r="M27" s="71"/>
      <c r="N27" s="56"/>
      <c r="O27" s="56"/>
      <c r="P27" s="69"/>
    </row>
    <row r="28" spans="1:17" x14ac:dyDescent="0.2">
      <c r="A28" s="2" t="s">
        <v>21</v>
      </c>
      <c r="B28" s="4">
        <v>9.93</v>
      </c>
      <c r="C28" s="4">
        <v>9.9</v>
      </c>
      <c r="D28" s="4">
        <v>22.29</v>
      </c>
      <c r="E28" s="3">
        <v>1.21</v>
      </c>
      <c r="F28" s="4">
        <v>3.5</v>
      </c>
      <c r="G28" s="5">
        <v>0.27728571428571402</v>
      </c>
      <c r="H28" s="3"/>
      <c r="I28" s="3">
        <v>4.5</v>
      </c>
      <c r="J28" s="3">
        <v>0.2810861626220808</v>
      </c>
      <c r="K28" s="3"/>
      <c r="L28" s="70"/>
      <c r="M28" s="71"/>
      <c r="N28" s="56"/>
      <c r="O28" s="56"/>
      <c r="P28" s="69"/>
    </row>
    <row r="32" spans="1:17" x14ac:dyDescent="0.2">
      <c r="A32" s="28"/>
      <c r="B32" s="28" t="s">
        <v>22</v>
      </c>
      <c r="C32" s="28" t="s">
        <v>67</v>
      </c>
      <c r="D32" s="28" t="s">
        <v>24</v>
      </c>
      <c r="E32" s="28" t="s">
        <v>25</v>
      </c>
      <c r="F32" s="28" t="s">
        <v>68</v>
      </c>
      <c r="G32" s="28" t="s">
        <v>27</v>
      </c>
      <c r="H32" s="28" t="s">
        <v>28</v>
      </c>
      <c r="I32" s="28" t="s">
        <v>29</v>
      </c>
      <c r="J32" s="28" t="s">
        <v>30</v>
      </c>
      <c r="K32" s="28" t="s">
        <v>0</v>
      </c>
      <c r="L32" s="29"/>
      <c r="M32" s="29"/>
      <c r="N32" s="29"/>
      <c r="O32" s="29"/>
      <c r="P32" s="29" t="s">
        <v>83</v>
      </c>
      <c r="Q32" s="29"/>
    </row>
    <row r="33" spans="1:17" s="23" customFormat="1" x14ac:dyDescent="0.2">
      <c r="A33" s="30" t="s">
        <v>69</v>
      </c>
      <c r="B33" s="6">
        <v>9.93</v>
      </c>
      <c r="C33" s="30">
        <v>9.9600000000000009</v>
      </c>
      <c r="D33" s="30">
        <v>22.2</v>
      </c>
      <c r="E33" s="30">
        <f>(D33-20)/2</f>
        <v>1.0999999999999996</v>
      </c>
      <c r="F33" s="30">
        <v>2.7</v>
      </c>
      <c r="G33" s="30"/>
      <c r="H33" s="30"/>
      <c r="I33" s="30">
        <v>4.5</v>
      </c>
      <c r="J33" s="31">
        <f>(F33-2*B33*C33*E33*0.001*I33)/I33/(B33*C33*(D33-2*E33))*1000</f>
        <v>0.19332811608973663</v>
      </c>
      <c r="K33" s="6"/>
      <c r="L33" s="50">
        <f>SUM(J33:J35)/3</f>
        <v>0.19281038724023555</v>
      </c>
      <c r="M33" s="53">
        <v>0.246</v>
      </c>
      <c r="N33" s="56">
        <f>(L33-M33)/M33*100</f>
        <v>-21.621793804782293</v>
      </c>
      <c r="O33" s="57">
        <f>N33</f>
        <v>-21.621793804782293</v>
      </c>
      <c r="P33" s="66">
        <v>20.2</v>
      </c>
      <c r="Q33" s="6"/>
    </row>
    <row r="34" spans="1:17" s="23" customFormat="1" x14ac:dyDescent="0.2">
      <c r="A34" s="30" t="s">
        <v>70</v>
      </c>
      <c r="B34" s="6">
        <v>9.93</v>
      </c>
      <c r="C34" s="30">
        <v>9.91</v>
      </c>
      <c r="D34" s="30">
        <v>22.23</v>
      </c>
      <c r="E34" s="30">
        <f t="shared" ref="E34:E46" si="0">(D34-20)/2</f>
        <v>1.1150000000000002</v>
      </c>
      <c r="F34" s="30">
        <v>2.7</v>
      </c>
      <c r="G34" s="6"/>
      <c r="H34" s="30"/>
      <c r="I34" s="30">
        <v>4.5</v>
      </c>
      <c r="J34" s="31">
        <f t="shared" ref="J34:J46" si="1">(F34-2*B34*C34*E34*0.001*I34)/I34/(B34*C34*(D34-2*E34))*1000</f>
        <v>0.19335853039896833</v>
      </c>
      <c r="K34" s="6"/>
      <c r="L34" s="51"/>
      <c r="M34" s="54"/>
      <c r="N34" s="56"/>
      <c r="O34" s="51"/>
      <c r="P34" s="67"/>
      <c r="Q34" s="6"/>
    </row>
    <row r="35" spans="1:17" s="23" customFormat="1" x14ac:dyDescent="0.2">
      <c r="A35" s="30" t="s">
        <v>71</v>
      </c>
      <c r="B35" s="6">
        <v>9.93</v>
      </c>
      <c r="C35" s="30">
        <v>9.93</v>
      </c>
      <c r="D35" s="30">
        <v>22.25</v>
      </c>
      <c r="E35" s="30">
        <f t="shared" si="0"/>
        <v>1.125</v>
      </c>
      <c r="F35" s="30">
        <v>2.7</v>
      </c>
      <c r="G35" s="6"/>
      <c r="H35" s="30"/>
      <c r="I35" s="30">
        <v>4.5</v>
      </c>
      <c r="J35" s="31">
        <f t="shared" si="1"/>
        <v>0.19174451523200167</v>
      </c>
      <c r="K35" s="6"/>
      <c r="L35" s="52"/>
      <c r="M35" s="55"/>
      <c r="N35" s="56"/>
      <c r="O35" s="52"/>
      <c r="P35" s="68"/>
      <c r="Q35" s="6"/>
    </row>
    <row r="36" spans="1:17" s="24" customFormat="1" x14ac:dyDescent="0.2">
      <c r="A36" s="32" t="s">
        <v>72</v>
      </c>
      <c r="B36" s="32">
        <v>9.93</v>
      </c>
      <c r="C36" s="32">
        <v>9.93</v>
      </c>
      <c r="D36" s="32">
        <v>22.2</v>
      </c>
      <c r="E36" s="30">
        <f t="shared" si="0"/>
        <v>1.0999999999999996</v>
      </c>
      <c r="F36" s="32">
        <v>2.7</v>
      </c>
      <c r="G36" s="32"/>
      <c r="H36" s="32"/>
      <c r="I36" s="32">
        <v>4.5</v>
      </c>
      <c r="J36" s="31">
        <f t="shared" si="1"/>
        <v>0.19424451523200173</v>
      </c>
      <c r="K36" s="33"/>
      <c r="L36" s="50">
        <f>SUM(J36:J38)/3</f>
        <v>0.1905562219642857</v>
      </c>
      <c r="M36" s="53">
        <v>0.254</v>
      </c>
      <c r="N36" s="56">
        <f>(L36-M36)/M36*100</f>
        <v>-24.977865368391456</v>
      </c>
      <c r="O36" s="57">
        <f>N36</f>
        <v>-24.977865368391456</v>
      </c>
      <c r="P36" s="58">
        <v>24</v>
      </c>
      <c r="Q36" s="33"/>
    </row>
    <row r="37" spans="1:17" s="24" customFormat="1" x14ac:dyDescent="0.2">
      <c r="A37" s="32" t="s">
        <v>73</v>
      </c>
      <c r="B37" s="32">
        <v>9.93</v>
      </c>
      <c r="C37" s="32">
        <v>10</v>
      </c>
      <c r="D37" s="32">
        <v>22.3</v>
      </c>
      <c r="E37" s="30">
        <f t="shared" si="0"/>
        <v>1.1500000000000004</v>
      </c>
      <c r="F37" s="32">
        <v>2.7</v>
      </c>
      <c r="G37" s="33"/>
      <c r="H37" s="32"/>
      <c r="I37" s="32">
        <v>4.5</v>
      </c>
      <c r="J37" s="31">
        <f t="shared" si="1"/>
        <v>0.18711480362537763</v>
      </c>
      <c r="K37" s="33"/>
      <c r="L37" s="51"/>
      <c r="M37" s="54"/>
      <c r="N37" s="56"/>
      <c r="O37" s="51"/>
      <c r="P37" s="59"/>
      <c r="Q37" s="33"/>
    </row>
    <row r="38" spans="1:17" s="24" customFormat="1" x14ac:dyDescent="0.2">
      <c r="A38" s="32" t="s">
        <v>74</v>
      </c>
      <c r="B38" s="32">
        <v>9.9499999999999993</v>
      </c>
      <c r="C38" s="32">
        <v>9.99</v>
      </c>
      <c r="D38" s="32">
        <v>22.23</v>
      </c>
      <c r="E38" s="30">
        <f t="shared" si="0"/>
        <v>1.1150000000000002</v>
      </c>
      <c r="F38" s="32">
        <v>2.7</v>
      </c>
      <c r="G38" s="33"/>
      <c r="H38" s="32"/>
      <c r="I38" s="32">
        <v>4.5</v>
      </c>
      <c r="J38" s="31">
        <f t="shared" si="1"/>
        <v>0.19030934703547772</v>
      </c>
      <c r="K38" s="33"/>
      <c r="L38" s="52"/>
      <c r="M38" s="55"/>
      <c r="N38" s="56"/>
      <c r="O38" s="52"/>
      <c r="P38" s="60"/>
      <c r="Q38" s="33"/>
    </row>
    <row r="39" spans="1:17" s="25" customFormat="1" x14ac:dyDescent="0.2">
      <c r="A39" s="34" t="s">
        <v>75</v>
      </c>
      <c r="B39" s="34">
        <v>9.94</v>
      </c>
      <c r="C39" s="34">
        <v>9.9499999999999993</v>
      </c>
      <c r="D39" s="34">
        <v>22.24</v>
      </c>
      <c r="E39" s="30">
        <f t="shared" si="0"/>
        <v>1.1199999999999992</v>
      </c>
      <c r="F39" s="34">
        <v>2.1</v>
      </c>
      <c r="G39" s="34"/>
      <c r="H39" s="34"/>
      <c r="I39" s="34">
        <v>4.5</v>
      </c>
      <c r="J39" s="31">
        <f t="shared" si="1"/>
        <v>0.1239213909925214</v>
      </c>
      <c r="K39" s="35"/>
      <c r="L39" s="50">
        <f>SUM(J39:J40)/2</f>
        <v>0.13103752224162851</v>
      </c>
      <c r="M39" s="53">
        <v>0.187</v>
      </c>
      <c r="N39" s="61">
        <f>(L39-M39)/M39*100</f>
        <v>-29.926458694316306</v>
      </c>
      <c r="O39" s="63">
        <f>SUM(N39:N46)/3</f>
        <v>-31.233985660404031</v>
      </c>
      <c r="P39" s="63">
        <v>28.5</v>
      </c>
      <c r="Q39" s="35"/>
    </row>
    <row r="40" spans="1:17" s="25" customFormat="1" x14ac:dyDescent="0.2">
      <c r="A40" s="34" t="s">
        <v>76</v>
      </c>
      <c r="B40" s="34">
        <v>9.91</v>
      </c>
      <c r="C40" s="34">
        <v>9.92</v>
      </c>
      <c r="D40" s="34">
        <v>22.21</v>
      </c>
      <c r="E40" s="30">
        <f t="shared" si="0"/>
        <v>1.1050000000000004</v>
      </c>
      <c r="F40" s="34">
        <v>2.2000000000000002</v>
      </c>
      <c r="G40" s="34"/>
      <c r="H40" s="34"/>
      <c r="I40" s="34">
        <v>4.5</v>
      </c>
      <c r="J40" s="31">
        <f t="shared" si="1"/>
        <v>0.13815365349073561</v>
      </c>
      <c r="K40" s="35"/>
      <c r="L40" s="51"/>
      <c r="M40" s="55"/>
      <c r="N40" s="62"/>
      <c r="O40" s="64"/>
      <c r="P40" s="64"/>
      <c r="Q40" s="35"/>
    </row>
    <row r="41" spans="1:17" s="26" customFormat="1" x14ac:dyDescent="0.2">
      <c r="A41" s="1" t="s">
        <v>77</v>
      </c>
      <c r="B41" s="1">
        <v>9.93</v>
      </c>
      <c r="C41" s="1">
        <v>9.92</v>
      </c>
      <c r="D41" s="1">
        <v>22.24</v>
      </c>
      <c r="E41" s="30">
        <f t="shared" si="0"/>
        <v>1.1199999999999992</v>
      </c>
      <c r="F41" s="1">
        <v>2.4</v>
      </c>
      <c r="G41" s="1"/>
      <c r="H41" s="36"/>
      <c r="I41" s="1">
        <v>4.5</v>
      </c>
      <c r="J41" s="31">
        <f t="shared" si="1"/>
        <v>0.15871218962847466</v>
      </c>
      <c r="K41" s="36"/>
      <c r="L41" s="50">
        <f>SUM(J41:J43)/3</f>
        <v>0.15798093188751983</v>
      </c>
      <c r="M41" s="53">
        <v>0.224</v>
      </c>
      <c r="N41" s="56">
        <f>(L41-M41)/M41*100</f>
        <v>-29.472798264500078</v>
      </c>
      <c r="O41" s="64"/>
      <c r="P41" s="64"/>
      <c r="Q41" s="36"/>
    </row>
    <row r="42" spans="1:17" s="26" customFormat="1" x14ac:dyDescent="0.2">
      <c r="A42" s="1" t="s">
        <v>78</v>
      </c>
      <c r="B42" s="1">
        <v>9.9499999999999993</v>
      </c>
      <c r="C42" s="1">
        <v>9.9600000000000009</v>
      </c>
      <c r="D42" s="1">
        <v>22.26</v>
      </c>
      <c r="E42" s="30">
        <f t="shared" si="0"/>
        <v>1.1300000000000008</v>
      </c>
      <c r="F42" s="1">
        <v>2.2999999999999998</v>
      </c>
      <c r="G42" s="1"/>
      <c r="H42" s="36"/>
      <c r="I42" s="1">
        <v>4.5</v>
      </c>
      <c r="J42" s="31">
        <f t="shared" si="1"/>
        <v>0.14487123928432874</v>
      </c>
      <c r="K42" s="36"/>
      <c r="L42" s="51"/>
      <c r="M42" s="54"/>
      <c r="N42" s="56"/>
      <c r="O42" s="64"/>
      <c r="P42" s="64"/>
      <c r="Q42" s="36"/>
    </row>
    <row r="43" spans="1:17" s="26" customFormat="1" x14ac:dyDescent="0.2">
      <c r="A43" s="1" t="s">
        <v>79</v>
      </c>
      <c r="B43" s="1">
        <v>9.9600000000000009</v>
      </c>
      <c r="C43" s="1">
        <v>9.93</v>
      </c>
      <c r="D43" s="1">
        <v>22.21</v>
      </c>
      <c r="E43" s="30">
        <f t="shared" si="0"/>
        <v>1.1050000000000004</v>
      </c>
      <c r="F43" s="1">
        <v>2.5</v>
      </c>
      <c r="G43" s="1"/>
      <c r="H43" s="36"/>
      <c r="I43" s="1">
        <v>4.5</v>
      </c>
      <c r="J43" s="31">
        <f t="shared" si="1"/>
        <v>0.17035936674975607</v>
      </c>
      <c r="K43" s="36"/>
      <c r="L43" s="52"/>
      <c r="M43" s="55"/>
      <c r="N43" s="56"/>
      <c r="O43" s="64"/>
      <c r="P43" s="64"/>
      <c r="Q43" s="36"/>
    </row>
    <row r="44" spans="1:17" s="27" customFormat="1" x14ac:dyDescent="0.2">
      <c r="A44" s="38" t="s">
        <v>80</v>
      </c>
      <c r="B44" s="38">
        <v>9.91</v>
      </c>
      <c r="C44" s="38">
        <v>9.93</v>
      </c>
      <c r="D44" s="38">
        <v>22.2</v>
      </c>
      <c r="E44" s="30">
        <f t="shared" si="0"/>
        <v>1.0999999999999996</v>
      </c>
      <c r="F44" s="38">
        <v>2.4</v>
      </c>
      <c r="G44" s="39"/>
      <c r="H44" s="39"/>
      <c r="I44" s="38">
        <v>4.5</v>
      </c>
      <c r="J44" s="31">
        <f t="shared" si="1"/>
        <v>0.16098536035463859</v>
      </c>
      <c r="K44" s="39"/>
      <c r="L44" s="50">
        <f>SUM(J44:J46)/3</f>
        <v>0.15964443894557842</v>
      </c>
      <c r="M44" s="53">
        <v>0.24299999999999999</v>
      </c>
      <c r="N44" s="56">
        <f>(L44-M44)/M44*100</f>
        <v>-34.302700022395712</v>
      </c>
      <c r="O44" s="64"/>
      <c r="P44" s="64"/>
      <c r="Q44" s="39"/>
    </row>
    <row r="45" spans="1:17" s="27" customFormat="1" x14ac:dyDescent="0.2">
      <c r="A45" s="38" t="s">
        <v>81</v>
      </c>
      <c r="B45" s="38">
        <v>9.91</v>
      </c>
      <c r="C45" s="38">
        <v>9.92</v>
      </c>
      <c r="D45" s="38">
        <v>22.25</v>
      </c>
      <c r="E45" s="30">
        <f t="shared" si="0"/>
        <v>1.125</v>
      </c>
      <c r="F45" s="38">
        <v>2.2999999999999998</v>
      </c>
      <c r="G45" s="39"/>
      <c r="H45" s="39"/>
      <c r="I45" s="38">
        <v>4.5</v>
      </c>
      <c r="J45" s="31">
        <f t="shared" si="1"/>
        <v>0.14745609228576903</v>
      </c>
      <c r="K45" s="39"/>
      <c r="L45" s="51"/>
      <c r="M45" s="54"/>
      <c r="N45" s="56"/>
      <c r="O45" s="64"/>
      <c r="P45" s="64"/>
      <c r="Q45" s="39"/>
    </row>
    <row r="46" spans="1:17" s="27" customFormat="1" x14ac:dyDescent="0.2">
      <c r="A46" s="38" t="s">
        <v>82</v>
      </c>
      <c r="B46" s="38">
        <v>9.92</v>
      </c>
      <c r="C46" s="38">
        <v>9.93</v>
      </c>
      <c r="D46" s="38">
        <v>22.23</v>
      </c>
      <c r="E46" s="30">
        <f t="shared" si="0"/>
        <v>1.1150000000000002</v>
      </c>
      <c r="F46" s="38">
        <v>2.5</v>
      </c>
      <c r="G46" s="39"/>
      <c r="H46" s="39"/>
      <c r="I46" s="38">
        <v>4.5</v>
      </c>
      <c r="J46" s="31">
        <f t="shared" si="1"/>
        <v>0.17049186419632767</v>
      </c>
      <c r="K46" s="39"/>
      <c r="L46" s="52"/>
      <c r="M46" s="55"/>
      <c r="N46" s="56"/>
      <c r="O46" s="65"/>
      <c r="P46" s="65"/>
      <c r="Q46" s="39"/>
    </row>
    <row r="49" spans="1:13" x14ac:dyDescent="0.2">
      <c r="A49" s="28"/>
      <c r="B49" s="28" t="s">
        <v>22</v>
      </c>
      <c r="C49" s="28" t="s">
        <v>67</v>
      </c>
      <c r="D49" s="28" t="s">
        <v>24</v>
      </c>
      <c r="E49" s="28" t="s">
        <v>25</v>
      </c>
      <c r="F49" s="28" t="s">
        <v>68</v>
      </c>
      <c r="G49" s="28" t="s">
        <v>29</v>
      </c>
      <c r="H49" s="28" t="s">
        <v>30</v>
      </c>
      <c r="I49" s="29" t="s">
        <v>108</v>
      </c>
      <c r="J49" s="29" t="s">
        <v>109</v>
      </c>
      <c r="K49" s="29" t="s">
        <v>110</v>
      </c>
      <c r="L49" s="29"/>
      <c r="M49" s="29" t="s">
        <v>83</v>
      </c>
    </row>
    <row r="50" spans="1:13" x14ac:dyDescent="0.2">
      <c r="A50" s="30" t="s">
        <v>69</v>
      </c>
      <c r="B50" s="6">
        <v>9.93</v>
      </c>
      <c r="C50" s="30">
        <v>9.9600000000000009</v>
      </c>
      <c r="D50" s="30">
        <v>22.2</v>
      </c>
      <c r="E50" s="30">
        <v>1.0999999999999996</v>
      </c>
      <c r="F50" s="30">
        <v>2.7</v>
      </c>
      <c r="G50" s="30">
        <v>4.5</v>
      </c>
      <c r="H50" s="31">
        <v>0.19332811608973663</v>
      </c>
      <c r="I50" s="50">
        <v>0.19281038724023555</v>
      </c>
      <c r="J50" s="53">
        <v>0.246</v>
      </c>
      <c r="K50" s="56">
        <v>-21.621793804782293</v>
      </c>
      <c r="L50" s="57">
        <v>-21.621793804782293</v>
      </c>
      <c r="M50" s="66">
        <v>20.2</v>
      </c>
    </row>
    <row r="51" spans="1:13" x14ac:dyDescent="0.2">
      <c r="A51" s="30" t="s">
        <v>70</v>
      </c>
      <c r="B51" s="6">
        <v>9.93</v>
      </c>
      <c r="C51" s="30">
        <v>9.91</v>
      </c>
      <c r="D51" s="30">
        <v>22.23</v>
      </c>
      <c r="E51" s="30">
        <v>1.1150000000000002</v>
      </c>
      <c r="F51" s="30">
        <v>2.7</v>
      </c>
      <c r="G51" s="30">
        <v>4.5</v>
      </c>
      <c r="H51" s="31">
        <v>0.19335853039896833</v>
      </c>
      <c r="I51" s="51"/>
      <c r="J51" s="54"/>
      <c r="K51" s="56"/>
      <c r="L51" s="51"/>
      <c r="M51" s="67"/>
    </row>
    <row r="52" spans="1:13" x14ac:dyDescent="0.2">
      <c r="A52" s="30" t="s">
        <v>71</v>
      </c>
      <c r="B52" s="6">
        <v>9.93</v>
      </c>
      <c r="C52" s="30">
        <v>9.93</v>
      </c>
      <c r="D52" s="30">
        <v>22.25</v>
      </c>
      <c r="E52" s="30">
        <v>1.125</v>
      </c>
      <c r="F52" s="30">
        <v>2.7</v>
      </c>
      <c r="G52" s="30">
        <v>4.5</v>
      </c>
      <c r="H52" s="31">
        <v>0.19174451523200167</v>
      </c>
      <c r="I52" s="52"/>
      <c r="J52" s="55"/>
      <c r="K52" s="56"/>
      <c r="L52" s="52"/>
      <c r="M52" s="68"/>
    </row>
    <row r="53" spans="1:13" x14ac:dyDescent="0.2">
      <c r="A53" s="32" t="s">
        <v>72</v>
      </c>
      <c r="B53" s="32">
        <v>9.93</v>
      </c>
      <c r="C53" s="32">
        <v>9.93</v>
      </c>
      <c r="D53" s="32">
        <v>22.2</v>
      </c>
      <c r="E53" s="30">
        <v>1.0999999999999996</v>
      </c>
      <c r="F53" s="32">
        <v>2.7</v>
      </c>
      <c r="G53" s="32">
        <v>4.5</v>
      </c>
      <c r="H53" s="31">
        <v>0.19424451523200173</v>
      </c>
      <c r="I53" s="50">
        <v>0.1905562219642857</v>
      </c>
      <c r="J53" s="53">
        <v>0.254</v>
      </c>
      <c r="K53" s="56">
        <v>-24.977865368391456</v>
      </c>
      <c r="L53" s="57">
        <v>-24.977865368391456</v>
      </c>
      <c r="M53" s="58">
        <v>24</v>
      </c>
    </row>
    <row r="54" spans="1:13" x14ac:dyDescent="0.2">
      <c r="A54" s="32" t="s">
        <v>73</v>
      </c>
      <c r="B54" s="32">
        <v>9.93</v>
      </c>
      <c r="C54" s="32">
        <v>10</v>
      </c>
      <c r="D54" s="32">
        <v>22.3</v>
      </c>
      <c r="E54" s="30">
        <v>1.1500000000000004</v>
      </c>
      <c r="F54" s="32">
        <v>2.7</v>
      </c>
      <c r="G54" s="32">
        <v>4.5</v>
      </c>
      <c r="H54" s="31">
        <v>0.18711480362537763</v>
      </c>
      <c r="I54" s="51"/>
      <c r="J54" s="54"/>
      <c r="K54" s="56"/>
      <c r="L54" s="51"/>
      <c r="M54" s="59"/>
    </row>
    <row r="55" spans="1:13" x14ac:dyDescent="0.2">
      <c r="A55" s="32" t="s">
        <v>74</v>
      </c>
      <c r="B55" s="32">
        <v>9.9499999999999993</v>
      </c>
      <c r="C55" s="32">
        <v>9.99</v>
      </c>
      <c r="D55" s="32">
        <v>22.23</v>
      </c>
      <c r="E55" s="30">
        <v>1.1150000000000002</v>
      </c>
      <c r="F55" s="32">
        <v>2.7</v>
      </c>
      <c r="G55" s="32">
        <v>4.5</v>
      </c>
      <c r="H55" s="31">
        <v>0.19030934703547772</v>
      </c>
      <c r="I55" s="52"/>
      <c r="J55" s="55"/>
      <c r="K55" s="56"/>
      <c r="L55" s="52"/>
      <c r="M55" s="60"/>
    </row>
    <row r="56" spans="1:13" x14ac:dyDescent="0.2">
      <c r="A56" s="34" t="s">
        <v>75</v>
      </c>
      <c r="B56" s="34">
        <v>9.94</v>
      </c>
      <c r="C56" s="34">
        <v>9.9499999999999993</v>
      </c>
      <c r="D56" s="34">
        <v>22.24</v>
      </c>
      <c r="E56" s="30">
        <v>1.1199999999999992</v>
      </c>
      <c r="F56" s="34">
        <v>2.1</v>
      </c>
      <c r="G56" s="34">
        <v>4.5</v>
      </c>
      <c r="H56" s="31">
        <v>0.1239213909925214</v>
      </c>
      <c r="I56" s="50">
        <v>0.13103752224162851</v>
      </c>
      <c r="J56" s="53">
        <v>0.187</v>
      </c>
      <c r="K56" s="61">
        <v>-29.926458694316306</v>
      </c>
      <c r="L56" s="63">
        <v>-31.233985660404031</v>
      </c>
      <c r="M56" s="63">
        <v>28.5</v>
      </c>
    </row>
    <row r="57" spans="1:13" x14ac:dyDescent="0.2">
      <c r="A57" s="34" t="s">
        <v>76</v>
      </c>
      <c r="B57" s="34">
        <v>9.91</v>
      </c>
      <c r="C57" s="34">
        <v>9.92</v>
      </c>
      <c r="D57" s="34">
        <v>22.21</v>
      </c>
      <c r="E57" s="30">
        <v>1.1050000000000004</v>
      </c>
      <c r="F57" s="34">
        <v>2.2000000000000002</v>
      </c>
      <c r="G57" s="34">
        <v>4.5</v>
      </c>
      <c r="H57" s="31">
        <v>0.13815365349073561</v>
      </c>
      <c r="I57" s="51"/>
      <c r="J57" s="55"/>
      <c r="K57" s="62"/>
      <c r="L57" s="64"/>
      <c r="M57" s="64"/>
    </row>
    <row r="58" spans="1:13" x14ac:dyDescent="0.2">
      <c r="A58" s="1" t="s">
        <v>77</v>
      </c>
      <c r="B58" s="1">
        <v>9.93</v>
      </c>
      <c r="C58" s="1">
        <v>9.92</v>
      </c>
      <c r="D58" s="1">
        <v>22.24</v>
      </c>
      <c r="E58" s="30">
        <v>1.1199999999999992</v>
      </c>
      <c r="F58" s="1">
        <v>2.4</v>
      </c>
      <c r="G58" s="1">
        <v>4.5</v>
      </c>
      <c r="H58" s="31">
        <v>0.15871218962847466</v>
      </c>
      <c r="I58" s="50">
        <v>0.15798093188751983</v>
      </c>
      <c r="J58" s="53">
        <v>0.224</v>
      </c>
      <c r="K58" s="56">
        <v>-29.472798264500078</v>
      </c>
      <c r="L58" s="64"/>
      <c r="M58" s="64"/>
    </row>
    <row r="59" spans="1:13" x14ac:dyDescent="0.2">
      <c r="A59" s="1" t="s">
        <v>78</v>
      </c>
      <c r="B59" s="1">
        <v>9.9499999999999993</v>
      </c>
      <c r="C59" s="1">
        <v>9.9600000000000009</v>
      </c>
      <c r="D59" s="1">
        <v>22.26</v>
      </c>
      <c r="E59" s="30">
        <v>1.1300000000000008</v>
      </c>
      <c r="F59" s="1">
        <v>2.2999999999999998</v>
      </c>
      <c r="G59" s="1">
        <v>4.5</v>
      </c>
      <c r="H59" s="31">
        <v>0.14487123928432874</v>
      </c>
      <c r="I59" s="51"/>
      <c r="J59" s="54"/>
      <c r="K59" s="56"/>
      <c r="L59" s="64"/>
      <c r="M59" s="64"/>
    </row>
    <row r="60" spans="1:13" x14ac:dyDescent="0.2">
      <c r="A60" s="1" t="s">
        <v>79</v>
      </c>
      <c r="B60" s="1">
        <v>9.9600000000000009</v>
      </c>
      <c r="C60" s="1">
        <v>9.93</v>
      </c>
      <c r="D60" s="1">
        <v>22.21</v>
      </c>
      <c r="E60" s="30">
        <v>1.1050000000000004</v>
      </c>
      <c r="F60" s="1">
        <v>2.5</v>
      </c>
      <c r="G60" s="1">
        <v>4.5</v>
      </c>
      <c r="H60" s="31">
        <v>0.17035936674975607</v>
      </c>
      <c r="I60" s="52"/>
      <c r="J60" s="55"/>
      <c r="K60" s="56"/>
      <c r="L60" s="64"/>
      <c r="M60" s="64"/>
    </row>
    <row r="61" spans="1:13" x14ac:dyDescent="0.2">
      <c r="A61" s="38" t="s">
        <v>80</v>
      </c>
      <c r="B61" s="38">
        <v>9.91</v>
      </c>
      <c r="C61" s="38">
        <v>9.93</v>
      </c>
      <c r="D61" s="38">
        <v>22.2</v>
      </c>
      <c r="E61" s="30">
        <v>1.0999999999999996</v>
      </c>
      <c r="F61" s="38">
        <v>2.4</v>
      </c>
      <c r="G61" s="38">
        <v>4.5</v>
      </c>
      <c r="H61" s="31">
        <v>0.16098536035463859</v>
      </c>
      <c r="I61" s="50">
        <v>0.15964443894557842</v>
      </c>
      <c r="J61" s="53">
        <v>0.24299999999999999</v>
      </c>
      <c r="K61" s="56">
        <v>-34.302700022395712</v>
      </c>
      <c r="L61" s="64"/>
      <c r="M61" s="64"/>
    </row>
    <row r="62" spans="1:13" x14ac:dyDescent="0.2">
      <c r="A62" s="38" t="s">
        <v>81</v>
      </c>
      <c r="B62" s="38">
        <v>9.91</v>
      </c>
      <c r="C62" s="38">
        <v>9.92</v>
      </c>
      <c r="D62" s="38">
        <v>22.25</v>
      </c>
      <c r="E62" s="30">
        <v>1.125</v>
      </c>
      <c r="F62" s="38">
        <v>2.2999999999999998</v>
      </c>
      <c r="G62" s="38">
        <v>4.5</v>
      </c>
      <c r="H62" s="31">
        <v>0.14745609228576903</v>
      </c>
      <c r="I62" s="51"/>
      <c r="J62" s="54"/>
      <c r="K62" s="56"/>
      <c r="L62" s="64"/>
      <c r="M62" s="64"/>
    </row>
    <row r="63" spans="1:13" x14ac:dyDescent="0.2">
      <c r="A63" s="38" t="s">
        <v>82</v>
      </c>
      <c r="B63" s="38">
        <v>9.92</v>
      </c>
      <c r="C63" s="38">
        <v>9.93</v>
      </c>
      <c r="D63" s="38">
        <v>22.23</v>
      </c>
      <c r="E63" s="30">
        <v>1.1150000000000002</v>
      </c>
      <c r="F63" s="38">
        <v>2.5</v>
      </c>
      <c r="G63" s="38">
        <v>4.5</v>
      </c>
      <c r="H63" s="31">
        <v>0.17049186419632767</v>
      </c>
      <c r="I63" s="52"/>
      <c r="J63" s="55"/>
      <c r="K63" s="56"/>
      <c r="L63" s="65"/>
      <c r="M63" s="65"/>
    </row>
  </sheetData>
  <mergeCells count="75">
    <mergeCell ref="L17:L19"/>
    <mergeCell ref="L2:L4"/>
    <mergeCell ref="L5:L7"/>
    <mergeCell ref="L8:L10"/>
    <mergeCell ref="L11:L13"/>
    <mergeCell ref="L14:L16"/>
    <mergeCell ref="L41:L43"/>
    <mergeCell ref="N33:N35"/>
    <mergeCell ref="N36:N38"/>
    <mergeCell ref="N26:N28"/>
    <mergeCell ref="O2:O4"/>
    <mergeCell ref="O5:O16"/>
    <mergeCell ref="O17:O28"/>
    <mergeCell ref="M23:M25"/>
    <mergeCell ref="M26:M28"/>
    <mergeCell ref="N2:N4"/>
    <mergeCell ref="N5:N7"/>
    <mergeCell ref="N8:N10"/>
    <mergeCell ref="N11:N13"/>
    <mergeCell ref="N14:N16"/>
    <mergeCell ref="N17:N19"/>
    <mergeCell ref="N20:N22"/>
    <mergeCell ref="P5:P16"/>
    <mergeCell ref="P17:P28"/>
    <mergeCell ref="P2:P4"/>
    <mergeCell ref="L33:L35"/>
    <mergeCell ref="L36:L38"/>
    <mergeCell ref="N23:N25"/>
    <mergeCell ref="L20:L22"/>
    <mergeCell ref="L23:L25"/>
    <mergeCell ref="L26:L28"/>
    <mergeCell ref="M2:M4"/>
    <mergeCell ref="M5:M7"/>
    <mergeCell ref="M8:M10"/>
    <mergeCell ref="M11:M13"/>
    <mergeCell ref="M14:M16"/>
    <mergeCell ref="M17:M19"/>
    <mergeCell ref="M20:M22"/>
    <mergeCell ref="M33:M35"/>
    <mergeCell ref="M36:M38"/>
    <mergeCell ref="M39:M40"/>
    <mergeCell ref="M41:M43"/>
    <mergeCell ref="M44:M46"/>
    <mergeCell ref="P33:P35"/>
    <mergeCell ref="P36:P38"/>
    <mergeCell ref="P39:P46"/>
    <mergeCell ref="I50:I52"/>
    <mergeCell ref="J50:J52"/>
    <mergeCell ref="K50:K52"/>
    <mergeCell ref="L50:L52"/>
    <mergeCell ref="M50:M52"/>
    <mergeCell ref="N44:N46"/>
    <mergeCell ref="N41:N43"/>
    <mergeCell ref="N39:N40"/>
    <mergeCell ref="O33:O35"/>
    <mergeCell ref="O36:O38"/>
    <mergeCell ref="O39:O46"/>
    <mergeCell ref="L44:L46"/>
    <mergeCell ref="L39:L40"/>
    <mergeCell ref="I56:I57"/>
    <mergeCell ref="J56:J57"/>
    <mergeCell ref="K56:K57"/>
    <mergeCell ref="L56:L63"/>
    <mergeCell ref="M56:M63"/>
    <mergeCell ref="I58:I60"/>
    <mergeCell ref="J58:J60"/>
    <mergeCell ref="K58:K60"/>
    <mergeCell ref="I61:I63"/>
    <mergeCell ref="J61:J63"/>
    <mergeCell ref="K61:K63"/>
    <mergeCell ref="I53:I55"/>
    <mergeCell ref="J53:J55"/>
    <mergeCell ref="K53:K55"/>
    <mergeCell ref="L53:L55"/>
    <mergeCell ref="M53:M5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topLeftCell="A164" workbookViewId="0">
      <selection activeCell="I186" sqref="I186"/>
    </sheetView>
  </sheetViews>
  <sheetFormatPr defaultRowHeight="14.25" x14ac:dyDescent="0.2"/>
  <cols>
    <col min="19" max="19" width="13" bestFit="1" customWidth="1"/>
    <col min="22" max="22" width="13" bestFit="1" customWidth="1"/>
    <col min="24" max="24" width="13.125" bestFit="1" customWidth="1"/>
    <col min="25" max="25" width="9.875" bestFit="1" customWidth="1"/>
  </cols>
  <sheetData>
    <row r="1" spans="1:15" x14ac:dyDescent="0.2">
      <c r="A1" s="101" t="s">
        <v>62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A2" s="8"/>
      <c r="B2" s="8" t="s">
        <v>22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27</v>
      </c>
      <c r="I2" s="8" t="s">
        <v>28</v>
      </c>
      <c r="J2" s="8" t="s">
        <v>43</v>
      </c>
      <c r="K2" s="8" t="s">
        <v>44</v>
      </c>
      <c r="L2" s="8" t="s">
        <v>45</v>
      </c>
      <c r="M2" s="8" t="s">
        <v>46</v>
      </c>
      <c r="N2" s="8" t="s">
        <v>47</v>
      </c>
      <c r="O2" s="8" t="s">
        <v>48</v>
      </c>
    </row>
    <row r="3" spans="1:15" x14ac:dyDescent="0.2">
      <c r="A3" s="9" t="s">
        <v>49</v>
      </c>
      <c r="B3" s="10">
        <v>10</v>
      </c>
      <c r="C3" s="11">
        <v>10</v>
      </c>
      <c r="D3" s="11">
        <v>22</v>
      </c>
      <c r="E3" s="11">
        <v>5</v>
      </c>
      <c r="F3" s="11">
        <v>5</v>
      </c>
      <c r="G3" s="11">
        <v>14</v>
      </c>
      <c r="H3" s="12">
        <v>0.30400000100000002</v>
      </c>
      <c r="I3" s="12">
        <v>0.85085714300000004</v>
      </c>
      <c r="J3" s="13">
        <v>0.24299999999999999</v>
      </c>
      <c r="K3" s="11">
        <v>2</v>
      </c>
      <c r="L3" s="14">
        <v>1827.1220000000001</v>
      </c>
      <c r="M3" s="15">
        <v>26.288000000000004</v>
      </c>
    </row>
    <row r="4" spans="1:15" x14ac:dyDescent="0.2">
      <c r="A4" s="16" t="s">
        <v>50</v>
      </c>
      <c r="B4" s="10">
        <v>10</v>
      </c>
      <c r="C4" s="11">
        <v>10</v>
      </c>
      <c r="D4" s="11">
        <v>22</v>
      </c>
      <c r="E4" s="11">
        <v>7.0000000000000426</v>
      </c>
      <c r="F4" s="11">
        <v>7.0000000000000426</v>
      </c>
      <c r="G4" s="11">
        <v>17.00000000000006</v>
      </c>
      <c r="H4" s="12">
        <v>0.2712044773783</v>
      </c>
      <c r="I4" s="12">
        <v>0.66588235294117604</v>
      </c>
      <c r="J4" s="13">
        <v>0.28000000000000003</v>
      </c>
      <c r="K4" s="11">
        <v>2</v>
      </c>
      <c r="L4" s="17">
        <v>3411.8649217566599</v>
      </c>
      <c r="M4" s="18">
        <v>41.104497620238497</v>
      </c>
    </row>
    <row r="5" spans="1:15" x14ac:dyDescent="0.2">
      <c r="A5" s="16" t="s">
        <v>51</v>
      </c>
      <c r="B5">
        <v>10</v>
      </c>
      <c r="C5" s="11">
        <v>10</v>
      </c>
      <c r="D5" s="11">
        <v>22</v>
      </c>
      <c r="E5" s="11">
        <v>7.0000000000000426</v>
      </c>
      <c r="F5" s="11">
        <v>7.0000000000000426</v>
      </c>
      <c r="G5" s="11">
        <v>17.00000000000006</v>
      </c>
      <c r="H5" s="12">
        <v>0.31785714027761203</v>
      </c>
      <c r="I5" s="12">
        <v>0.623529411764703</v>
      </c>
      <c r="J5" s="19">
        <v>0.35000000000000003</v>
      </c>
      <c r="K5" s="11">
        <v>2</v>
      </c>
      <c r="L5" s="17">
        <v>6312.3634254068102</v>
      </c>
      <c r="M5" s="18">
        <v>65.121094979743305</v>
      </c>
    </row>
    <row r="6" spans="1:15" x14ac:dyDescent="0.2">
      <c r="A6" s="16" t="s">
        <v>52</v>
      </c>
      <c r="B6">
        <v>10</v>
      </c>
      <c r="C6" s="11">
        <v>10</v>
      </c>
      <c r="D6" s="11">
        <v>22</v>
      </c>
      <c r="E6" s="11">
        <v>7.0000000000000426</v>
      </c>
      <c r="F6" s="11">
        <v>7.0000000000000426</v>
      </c>
      <c r="G6" s="11">
        <v>17.00000000000006</v>
      </c>
      <c r="H6" s="12">
        <v>0.34024929504133899</v>
      </c>
      <c r="I6" s="12">
        <v>0.60376470588234998</v>
      </c>
      <c r="J6" s="19">
        <v>0.37800000000000006</v>
      </c>
      <c r="K6" s="11">
        <v>2</v>
      </c>
      <c r="L6" s="17">
        <v>7870.6364389125802</v>
      </c>
      <c r="M6" s="18">
        <v>76.792832627891698</v>
      </c>
    </row>
    <row r="7" spans="1:15" x14ac:dyDescent="0.2">
      <c r="A7" s="16" t="s">
        <v>53</v>
      </c>
      <c r="B7">
        <v>10</v>
      </c>
      <c r="C7" s="11">
        <v>10</v>
      </c>
      <c r="D7" s="11">
        <v>22</v>
      </c>
      <c r="E7" s="11">
        <v>7.0000000000000426</v>
      </c>
      <c r="F7" s="11">
        <v>7.0000000000000426</v>
      </c>
      <c r="G7" s="11">
        <v>17.00000000000006</v>
      </c>
      <c r="H7" s="12">
        <v>0.36186834133472601</v>
      </c>
      <c r="I7" s="12">
        <v>0.58399999999999797</v>
      </c>
      <c r="J7" s="19">
        <v>0.40600000000000003</v>
      </c>
      <c r="K7" s="11">
        <v>2</v>
      </c>
      <c r="L7" s="17">
        <v>9589.5284808502292</v>
      </c>
      <c r="M7" s="18">
        <v>89.398894439431302</v>
      </c>
    </row>
    <row r="8" spans="1:15" x14ac:dyDescent="0.2">
      <c r="A8" s="16" t="s">
        <v>54</v>
      </c>
      <c r="B8" s="10">
        <v>10</v>
      </c>
      <c r="C8" s="11">
        <v>10</v>
      </c>
      <c r="D8" s="11">
        <v>22</v>
      </c>
      <c r="E8" s="11">
        <v>8</v>
      </c>
      <c r="F8" s="11">
        <v>8</v>
      </c>
      <c r="G8" s="11">
        <v>16</v>
      </c>
      <c r="H8" s="12">
        <v>0.25540000000000002</v>
      </c>
      <c r="I8" s="12">
        <v>0.72699999999999998</v>
      </c>
      <c r="J8" s="13">
        <v>0.26</v>
      </c>
      <c r="K8" s="11">
        <v>2</v>
      </c>
      <c r="L8" s="17">
        <v>3570.8929458524899</v>
      </c>
      <c r="M8" s="18">
        <v>42.586249728185898</v>
      </c>
    </row>
    <row r="9" spans="1:15" x14ac:dyDescent="0.2">
      <c r="A9" s="16" t="s">
        <v>55</v>
      </c>
      <c r="B9">
        <v>10</v>
      </c>
      <c r="C9" s="11">
        <v>10</v>
      </c>
      <c r="D9" s="11">
        <v>22</v>
      </c>
      <c r="E9" s="11">
        <v>8</v>
      </c>
      <c r="F9" s="11">
        <v>8</v>
      </c>
      <c r="G9" s="11">
        <v>16</v>
      </c>
      <c r="H9" s="12">
        <v>0.29843749478459303</v>
      </c>
      <c r="I9" s="12">
        <v>0.67500000000000004</v>
      </c>
      <c r="J9" s="19">
        <v>0.32500000000000001</v>
      </c>
      <c r="K9" s="11">
        <v>2</v>
      </c>
      <c r="L9" s="17">
        <v>6381.6810769230697</v>
      </c>
      <c r="M9" s="18">
        <v>66.042296379947203</v>
      </c>
    </row>
    <row r="10" spans="1:15" x14ac:dyDescent="0.2">
      <c r="A10" s="16" t="s">
        <v>56</v>
      </c>
      <c r="B10">
        <v>10</v>
      </c>
      <c r="C10" s="11">
        <v>10</v>
      </c>
      <c r="D10" s="11">
        <v>22</v>
      </c>
      <c r="E10" s="11">
        <v>8</v>
      </c>
      <c r="F10" s="11">
        <v>8</v>
      </c>
      <c r="G10" s="11">
        <v>16</v>
      </c>
      <c r="H10" s="12">
        <v>0.31635416373610498</v>
      </c>
      <c r="I10" s="12">
        <v>0.66174999999999995</v>
      </c>
      <c r="J10" s="19">
        <v>0.35100000000000003</v>
      </c>
      <c r="K10" s="11">
        <v>2</v>
      </c>
      <c r="L10" s="17">
        <v>7792.6144615384601</v>
      </c>
      <c r="M10" s="18">
        <v>76.992709706445098</v>
      </c>
    </row>
    <row r="11" spans="1:15" x14ac:dyDescent="0.2">
      <c r="A11" s="16" t="s">
        <v>57</v>
      </c>
      <c r="B11">
        <v>10</v>
      </c>
      <c r="C11" s="11">
        <v>10</v>
      </c>
      <c r="D11" s="11">
        <v>22</v>
      </c>
      <c r="E11" s="11">
        <v>8</v>
      </c>
      <c r="F11" s="11">
        <v>8</v>
      </c>
      <c r="G11" s="11">
        <v>16</v>
      </c>
      <c r="H11" s="12">
        <v>0.33531249836087201</v>
      </c>
      <c r="I11" s="12">
        <v>0.64224999999999999</v>
      </c>
      <c r="J11" s="19">
        <v>0.377</v>
      </c>
      <c r="K11" s="11">
        <v>2</v>
      </c>
      <c r="L11" s="17">
        <v>9409.7504615384605</v>
      </c>
      <c r="M11" s="18">
        <v>89.189498769345406</v>
      </c>
    </row>
    <row r="12" spans="1:15" x14ac:dyDescent="0.2">
      <c r="A12" s="16" t="s">
        <v>58</v>
      </c>
      <c r="B12" s="10">
        <v>10</v>
      </c>
      <c r="C12" s="11">
        <v>10</v>
      </c>
      <c r="D12" s="11">
        <v>22</v>
      </c>
      <c r="E12" s="11">
        <v>8</v>
      </c>
      <c r="F12" s="11">
        <v>8</v>
      </c>
      <c r="G12" s="11">
        <v>13.000000000000071</v>
      </c>
      <c r="H12" s="12">
        <v>0.2555</v>
      </c>
      <c r="I12" s="12">
        <v>0.72250000000000003</v>
      </c>
      <c r="J12" s="13">
        <v>0.26500000000000001</v>
      </c>
      <c r="K12" s="11">
        <v>2</v>
      </c>
      <c r="L12" s="17">
        <v>4848.6625422584702</v>
      </c>
      <c r="M12" s="20">
        <v>36.147700258185502</v>
      </c>
    </row>
    <row r="13" spans="1:15" x14ac:dyDescent="0.2">
      <c r="A13" s="16" t="s">
        <v>59</v>
      </c>
      <c r="B13">
        <v>10</v>
      </c>
      <c r="C13" s="11">
        <v>10</v>
      </c>
      <c r="D13" s="11">
        <v>22</v>
      </c>
      <c r="E13" s="11">
        <v>8</v>
      </c>
      <c r="F13" s="11">
        <v>8</v>
      </c>
      <c r="G13" s="11">
        <v>13.000000000000071</v>
      </c>
      <c r="H13" s="12">
        <v>0.303725959160007</v>
      </c>
      <c r="I13" s="12">
        <v>0.671875</v>
      </c>
      <c r="J13" s="19">
        <v>0.33125000000000004</v>
      </c>
      <c r="K13" s="11">
        <v>2</v>
      </c>
      <c r="L13" s="17">
        <v>8393.7991628605396</v>
      </c>
      <c r="M13" s="20">
        <v>80.132907124837701</v>
      </c>
    </row>
    <row r="14" spans="1:15" x14ac:dyDescent="0.2">
      <c r="A14" s="16" t="s">
        <v>60</v>
      </c>
      <c r="B14">
        <v>10</v>
      </c>
      <c r="C14" s="11">
        <v>10</v>
      </c>
      <c r="D14" s="11">
        <v>22</v>
      </c>
      <c r="E14" s="11">
        <v>8</v>
      </c>
      <c r="F14" s="11">
        <v>8</v>
      </c>
      <c r="G14" s="11">
        <v>13.000000000000071</v>
      </c>
      <c r="H14" s="12">
        <v>0.32166185467862102</v>
      </c>
      <c r="I14" s="12">
        <v>0.65668749999999998</v>
      </c>
      <c r="J14" s="19">
        <v>0.35775000000000007</v>
      </c>
      <c r="K14" s="11">
        <v>2</v>
      </c>
      <c r="L14" s="17">
        <v>10158.620554687401</v>
      </c>
      <c r="M14" s="20">
        <v>93.586650422962194</v>
      </c>
    </row>
    <row r="15" spans="1:15" x14ac:dyDescent="0.2">
      <c r="A15" s="16" t="s">
        <v>61</v>
      </c>
      <c r="B15">
        <v>10</v>
      </c>
      <c r="C15" s="11">
        <v>10</v>
      </c>
      <c r="D15" s="11">
        <v>22</v>
      </c>
      <c r="E15" s="11">
        <v>8</v>
      </c>
      <c r="F15" s="11">
        <v>8</v>
      </c>
      <c r="G15" s="11">
        <v>13.000000000000071</v>
      </c>
      <c r="H15" s="12">
        <v>0.33983813458337198</v>
      </c>
      <c r="I15" s="12">
        <v>0.6368125</v>
      </c>
      <c r="J15" s="19">
        <v>0.38424999999999998</v>
      </c>
      <c r="K15" s="11">
        <v>2</v>
      </c>
      <c r="L15" s="17">
        <v>12115.787259615299</v>
      </c>
      <c r="M15" s="20">
        <v>108.300698328641</v>
      </c>
    </row>
    <row r="17" spans="1:27" x14ac:dyDescent="0.2">
      <c r="A17" s="89" t="s">
        <v>105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M17" s="89" t="s">
        <v>106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spans="1:27" x14ac:dyDescent="0.2">
      <c r="A18" s="1" t="s">
        <v>84</v>
      </c>
      <c r="B18" s="1" t="s">
        <v>22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0</v>
      </c>
      <c r="O18" s="1" t="s">
        <v>84</v>
      </c>
      <c r="P18" s="1" t="s">
        <v>22</v>
      </c>
      <c r="Q18" s="1" t="s">
        <v>23</v>
      </c>
      <c r="R18" s="1" t="s">
        <v>24</v>
      </c>
      <c r="S18" s="1" t="s">
        <v>25</v>
      </c>
      <c r="T18" s="1" t="s">
        <v>26</v>
      </c>
      <c r="U18" s="1" t="s">
        <v>27</v>
      </c>
      <c r="V18" s="1" t="s">
        <v>28</v>
      </c>
      <c r="W18" s="1" t="s">
        <v>29</v>
      </c>
      <c r="X18" s="1" t="s">
        <v>30</v>
      </c>
      <c r="Y18" s="1" t="s">
        <v>0</v>
      </c>
    </row>
    <row r="19" spans="1:27" x14ac:dyDescent="0.2">
      <c r="A19" s="2" t="s">
        <v>31</v>
      </c>
      <c r="B19" s="4">
        <v>10.01</v>
      </c>
      <c r="C19" s="4">
        <v>9.91</v>
      </c>
      <c r="D19" s="4">
        <v>22.31</v>
      </c>
      <c r="E19" s="3">
        <v>1.2050000000000001</v>
      </c>
      <c r="F19" s="4">
        <v>2.6</v>
      </c>
      <c r="G19" s="3"/>
      <c r="H19" s="3"/>
      <c r="I19" s="3">
        <v>4.5</v>
      </c>
      <c r="J19" s="3">
        <f>(F19-2*B19*C19*E19*0.001*I19)/I19/(B19*C19*(D19-2*E19))*1000</f>
        <v>0.17157917600138797</v>
      </c>
      <c r="K19" s="3"/>
      <c r="N19" s="72" t="s">
        <v>133</v>
      </c>
      <c r="O19" s="2" t="s">
        <v>31</v>
      </c>
      <c r="P19" s="4">
        <v>10.01</v>
      </c>
      <c r="Q19" s="4">
        <v>9.91</v>
      </c>
      <c r="R19" s="4">
        <v>22.31</v>
      </c>
      <c r="S19" s="3">
        <f>(R19-20)/2</f>
        <v>1.1549999999999994</v>
      </c>
      <c r="T19" s="4">
        <v>2.6</v>
      </c>
      <c r="U19" s="3"/>
      <c r="V19" s="3"/>
      <c r="W19" s="3">
        <v>4.5</v>
      </c>
      <c r="X19" s="40">
        <f>(T19-2*P19*Q19*S19*0.001*W19)/W19/(P19*Q19*(R19-2*S19))*1000</f>
        <v>0.17572128012138111</v>
      </c>
      <c r="Y19" s="73">
        <f>SUM(X19:X21)/3</f>
        <v>0.18145149827842702</v>
      </c>
      <c r="Z19" s="44">
        <f>(X19-0.181451)/0.181451*100</f>
        <v>-3.1577229547475043</v>
      </c>
      <c r="AA19" s="44">
        <f>(Z19-0.0000368934924462327)^2</f>
        <v>9.9714472591563972</v>
      </c>
    </row>
    <row r="20" spans="1:27" x14ac:dyDescent="0.2">
      <c r="A20" s="2" t="s">
        <v>1</v>
      </c>
      <c r="B20" s="4">
        <v>9.89</v>
      </c>
      <c r="C20" s="4">
        <v>9.89</v>
      </c>
      <c r="D20" s="4">
        <v>22.32</v>
      </c>
      <c r="E20" s="3">
        <v>1.2250000000000001</v>
      </c>
      <c r="F20" s="4">
        <v>2.6</v>
      </c>
      <c r="G20" s="3"/>
      <c r="H20" s="3"/>
      <c r="I20" s="3">
        <v>4.5</v>
      </c>
      <c r="J20" s="3">
        <f t="shared" ref="J20:J45" si="0">(F20-2*B20*C20*E20*0.001*I20)/I20/(B20*C20*(D20-2*E20))*1000</f>
        <v>0.17398175197428259</v>
      </c>
      <c r="K20" s="3"/>
      <c r="N20" s="72"/>
      <c r="O20" s="2" t="s">
        <v>1</v>
      </c>
      <c r="P20" s="4">
        <v>9.89</v>
      </c>
      <c r="Q20" s="4">
        <v>9.89</v>
      </c>
      <c r="R20" s="4">
        <v>22.32</v>
      </c>
      <c r="S20" s="3">
        <f t="shared" ref="S20:S54" si="1">(R20-20)/2</f>
        <v>1.1600000000000001</v>
      </c>
      <c r="T20" s="4">
        <v>2.6</v>
      </c>
      <c r="U20" s="3"/>
      <c r="V20" s="3"/>
      <c r="W20" s="3">
        <v>4.5</v>
      </c>
      <c r="X20" s="40">
        <f t="shared" ref="X20:X54" si="2">(T20-2*P20*Q20*S20*0.001*W20)/W20/(P20*Q20*(R20-2*S20))*1000</f>
        <v>0.1793508705864498</v>
      </c>
      <c r="Y20" s="74"/>
      <c r="Z20" s="44">
        <f t="shared" ref="Z20:Z21" si="3">(X20-0.181451)/0.181451*100</f>
        <v>-1.1574085640477043</v>
      </c>
      <c r="AA20" s="44">
        <f t="shared" ref="AA20:AA54" si="4">(Z20-0.0000368934924462327)^2</f>
        <v>1.3396799871803282</v>
      </c>
    </row>
    <row r="21" spans="1:27" x14ac:dyDescent="0.2">
      <c r="A21" s="2" t="s">
        <v>2</v>
      </c>
      <c r="B21" s="4">
        <v>9.91</v>
      </c>
      <c r="C21" s="4">
        <v>9.9</v>
      </c>
      <c r="D21" s="4">
        <v>22.33</v>
      </c>
      <c r="E21" s="3">
        <v>1.2250000000000001</v>
      </c>
      <c r="F21" s="4">
        <v>2.7</v>
      </c>
      <c r="G21" s="5">
        <v>295.33333333333331</v>
      </c>
      <c r="H21" s="3"/>
      <c r="I21" s="3">
        <v>4.5</v>
      </c>
      <c r="J21" s="3">
        <f t="shared" si="0"/>
        <v>0.18438867618455743</v>
      </c>
      <c r="K21" s="3"/>
      <c r="N21" s="72"/>
      <c r="O21" s="2" t="s">
        <v>2</v>
      </c>
      <c r="P21" s="4">
        <v>9.91</v>
      </c>
      <c r="Q21" s="4">
        <v>9.9</v>
      </c>
      <c r="R21" s="4">
        <v>22.33</v>
      </c>
      <c r="S21" s="3">
        <f t="shared" si="1"/>
        <v>1.1649999999999991</v>
      </c>
      <c r="T21" s="4">
        <v>2.7</v>
      </c>
      <c r="U21" s="5">
        <v>295.33333333333331</v>
      </c>
      <c r="V21" s="3"/>
      <c r="W21" s="3">
        <v>4.5</v>
      </c>
      <c r="X21" s="40">
        <f t="shared" si="2"/>
        <v>0.18928234412745018</v>
      </c>
      <c r="Y21" s="75"/>
      <c r="Z21" s="44">
        <f t="shared" si="3"/>
        <v>4.3159553419105867</v>
      </c>
      <c r="AA21" s="44">
        <f t="shared" si="4"/>
        <v>18.627152053396053</v>
      </c>
    </row>
    <row r="22" spans="1:27" x14ac:dyDescent="0.2">
      <c r="A22" s="2" t="s">
        <v>32</v>
      </c>
      <c r="B22" s="4">
        <v>9.89</v>
      </c>
      <c r="C22" s="4">
        <v>9.91</v>
      </c>
      <c r="D22" s="4">
        <v>22.24</v>
      </c>
      <c r="E22" s="3">
        <v>1.21</v>
      </c>
      <c r="F22" s="4">
        <v>2.7</v>
      </c>
      <c r="G22" s="3"/>
      <c r="H22" s="3"/>
      <c r="I22" s="3">
        <v>4.5</v>
      </c>
      <c r="J22" s="3">
        <f t="shared" si="0"/>
        <v>0.18677247980681094</v>
      </c>
      <c r="K22" s="3"/>
      <c r="N22" s="72" t="s">
        <v>134</v>
      </c>
      <c r="O22" s="2" t="s">
        <v>32</v>
      </c>
      <c r="P22" s="4">
        <v>9.89</v>
      </c>
      <c r="Q22" s="4">
        <v>9.91</v>
      </c>
      <c r="R22" s="4">
        <v>22.24</v>
      </c>
      <c r="S22" s="3">
        <f t="shared" si="1"/>
        <v>1.1199999999999992</v>
      </c>
      <c r="T22" s="4">
        <v>2.7</v>
      </c>
      <c r="U22" s="3"/>
      <c r="V22" s="3"/>
      <c r="W22" s="3">
        <v>4.5</v>
      </c>
      <c r="X22" s="40">
        <f t="shared" si="2"/>
        <v>0.19409152748854974</v>
      </c>
      <c r="Y22" s="73">
        <f>SUM(X22:X24)/3</f>
        <v>0.1888101876505229</v>
      </c>
      <c r="Z22" s="44">
        <f>(X22-0.18881)/0.18881*100</f>
        <v>2.7972710600867199</v>
      </c>
      <c r="AA22" s="44">
        <f t="shared" si="4"/>
        <v>7.8245189827623598</v>
      </c>
    </row>
    <row r="23" spans="1:27" x14ac:dyDescent="0.2">
      <c r="A23" s="2" t="s">
        <v>3</v>
      </c>
      <c r="B23" s="4">
        <v>9.93</v>
      </c>
      <c r="C23" s="4">
        <v>9.89</v>
      </c>
      <c r="D23" s="4">
        <v>22.31</v>
      </c>
      <c r="E23" s="3">
        <v>1.365</v>
      </c>
      <c r="F23" s="4">
        <v>2.7</v>
      </c>
      <c r="G23" s="3"/>
      <c r="H23" s="3"/>
      <c r="I23" s="3">
        <v>4.5</v>
      </c>
      <c r="J23" s="3">
        <f t="shared" si="0"/>
        <v>0.17259962098443207</v>
      </c>
      <c r="K23" s="3"/>
      <c r="N23" s="72"/>
      <c r="O23" s="2" t="s">
        <v>3</v>
      </c>
      <c r="P23" s="4">
        <v>9.93</v>
      </c>
      <c r="Q23" s="4">
        <v>9.89</v>
      </c>
      <c r="R23" s="4">
        <v>22.31</v>
      </c>
      <c r="S23" s="3">
        <f t="shared" si="1"/>
        <v>1.1549999999999994</v>
      </c>
      <c r="T23" s="4">
        <v>2.7</v>
      </c>
      <c r="U23" s="3"/>
      <c r="V23" s="3"/>
      <c r="W23" s="3">
        <v>4.5</v>
      </c>
      <c r="X23" s="40">
        <f t="shared" si="2"/>
        <v>0.18997502894375909</v>
      </c>
      <c r="Y23" s="74"/>
      <c r="Z23" s="44">
        <f t="shared" ref="Z23:Z24" si="5">(X23-0.18881)/0.18881*100</f>
        <v>0.61703773304331511</v>
      </c>
      <c r="AA23" s="44">
        <f t="shared" si="4"/>
        <v>0.38069003600647711</v>
      </c>
    </row>
    <row r="24" spans="1:27" x14ac:dyDescent="0.2">
      <c r="A24" s="2" t="s">
        <v>4</v>
      </c>
      <c r="B24" s="4">
        <v>9.93</v>
      </c>
      <c r="C24" s="4">
        <v>9.9</v>
      </c>
      <c r="D24" s="4">
        <v>22.23</v>
      </c>
      <c r="E24" s="3">
        <v>1.345</v>
      </c>
      <c r="F24" s="4">
        <v>2.6</v>
      </c>
      <c r="G24" s="5">
        <v>253.66666666666666</v>
      </c>
      <c r="H24" s="3"/>
      <c r="I24" s="3">
        <v>4.5</v>
      </c>
      <c r="J24" s="3">
        <f t="shared" si="0"/>
        <v>0.16311566685697027</v>
      </c>
      <c r="K24" s="3"/>
      <c r="N24" s="72"/>
      <c r="O24" s="2" t="s">
        <v>4</v>
      </c>
      <c r="P24" s="4">
        <v>9.93</v>
      </c>
      <c r="Q24" s="4">
        <v>9.9</v>
      </c>
      <c r="R24" s="4">
        <v>22.23</v>
      </c>
      <c r="S24" s="3">
        <f t="shared" si="1"/>
        <v>1.1150000000000002</v>
      </c>
      <c r="T24" s="4">
        <v>2.6</v>
      </c>
      <c r="U24" s="5">
        <v>253.66666666666666</v>
      </c>
      <c r="V24" s="3"/>
      <c r="W24" s="3">
        <v>4.5</v>
      </c>
      <c r="X24" s="40">
        <f t="shared" si="2"/>
        <v>0.18236400651925994</v>
      </c>
      <c r="Y24" s="75"/>
      <c r="Z24" s="44">
        <f t="shared" si="5"/>
        <v>-3.4140106354218895</v>
      </c>
      <c r="AA24" s="44">
        <f t="shared" si="4"/>
        <v>11.655720529686084</v>
      </c>
    </row>
    <row r="25" spans="1:27" x14ac:dyDescent="0.2">
      <c r="A25" s="2" t="s">
        <v>33</v>
      </c>
      <c r="B25" s="4">
        <v>9.9</v>
      </c>
      <c r="C25" s="4">
        <v>9.93</v>
      </c>
      <c r="D25" s="4">
        <v>22.25</v>
      </c>
      <c r="E25" s="3">
        <v>1.1499999999999999</v>
      </c>
      <c r="F25" s="4">
        <v>3.3</v>
      </c>
      <c r="G25" s="3"/>
      <c r="H25" s="3"/>
      <c r="I25" s="3">
        <v>4.5</v>
      </c>
      <c r="J25" s="3">
        <f t="shared" si="0"/>
        <v>0.25862780856508877</v>
      </c>
      <c r="K25" s="3"/>
      <c r="N25" s="72" t="s">
        <v>135</v>
      </c>
      <c r="O25" s="2" t="s">
        <v>33</v>
      </c>
      <c r="P25" s="4">
        <v>9.9</v>
      </c>
      <c r="Q25" s="4">
        <v>9.93</v>
      </c>
      <c r="R25" s="4">
        <v>22.25</v>
      </c>
      <c r="S25" s="3">
        <f t="shared" si="1"/>
        <v>1.125</v>
      </c>
      <c r="T25" s="4">
        <v>3.3</v>
      </c>
      <c r="U25" s="3"/>
      <c r="V25" s="3"/>
      <c r="W25" s="3">
        <v>4.5</v>
      </c>
      <c r="X25" s="40">
        <f t="shared" si="2"/>
        <v>0.26048123904367604</v>
      </c>
      <c r="Y25" s="73">
        <f>SUM(X25:X27)/3</f>
        <v>0.25912379939702052</v>
      </c>
      <c r="Z25" s="44">
        <f>(X25-0.259124)/0.259124*100</f>
        <v>0.523779751654041</v>
      </c>
      <c r="AA25" s="44">
        <f t="shared" si="4"/>
        <v>0.27430658147527642</v>
      </c>
    </row>
    <row r="26" spans="1:27" x14ac:dyDescent="0.2">
      <c r="A26" s="2" t="s">
        <v>5</v>
      </c>
      <c r="B26" s="4">
        <v>9.91</v>
      </c>
      <c r="C26" s="4">
        <v>9.8800000000000008</v>
      </c>
      <c r="D26" s="4">
        <v>22.22</v>
      </c>
      <c r="E26" s="3">
        <v>1.18</v>
      </c>
      <c r="F26" s="4">
        <v>3.2</v>
      </c>
      <c r="G26" s="3"/>
      <c r="H26" s="3"/>
      <c r="I26" s="3">
        <v>4.5</v>
      </c>
      <c r="J26" s="3">
        <f t="shared" si="0"/>
        <v>0.2468704179352037</v>
      </c>
      <c r="K26" s="3"/>
      <c r="N26" s="72"/>
      <c r="O26" s="2" t="s">
        <v>5</v>
      </c>
      <c r="P26" s="4">
        <v>9.91</v>
      </c>
      <c r="Q26" s="4">
        <v>9.8800000000000008</v>
      </c>
      <c r="R26" s="4">
        <v>22.22</v>
      </c>
      <c r="S26" s="3">
        <f t="shared" si="1"/>
        <v>1.1099999999999994</v>
      </c>
      <c r="T26" s="4">
        <v>3.2</v>
      </c>
      <c r="U26" s="3"/>
      <c r="V26" s="3"/>
      <c r="W26" s="3">
        <v>4.5</v>
      </c>
      <c r="X26" s="40">
        <f t="shared" si="2"/>
        <v>0.25214232500965739</v>
      </c>
      <c r="Y26" s="74"/>
      <c r="Z26" s="44">
        <f t="shared" ref="Z26:Z27" si="6">(X26-0.259124)/0.259124*100</f>
        <v>-2.6943374563308047</v>
      </c>
      <c r="AA26" s="44">
        <f t="shared" si="4"/>
        <v>7.2596531369854667</v>
      </c>
    </row>
    <row r="27" spans="1:27" x14ac:dyDescent="0.2">
      <c r="A27" s="2" t="s">
        <v>6</v>
      </c>
      <c r="B27" s="4">
        <v>9.89</v>
      </c>
      <c r="C27" s="4">
        <v>9.8800000000000008</v>
      </c>
      <c r="D27" s="4">
        <v>22.21</v>
      </c>
      <c r="E27" s="3">
        <v>1.2</v>
      </c>
      <c r="F27" s="4">
        <v>3.3</v>
      </c>
      <c r="G27" s="5">
        <v>282.42857142857144</v>
      </c>
      <c r="H27" s="3"/>
      <c r="I27" s="3">
        <v>4.5</v>
      </c>
      <c r="J27" s="3">
        <f t="shared" si="0"/>
        <v>0.2576959456211288</v>
      </c>
      <c r="K27" s="3"/>
      <c r="N27" s="72"/>
      <c r="O27" s="2" t="s">
        <v>6</v>
      </c>
      <c r="P27" s="4">
        <v>9.89</v>
      </c>
      <c r="Q27" s="4">
        <v>9.8800000000000008</v>
      </c>
      <c r="R27" s="4">
        <v>22.21</v>
      </c>
      <c r="S27" s="3">
        <f t="shared" si="1"/>
        <v>1.1050000000000004</v>
      </c>
      <c r="T27" s="4">
        <v>3.3</v>
      </c>
      <c r="U27" s="5">
        <v>282.42857142857144</v>
      </c>
      <c r="V27" s="3"/>
      <c r="W27" s="3">
        <v>4.5</v>
      </c>
      <c r="X27" s="40">
        <f t="shared" si="2"/>
        <v>0.26474783413772807</v>
      </c>
      <c r="Y27" s="75"/>
      <c r="Z27" s="44">
        <f t="shared" si="6"/>
        <v>2.1703254572050619</v>
      </c>
      <c r="AA27" s="44">
        <f t="shared" si="4"/>
        <v>4.7101524497817673</v>
      </c>
    </row>
    <row r="28" spans="1:27" x14ac:dyDescent="0.2">
      <c r="A28" s="2" t="s">
        <v>34</v>
      </c>
      <c r="B28" s="4">
        <v>9.9</v>
      </c>
      <c r="C28" s="4">
        <v>9.86</v>
      </c>
      <c r="D28" s="4">
        <v>22.27</v>
      </c>
      <c r="E28" s="3">
        <v>1.2050000000000001</v>
      </c>
      <c r="F28" s="4">
        <v>3.2</v>
      </c>
      <c r="G28" s="3"/>
      <c r="H28" s="3"/>
      <c r="I28" s="3">
        <v>4.5</v>
      </c>
      <c r="J28" s="3">
        <f t="shared" si="0"/>
        <v>0.24546472959161644</v>
      </c>
      <c r="K28" s="3"/>
      <c r="N28" s="72" t="s">
        <v>136</v>
      </c>
      <c r="O28" s="2" t="s">
        <v>34</v>
      </c>
      <c r="P28" s="4">
        <v>9.9</v>
      </c>
      <c r="Q28" s="4">
        <v>9.86</v>
      </c>
      <c r="R28" s="4">
        <v>22.27</v>
      </c>
      <c r="S28" s="3">
        <f t="shared" si="1"/>
        <v>1.1349999999999998</v>
      </c>
      <c r="T28" s="4">
        <v>3.2</v>
      </c>
      <c r="U28" s="3"/>
      <c r="V28" s="3"/>
      <c r="W28" s="3">
        <v>4.5</v>
      </c>
      <c r="X28" s="40">
        <f t="shared" si="2"/>
        <v>0.25074647648447512</v>
      </c>
      <c r="Y28" s="73">
        <f>SUM(X28:X30)/3</f>
        <v>0.24773122459973582</v>
      </c>
      <c r="Z28" s="44">
        <f>(X28-0.247731)/0.247731*100</f>
        <v>1.2172382481300748</v>
      </c>
      <c r="AA28" s="44">
        <f t="shared" si="4"/>
        <v>1.481579137731678</v>
      </c>
    </row>
    <row r="29" spans="1:27" x14ac:dyDescent="0.2">
      <c r="A29" s="2" t="s">
        <v>7</v>
      </c>
      <c r="B29" s="4">
        <v>9.9</v>
      </c>
      <c r="C29" s="4">
        <v>9.8800000000000008</v>
      </c>
      <c r="D29" s="4">
        <v>22.24</v>
      </c>
      <c r="E29" s="3">
        <v>1.1499999999999999</v>
      </c>
      <c r="F29" s="4">
        <v>3.2</v>
      </c>
      <c r="G29" s="3"/>
      <c r="H29" s="3"/>
      <c r="I29" s="3">
        <v>4.5</v>
      </c>
      <c r="J29" s="3">
        <f t="shared" si="0"/>
        <v>0.24925690615743235</v>
      </c>
      <c r="K29" s="3"/>
      <c r="N29" s="72"/>
      <c r="O29" s="2" t="s">
        <v>7</v>
      </c>
      <c r="P29" s="4">
        <v>9.9</v>
      </c>
      <c r="Q29" s="4">
        <v>9.8800000000000008</v>
      </c>
      <c r="R29" s="4">
        <v>22.24</v>
      </c>
      <c r="S29" s="3">
        <f t="shared" si="1"/>
        <v>1.1199999999999992</v>
      </c>
      <c r="T29" s="4">
        <v>3.2</v>
      </c>
      <c r="U29" s="3"/>
      <c r="V29" s="3"/>
      <c r="W29" s="3">
        <v>4.5</v>
      </c>
      <c r="X29" s="40">
        <f t="shared" si="2"/>
        <v>0.25150913543896003</v>
      </c>
      <c r="Y29" s="74"/>
      <c r="Z29" s="44">
        <f t="shared" ref="Z29:Z30" si="7">(X29-0.247731)/0.247731*100</f>
        <v>1.5250959463934763</v>
      </c>
      <c r="AA29" s="44">
        <f t="shared" si="4"/>
        <v>2.3258051148353873</v>
      </c>
    </row>
    <row r="30" spans="1:27" x14ac:dyDescent="0.2">
      <c r="A30" s="2" t="s">
        <v>8</v>
      </c>
      <c r="B30" s="4">
        <v>9.9</v>
      </c>
      <c r="C30" s="4">
        <v>9.9</v>
      </c>
      <c r="D30" s="4">
        <v>22.21</v>
      </c>
      <c r="E30" s="3">
        <v>1.135</v>
      </c>
      <c r="F30" s="4">
        <v>3.1</v>
      </c>
      <c r="G30" s="5">
        <v>306.83333333333331</v>
      </c>
      <c r="H30" s="3"/>
      <c r="I30" s="3">
        <v>4.5</v>
      </c>
      <c r="J30" s="3">
        <f t="shared" si="0"/>
        <v>0.23865402394761515</v>
      </c>
      <c r="K30" s="3"/>
      <c r="N30" s="72"/>
      <c r="O30" s="2" t="s">
        <v>8</v>
      </c>
      <c r="P30" s="4">
        <v>9.9</v>
      </c>
      <c r="Q30" s="4">
        <v>9.9</v>
      </c>
      <c r="R30" s="4">
        <v>22.21</v>
      </c>
      <c r="S30" s="3">
        <f t="shared" si="1"/>
        <v>1.1050000000000004</v>
      </c>
      <c r="T30" s="4">
        <v>3.1</v>
      </c>
      <c r="U30" s="5">
        <v>306.83333333333331</v>
      </c>
      <c r="V30" s="3"/>
      <c r="W30" s="3">
        <v>4.5</v>
      </c>
      <c r="X30" s="40">
        <f t="shared" si="2"/>
        <v>0.2409380618757723</v>
      </c>
      <c r="Y30" s="75"/>
      <c r="Z30" s="44">
        <f t="shared" si="7"/>
        <v>-2.742062206275238</v>
      </c>
      <c r="AA30" s="44">
        <f t="shared" si="4"/>
        <v>7.5191074729467449</v>
      </c>
    </row>
    <row r="31" spans="1:27" x14ac:dyDescent="0.2">
      <c r="A31" s="2" t="s">
        <v>9</v>
      </c>
      <c r="B31" s="4">
        <v>9.91</v>
      </c>
      <c r="C31" s="4">
        <v>9.92</v>
      </c>
      <c r="D31" s="4">
        <v>22.18</v>
      </c>
      <c r="E31" s="3">
        <v>1.2549999999999999</v>
      </c>
      <c r="F31" s="4">
        <v>3.7</v>
      </c>
      <c r="G31" s="3"/>
      <c r="H31" s="3"/>
      <c r="I31" s="3">
        <v>4.5</v>
      </c>
      <c r="J31" s="3">
        <f t="shared" si="0"/>
        <v>0.29760064607649944</v>
      </c>
      <c r="K31" s="3"/>
      <c r="N31" s="72" t="s">
        <v>137</v>
      </c>
      <c r="O31" s="2" t="s">
        <v>9</v>
      </c>
      <c r="P31" s="4">
        <v>9.91</v>
      </c>
      <c r="Q31" s="4">
        <v>9.92</v>
      </c>
      <c r="R31" s="4">
        <v>22.18</v>
      </c>
      <c r="S31" s="3">
        <f t="shared" si="1"/>
        <v>1.0899999999999999</v>
      </c>
      <c r="T31" s="4">
        <v>3.7</v>
      </c>
      <c r="U31" s="3"/>
      <c r="V31" s="3"/>
      <c r="W31" s="3">
        <v>4.5</v>
      </c>
      <c r="X31" s="40">
        <f t="shared" si="2"/>
        <v>0.30919023541623725</v>
      </c>
      <c r="Y31" s="73">
        <f>SUM(X31:X33)/3</f>
        <v>0.31598726129060212</v>
      </c>
      <c r="Z31" s="44">
        <f>(X31-0.315987)/0.247731*100</f>
        <v>-2.743606808902709</v>
      </c>
      <c r="AA31" s="44">
        <f t="shared" si="4"/>
        <v>7.5275807656925959</v>
      </c>
    </row>
    <row r="32" spans="1:27" x14ac:dyDescent="0.2">
      <c r="A32" s="2" t="s">
        <v>10</v>
      </c>
      <c r="B32" s="4">
        <v>9.8800000000000008</v>
      </c>
      <c r="C32" s="4">
        <v>9.8800000000000008</v>
      </c>
      <c r="D32" s="4">
        <v>22.27</v>
      </c>
      <c r="E32" s="3">
        <v>1.26</v>
      </c>
      <c r="F32" s="4">
        <v>3.8</v>
      </c>
      <c r="G32" s="3"/>
      <c r="H32" s="3"/>
      <c r="I32" s="3">
        <v>4.5</v>
      </c>
      <c r="J32" s="3">
        <f t="shared" si="0"/>
        <v>0.31042118316038253</v>
      </c>
      <c r="K32" s="3"/>
      <c r="N32" s="72"/>
      <c r="O32" s="2" t="s">
        <v>10</v>
      </c>
      <c r="P32" s="4">
        <v>9.8800000000000008</v>
      </c>
      <c r="Q32" s="4">
        <v>9.8800000000000008</v>
      </c>
      <c r="R32" s="4">
        <v>22.27</v>
      </c>
      <c r="S32" s="3">
        <f t="shared" si="1"/>
        <v>1.1349999999999998</v>
      </c>
      <c r="T32" s="4">
        <v>3.8</v>
      </c>
      <c r="U32" s="3"/>
      <c r="V32" s="3"/>
      <c r="W32" s="3">
        <v>4.5</v>
      </c>
      <c r="X32" s="40">
        <f t="shared" si="2"/>
        <v>0.31904091837087778</v>
      </c>
      <c r="Y32" s="74"/>
      <c r="Z32" s="44">
        <f t="shared" ref="Z32:Z33" si="8">(X32-0.315987)/0.247731*100</f>
        <v>1.2327558403581957</v>
      </c>
      <c r="AA32" s="44">
        <f t="shared" si="4"/>
        <v>1.5195960019618027</v>
      </c>
    </row>
    <row r="33" spans="1:27" x14ac:dyDescent="0.2">
      <c r="A33" s="2" t="s">
        <v>11</v>
      </c>
      <c r="B33" s="4">
        <v>9.9</v>
      </c>
      <c r="C33" s="4">
        <v>9.89</v>
      </c>
      <c r="D33" s="4">
        <v>22.23</v>
      </c>
      <c r="E33" s="3">
        <v>1.145</v>
      </c>
      <c r="F33" s="4">
        <v>3.8</v>
      </c>
      <c r="G33" s="5">
        <v>312.33333333333331</v>
      </c>
      <c r="H33" s="3"/>
      <c r="I33" s="3">
        <v>4.5</v>
      </c>
      <c r="J33" s="3">
        <f t="shared" si="0"/>
        <v>0.31768368112807555</v>
      </c>
      <c r="K33" s="3"/>
      <c r="N33" s="72"/>
      <c r="O33" s="2" t="s">
        <v>11</v>
      </c>
      <c r="P33" s="4">
        <v>9.9</v>
      </c>
      <c r="Q33" s="4">
        <v>9.89</v>
      </c>
      <c r="R33" s="4">
        <v>22.23</v>
      </c>
      <c r="S33" s="3">
        <f t="shared" si="1"/>
        <v>1.1150000000000002</v>
      </c>
      <c r="T33" s="4">
        <v>3.8</v>
      </c>
      <c r="U33" s="5">
        <v>312.33333333333331</v>
      </c>
      <c r="V33" s="3"/>
      <c r="W33" s="3">
        <v>4.5</v>
      </c>
      <c r="X33" s="40">
        <f t="shared" si="2"/>
        <v>0.31973063008469138</v>
      </c>
      <c r="Y33" s="75"/>
      <c r="Z33" s="44">
        <f t="shared" si="8"/>
        <v>1.5111673891000168</v>
      </c>
      <c r="AA33" s="44">
        <f t="shared" si="4"/>
        <v>2.283515374755182</v>
      </c>
    </row>
    <row r="34" spans="1:27" x14ac:dyDescent="0.2">
      <c r="A34" s="6" t="s">
        <v>35</v>
      </c>
      <c r="B34" s="7">
        <v>9.93</v>
      </c>
      <c r="C34" s="7">
        <v>9.9600000000000009</v>
      </c>
      <c r="D34" s="7">
        <v>22.27</v>
      </c>
      <c r="E34" s="6">
        <v>1.33</v>
      </c>
      <c r="F34" s="7">
        <v>2.5</v>
      </c>
      <c r="G34" s="6"/>
      <c r="H34" s="6"/>
      <c r="I34" s="6">
        <v>4.5</v>
      </c>
      <c r="J34" s="6">
        <f t="shared" si="0"/>
        <v>0.15079996608848148</v>
      </c>
      <c r="K34" s="6"/>
      <c r="N34" s="72" t="s">
        <v>138</v>
      </c>
      <c r="O34" s="6" t="s">
        <v>35</v>
      </c>
      <c r="P34" s="7">
        <v>9.93</v>
      </c>
      <c r="Q34" s="7">
        <v>9.9600000000000009</v>
      </c>
      <c r="R34" s="7">
        <v>22.27</v>
      </c>
      <c r="S34" s="3">
        <f t="shared" si="1"/>
        <v>1.1349999999999998</v>
      </c>
      <c r="T34" s="7">
        <v>2.5</v>
      </c>
      <c r="U34" s="6"/>
      <c r="V34" s="6"/>
      <c r="W34" s="6">
        <v>4.5</v>
      </c>
      <c r="X34" s="31">
        <f t="shared" si="2"/>
        <v>0.16735936674975613</v>
      </c>
      <c r="Y34" s="73">
        <f>SUM(X34:X36)/3</f>
        <v>0.18216974026299967</v>
      </c>
      <c r="Z34" s="44">
        <f>(X34-0.18217)/0.18217*100</f>
        <v>-8.1301165121830561</v>
      </c>
      <c r="AA34" s="44">
        <f t="shared" si="4"/>
        <v>66.099394399816958</v>
      </c>
    </row>
    <row r="35" spans="1:27" x14ac:dyDescent="0.2">
      <c r="A35" s="6" t="s">
        <v>13</v>
      </c>
      <c r="B35" s="7">
        <v>9.92</v>
      </c>
      <c r="C35" s="7">
        <v>9.93</v>
      </c>
      <c r="D35" s="7">
        <v>22.31</v>
      </c>
      <c r="E35" s="6">
        <v>1.2850000000000001</v>
      </c>
      <c r="F35" s="7">
        <v>2.6</v>
      </c>
      <c r="G35" s="6"/>
      <c r="H35" s="6"/>
      <c r="I35" s="6">
        <v>4.5</v>
      </c>
      <c r="J35" s="6">
        <f t="shared" si="0"/>
        <v>0.16694178192926121</v>
      </c>
      <c r="K35" s="6"/>
      <c r="N35" s="72"/>
      <c r="O35" s="6" t="s">
        <v>13</v>
      </c>
      <c r="P35" s="7">
        <v>9.92</v>
      </c>
      <c r="Q35" s="7">
        <v>9.93</v>
      </c>
      <c r="R35" s="7">
        <v>22.31</v>
      </c>
      <c r="S35" s="3">
        <f t="shared" si="1"/>
        <v>1.1549999999999994</v>
      </c>
      <c r="T35" s="7">
        <v>2.6</v>
      </c>
      <c r="U35" s="6"/>
      <c r="V35" s="6"/>
      <c r="W35" s="6">
        <v>4.5</v>
      </c>
      <c r="X35" s="31">
        <f t="shared" si="2"/>
        <v>0.17777153876418089</v>
      </c>
      <c r="Y35" s="74"/>
      <c r="Z35" s="44">
        <f t="shared" ref="Z35:Z36" si="9">(X35-0.18217)/0.18217*100</f>
        <v>-2.4144816576928729</v>
      </c>
      <c r="AA35" s="44">
        <f t="shared" si="4"/>
        <v>5.8298998340180539</v>
      </c>
    </row>
    <row r="36" spans="1:27" x14ac:dyDescent="0.2">
      <c r="A36" s="6" t="s">
        <v>14</v>
      </c>
      <c r="B36" s="7">
        <v>9.94</v>
      </c>
      <c r="C36" s="7">
        <v>9.94</v>
      </c>
      <c r="D36" s="7">
        <v>22.27</v>
      </c>
      <c r="E36" s="6">
        <v>1.2349999999999999</v>
      </c>
      <c r="F36" s="7">
        <v>2.8</v>
      </c>
      <c r="G36" s="5">
        <v>219.14285714285714</v>
      </c>
      <c r="H36" s="6"/>
      <c r="I36" s="6">
        <v>4.5</v>
      </c>
      <c r="J36" s="6">
        <f t="shared" si="0"/>
        <v>0.19331142957076966</v>
      </c>
      <c r="K36" s="6"/>
      <c r="N36" s="72"/>
      <c r="O36" s="6" t="s">
        <v>14</v>
      </c>
      <c r="P36" s="7">
        <v>9.94</v>
      </c>
      <c r="Q36" s="7">
        <v>9.94</v>
      </c>
      <c r="R36" s="7">
        <v>22.27</v>
      </c>
      <c r="S36" s="3">
        <f t="shared" si="1"/>
        <v>1.1349999999999998</v>
      </c>
      <c r="T36" s="7">
        <v>2.8</v>
      </c>
      <c r="U36" s="5">
        <v>219.14285714285714</v>
      </c>
      <c r="V36" s="6"/>
      <c r="W36" s="6">
        <v>4.5</v>
      </c>
      <c r="X36" s="31">
        <f t="shared" si="2"/>
        <v>0.20137831527506203</v>
      </c>
      <c r="Y36" s="75"/>
      <c r="Z36" s="44">
        <f t="shared" si="9"/>
        <v>10.544170431499166</v>
      </c>
      <c r="AA36" s="44">
        <f t="shared" si="4"/>
        <v>111.17875206731811</v>
      </c>
    </row>
    <row r="37" spans="1:27" x14ac:dyDescent="0.2">
      <c r="A37" s="2" t="s">
        <v>36</v>
      </c>
      <c r="B37" s="4">
        <v>9.91</v>
      </c>
      <c r="C37" s="4">
        <v>9.91</v>
      </c>
      <c r="D37" s="4">
        <v>22.24</v>
      </c>
      <c r="E37" s="3">
        <v>1.4</v>
      </c>
      <c r="F37" s="4">
        <v>2.7</v>
      </c>
      <c r="G37" s="3"/>
      <c r="H37" s="3"/>
      <c r="I37" s="3">
        <v>4.5</v>
      </c>
      <c r="J37" s="3">
        <f t="shared" si="0"/>
        <v>0.1702405192890081</v>
      </c>
      <c r="K37" s="3"/>
      <c r="N37" s="72" t="s">
        <v>139</v>
      </c>
      <c r="O37" s="2" t="s">
        <v>36</v>
      </c>
      <c r="P37" s="4">
        <v>9.91</v>
      </c>
      <c r="Q37" s="4">
        <v>9.91</v>
      </c>
      <c r="R37" s="4">
        <v>22.24</v>
      </c>
      <c r="S37" s="3">
        <f t="shared" si="1"/>
        <v>1.1199999999999992</v>
      </c>
      <c r="T37" s="4">
        <v>2.7</v>
      </c>
      <c r="U37" s="3"/>
      <c r="V37" s="3"/>
      <c r="W37" s="3">
        <v>4.5</v>
      </c>
      <c r="X37" s="40">
        <f>(T37-2*P37*Q37*S37*0.001*W37)/W37/(P37*Q37*(R37-2*S37))*1000</f>
        <v>0.19347378474891591</v>
      </c>
      <c r="Y37" s="73">
        <f>SUM(X37:X39)/3</f>
        <v>0.21968313115394075</v>
      </c>
      <c r="Z37" s="44">
        <f>(X37-0.219683)/0.219683*100</f>
        <v>-11.930470382817095</v>
      </c>
      <c r="AA37" s="44">
        <f t="shared" si="4"/>
        <v>142.33700387007491</v>
      </c>
    </row>
    <row r="38" spans="1:27" x14ac:dyDescent="0.2">
      <c r="A38" s="2" t="s">
        <v>15</v>
      </c>
      <c r="B38" s="4">
        <v>9.9600000000000009</v>
      </c>
      <c r="C38" s="4">
        <v>9.92</v>
      </c>
      <c r="D38" s="4">
        <v>22.24</v>
      </c>
      <c r="E38" s="3">
        <v>1.155</v>
      </c>
      <c r="F38" s="4">
        <v>2.9</v>
      </c>
      <c r="G38" s="3"/>
      <c r="H38" s="3"/>
      <c r="I38" s="3">
        <v>4.5</v>
      </c>
      <c r="J38" s="3">
        <f t="shared" si="0"/>
        <v>0.21136506742521105</v>
      </c>
      <c r="K38" s="3"/>
      <c r="N38" s="72"/>
      <c r="O38" s="2" t="s">
        <v>15</v>
      </c>
      <c r="P38" s="4">
        <v>9.9600000000000009</v>
      </c>
      <c r="Q38" s="4">
        <v>9.92</v>
      </c>
      <c r="R38" s="4">
        <v>22.24</v>
      </c>
      <c r="S38" s="3">
        <f t="shared" si="1"/>
        <v>1.1199999999999992</v>
      </c>
      <c r="T38" s="4">
        <v>2.9</v>
      </c>
      <c r="U38" s="3"/>
      <c r="V38" s="3"/>
      <c r="W38" s="3">
        <v>4.5</v>
      </c>
      <c r="X38" s="40">
        <f t="shared" si="2"/>
        <v>0.2141252896892229</v>
      </c>
      <c r="Y38" s="74"/>
      <c r="Z38" s="44">
        <f t="shared" ref="Z38" si="10">(X38-0.219683)/0.219683*100</f>
        <v>-2.5298772826195437</v>
      </c>
      <c r="AA38" s="44">
        <f t="shared" si="4"/>
        <v>6.40046573849241</v>
      </c>
    </row>
    <row r="39" spans="1:27" x14ac:dyDescent="0.2">
      <c r="A39" s="2" t="s">
        <v>16</v>
      </c>
      <c r="B39" s="4">
        <v>9.91</v>
      </c>
      <c r="C39" s="4">
        <v>9.94</v>
      </c>
      <c r="D39" s="4">
        <v>22.19</v>
      </c>
      <c r="E39" s="3">
        <v>1.21</v>
      </c>
      <c r="F39" s="4">
        <v>3.2</v>
      </c>
      <c r="G39" s="5">
        <v>260.33333333333331</v>
      </c>
      <c r="H39" s="3"/>
      <c r="I39" s="3">
        <v>4.5</v>
      </c>
      <c r="J39" s="3">
        <f t="shared" si="0"/>
        <v>0.24274185030215836</v>
      </c>
      <c r="K39" s="3"/>
      <c r="N39" s="72"/>
      <c r="O39" s="2" t="s">
        <v>16</v>
      </c>
      <c r="P39" s="4">
        <v>9.91</v>
      </c>
      <c r="Q39" s="4">
        <v>9.94</v>
      </c>
      <c r="R39" s="4">
        <v>22.19</v>
      </c>
      <c r="S39" s="3">
        <f t="shared" si="1"/>
        <v>1.0950000000000006</v>
      </c>
      <c r="T39" s="4">
        <v>3.2</v>
      </c>
      <c r="U39" s="5">
        <v>260.33333333333331</v>
      </c>
      <c r="V39" s="3"/>
      <c r="W39" s="3">
        <v>4.5</v>
      </c>
      <c r="X39" s="40">
        <f t="shared" si="2"/>
        <v>0.25145031902368348</v>
      </c>
      <c r="Y39" s="75"/>
      <c r="Z39" s="44">
        <f>(X39-0.219683)/0.219683*100</f>
        <v>14.460526769792606</v>
      </c>
      <c r="AA39" s="44">
        <f t="shared" si="4"/>
        <v>209.10576746257942</v>
      </c>
    </row>
    <row r="40" spans="1:27" x14ac:dyDescent="0.2">
      <c r="A40" s="2" t="s">
        <v>37</v>
      </c>
      <c r="B40" s="4">
        <v>9.91</v>
      </c>
      <c r="C40" s="4">
        <v>9.9</v>
      </c>
      <c r="D40" s="4">
        <v>22.32</v>
      </c>
      <c r="E40" s="3">
        <v>1.2200000000000002</v>
      </c>
      <c r="F40" s="4">
        <v>3.2</v>
      </c>
      <c r="G40" s="3"/>
      <c r="H40" s="3"/>
      <c r="I40" s="3">
        <v>4.5</v>
      </c>
      <c r="J40" s="3">
        <f t="shared" si="0"/>
        <v>0.24185986333103815</v>
      </c>
      <c r="K40" s="3"/>
      <c r="N40" s="72" t="s">
        <v>140</v>
      </c>
      <c r="O40" s="2" t="s">
        <v>37</v>
      </c>
      <c r="P40" s="4">
        <v>9.91</v>
      </c>
      <c r="Q40" s="4">
        <v>9.9</v>
      </c>
      <c r="R40" s="4">
        <v>22.32</v>
      </c>
      <c r="S40" s="3">
        <f t="shared" si="1"/>
        <v>1.1600000000000001</v>
      </c>
      <c r="T40" s="4">
        <v>3.2</v>
      </c>
      <c r="U40" s="3"/>
      <c r="V40" s="3"/>
      <c r="W40" s="3">
        <v>4.5</v>
      </c>
      <c r="X40" s="40">
        <f t="shared" si="2"/>
        <v>0.24640870415105195</v>
      </c>
      <c r="Y40" s="73">
        <f>SUM(X40:X42)/3</f>
        <v>0.24041360010024393</v>
      </c>
      <c r="Z40" s="44">
        <f>(X40-0.240414)/0.240414*100</f>
        <v>2.4934921223605806</v>
      </c>
      <c r="AA40" s="44">
        <f t="shared" si="4"/>
        <v>6.2173189783698399</v>
      </c>
    </row>
    <row r="41" spans="1:27" x14ac:dyDescent="0.2">
      <c r="A41" s="2" t="s">
        <v>17</v>
      </c>
      <c r="B41" s="4">
        <v>9.91</v>
      </c>
      <c r="C41" s="4">
        <v>9.8800000000000008</v>
      </c>
      <c r="D41" s="4">
        <v>22.3</v>
      </c>
      <c r="E41" s="3">
        <v>1.1949999999999998</v>
      </c>
      <c r="F41" s="4">
        <v>2.9</v>
      </c>
      <c r="G41" s="3"/>
      <c r="H41" s="3"/>
      <c r="I41" s="3">
        <v>4.5</v>
      </c>
      <c r="J41" s="3">
        <f t="shared" si="0"/>
        <v>0.21054518537418576</v>
      </c>
      <c r="K41" s="3"/>
      <c r="N41" s="72"/>
      <c r="O41" s="2" t="s">
        <v>17</v>
      </c>
      <c r="P41" s="4">
        <v>9.91</v>
      </c>
      <c r="Q41" s="4">
        <v>9.8800000000000008</v>
      </c>
      <c r="R41" s="4">
        <v>22.3</v>
      </c>
      <c r="S41" s="3">
        <f t="shared" si="1"/>
        <v>1.1500000000000004</v>
      </c>
      <c r="T41" s="4">
        <v>2.9</v>
      </c>
      <c r="U41" s="3"/>
      <c r="V41" s="3"/>
      <c r="W41" s="3">
        <v>4.5</v>
      </c>
      <c r="X41" s="40">
        <f t="shared" si="2"/>
        <v>0.21409773204000188</v>
      </c>
      <c r="Y41" s="74"/>
      <c r="Z41" s="44">
        <f t="shared" ref="Z41:Z42" si="11">(X41-0.240414)/0.240414*100</f>
        <v>-10.946229404276837</v>
      </c>
      <c r="AA41" s="44">
        <f t="shared" si="4"/>
        <v>119.82074586167964</v>
      </c>
    </row>
    <row r="42" spans="1:27" x14ac:dyDescent="0.2">
      <c r="A42" s="2" t="s">
        <v>18</v>
      </c>
      <c r="B42" s="4">
        <v>9.93</v>
      </c>
      <c r="C42" s="4">
        <v>9.9600000000000009</v>
      </c>
      <c r="D42" s="4">
        <v>22.2</v>
      </c>
      <c r="E42" s="3">
        <v>1.1299999999999999</v>
      </c>
      <c r="F42" s="4">
        <v>3.3</v>
      </c>
      <c r="G42" s="5">
        <v>243.55555555555554</v>
      </c>
      <c r="H42" s="3"/>
      <c r="I42" s="3">
        <v>4.5</v>
      </c>
      <c r="J42" s="3">
        <f t="shared" si="0"/>
        <v>0.25850989379105122</v>
      </c>
      <c r="K42" s="3"/>
      <c r="N42" s="72"/>
      <c r="O42" s="2" t="s">
        <v>18</v>
      </c>
      <c r="P42" s="4">
        <v>9.93</v>
      </c>
      <c r="Q42" s="4">
        <v>9.9600000000000009</v>
      </c>
      <c r="R42" s="4">
        <v>22.2</v>
      </c>
      <c r="S42" s="3">
        <f t="shared" si="1"/>
        <v>1.0999999999999996</v>
      </c>
      <c r="T42" s="4">
        <v>3.3</v>
      </c>
      <c r="U42" s="5">
        <v>243.55555555555554</v>
      </c>
      <c r="V42" s="3"/>
      <c r="W42" s="3">
        <v>4.5</v>
      </c>
      <c r="X42" s="40">
        <f t="shared" si="2"/>
        <v>0.26073436410967804</v>
      </c>
      <c r="Y42" s="75"/>
      <c r="Z42" s="44">
        <f t="shared" si="11"/>
        <v>8.4522382680201869</v>
      </c>
      <c r="AA42" s="44">
        <f t="shared" si="4"/>
        <v>71.439708075568632</v>
      </c>
    </row>
    <row r="43" spans="1:27" x14ac:dyDescent="0.2">
      <c r="A43" s="2" t="s">
        <v>19</v>
      </c>
      <c r="B43" s="4">
        <v>9.9</v>
      </c>
      <c r="C43" s="4">
        <v>9.9</v>
      </c>
      <c r="D43" s="4">
        <v>22.29</v>
      </c>
      <c r="E43" s="3">
        <v>1.165</v>
      </c>
      <c r="F43" s="4">
        <v>3.3</v>
      </c>
      <c r="G43" s="3"/>
      <c r="H43" s="3"/>
      <c r="I43" s="3">
        <v>4.5</v>
      </c>
      <c r="J43" s="3">
        <f t="shared" si="0"/>
        <v>0.25812774070400429</v>
      </c>
      <c r="K43" s="3"/>
      <c r="N43" s="72" t="s">
        <v>141</v>
      </c>
      <c r="O43" s="2" t="s">
        <v>19</v>
      </c>
      <c r="P43" s="4">
        <v>9.9</v>
      </c>
      <c r="Q43" s="4">
        <v>9.9</v>
      </c>
      <c r="R43" s="4">
        <v>22.29</v>
      </c>
      <c r="S43" s="3">
        <f t="shared" si="1"/>
        <v>1.1449999999999996</v>
      </c>
      <c r="T43" s="4">
        <v>3.3</v>
      </c>
      <c r="U43" s="3"/>
      <c r="V43" s="3"/>
      <c r="W43" s="3">
        <v>4.5</v>
      </c>
      <c r="X43" s="40">
        <f t="shared" si="2"/>
        <v>0.25961148522259636</v>
      </c>
      <c r="Y43" s="73">
        <f>SUM(X43:X45)/3</f>
        <v>0.2667262956294511</v>
      </c>
      <c r="Z43" s="44">
        <f>(X43-0.266726)/0.266726*100</f>
        <v>-2.6673495562501057</v>
      </c>
      <c r="AA43" s="44">
        <f t="shared" si="4"/>
        <v>7.1149504722701762</v>
      </c>
    </row>
    <row r="44" spans="1:27" x14ac:dyDescent="0.2">
      <c r="A44" s="2" t="s">
        <v>20</v>
      </c>
      <c r="B44" s="4">
        <v>9.9</v>
      </c>
      <c r="C44" s="4">
        <v>9.93</v>
      </c>
      <c r="D44" s="4">
        <v>22.27</v>
      </c>
      <c r="E44" s="3">
        <v>1.2050000000000001</v>
      </c>
      <c r="F44" s="4">
        <v>3.3</v>
      </c>
      <c r="G44" s="3"/>
      <c r="H44" s="3"/>
      <c r="I44" s="3">
        <v>4.5</v>
      </c>
      <c r="J44" s="3">
        <f t="shared" si="0"/>
        <v>0.25426106650924074</v>
      </c>
      <c r="K44" s="3"/>
      <c r="N44" s="72"/>
      <c r="O44" s="2" t="s">
        <v>20</v>
      </c>
      <c r="P44" s="4">
        <v>9.9</v>
      </c>
      <c r="Q44" s="4">
        <v>9.93</v>
      </c>
      <c r="R44" s="4">
        <v>22.27</v>
      </c>
      <c r="S44" s="3">
        <f t="shared" si="1"/>
        <v>1.1349999999999998</v>
      </c>
      <c r="T44" s="4">
        <v>3.3</v>
      </c>
      <c r="U44" s="3"/>
      <c r="V44" s="3"/>
      <c r="W44" s="3">
        <v>4.5</v>
      </c>
      <c r="X44" s="40">
        <f t="shared" si="2"/>
        <v>0.25948123904367609</v>
      </c>
      <c r="Y44" s="74"/>
      <c r="Z44" s="44">
        <f t="shared" ref="Z44:Z45" si="12">(X44-0.266726)/0.266726*100</f>
        <v>-2.7161810083471147</v>
      </c>
      <c r="AA44" s="44">
        <f t="shared" si="4"/>
        <v>7.3778396902737073</v>
      </c>
    </row>
    <row r="45" spans="1:27" x14ac:dyDescent="0.2">
      <c r="A45" s="2" t="s">
        <v>21</v>
      </c>
      <c r="B45" s="4">
        <v>9.93</v>
      </c>
      <c r="C45" s="4">
        <v>9.9</v>
      </c>
      <c r="D45" s="4">
        <v>22.29</v>
      </c>
      <c r="E45" s="3">
        <v>1.21</v>
      </c>
      <c r="F45" s="4">
        <v>3.5</v>
      </c>
      <c r="G45" s="5">
        <v>277.28571428571428</v>
      </c>
      <c r="H45" s="3"/>
      <c r="I45" s="3">
        <v>4.5</v>
      </c>
      <c r="J45" s="3">
        <f t="shared" si="0"/>
        <v>0.27638264984608019</v>
      </c>
      <c r="K45" s="3"/>
      <c r="N45" s="72"/>
      <c r="O45" s="2" t="s">
        <v>21</v>
      </c>
      <c r="P45" s="4">
        <v>9.93</v>
      </c>
      <c r="Q45" s="4">
        <v>9.9</v>
      </c>
      <c r="R45" s="4">
        <v>22.29</v>
      </c>
      <c r="S45" s="3">
        <f t="shared" si="1"/>
        <v>1.1449999999999996</v>
      </c>
      <c r="T45" s="4">
        <v>3.5</v>
      </c>
      <c r="U45" s="5">
        <v>277.28571428571428</v>
      </c>
      <c r="V45" s="3"/>
      <c r="W45" s="3">
        <v>4.5</v>
      </c>
      <c r="X45" s="40">
        <f t="shared" si="2"/>
        <v>0.2810861626220808</v>
      </c>
      <c r="Y45" s="75"/>
      <c r="Z45" s="44">
        <f t="shared" si="12"/>
        <v>5.3838630737463857</v>
      </c>
      <c r="AA45" s="44">
        <f t="shared" si="4"/>
        <v>28.985584339187728</v>
      </c>
    </row>
    <row r="46" spans="1:27" x14ac:dyDescent="0.2">
      <c r="N46" s="72" t="s">
        <v>142</v>
      </c>
      <c r="O46" s="2" t="s">
        <v>124</v>
      </c>
      <c r="P46" s="4">
        <v>9.9600000000000009</v>
      </c>
      <c r="Q46" s="4">
        <v>9.9700000000000006</v>
      </c>
      <c r="R46" s="4">
        <v>22.26</v>
      </c>
      <c r="S46" s="3">
        <f t="shared" si="1"/>
        <v>1.1300000000000008</v>
      </c>
      <c r="T46" s="4">
        <v>2.4</v>
      </c>
      <c r="W46" s="3">
        <v>4.5</v>
      </c>
      <c r="X46" s="40">
        <f t="shared" si="2"/>
        <v>0.1555432468758349</v>
      </c>
      <c r="Y46" s="73">
        <f>SUM(X46:X48)/3</f>
        <v>0.17580034328273789</v>
      </c>
      <c r="Z46" s="44">
        <f>(X46-0.1758)/0.1758*100</f>
        <v>-11.522612698614966</v>
      </c>
      <c r="AA46" s="44">
        <f t="shared" si="4"/>
        <v>132.77145362249308</v>
      </c>
    </row>
    <row r="47" spans="1:27" x14ac:dyDescent="0.2">
      <c r="N47" s="72"/>
      <c r="O47" s="2" t="s">
        <v>125</v>
      </c>
      <c r="P47" s="4">
        <v>9.9</v>
      </c>
      <c r="Q47" s="4">
        <v>9.91</v>
      </c>
      <c r="R47" s="4">
        <v>22.32</v>
      </c>
      <c r="S47" s="3">
        <f t="shared" si="1"/>
        <v>1.1600000000000001</v>
      </c>
      <c r="T47" s="4">
        <v>2.6</v>
      </c>
      <c r="W47" s="3">
        <v>4.5</v>
      </c>
      <c r="X47" s="40">
        <f t="shared" si="2"/>
        <v>0.17845707212272965</v>
      </c>
      <c r="Y47" s="74"/>
      <c r="Z47" s="44">
        <f t="shared" ref="Z47:Z48" si="13">(X47-0.1758)/0.1758*100</f>
        <v>1.5114175897210707</v>
      </c>
      <c r="AA47" s="44">
        <f t="shared" si="4"/>
        <v>2.2842716089325217</v>
      </c>
    </row>
    <row r="48" spans="1:27" x14ac:dyDescent="0.2">
      <c r="N48" s="72"/>
      <c r="O48" s="2" t="s">
        <v>126</v>
      </c>
      <c r="P48" s="4">
        <v>9.89</v>
      </c>
      <c r="Q48" s="4">
        <v>9.9</v>
      </c>
      <c r="R48" s="4">
        <v>22.26</v>
      </c>
      <c r="S48" s="3">
        <f t="shared" si="1"/>
        <v>1.1300000000000008</v>
      </c>
      <c r="T48" s="4">
        <v>2.7</v>
      </c>
      <c r="W48" s="3">
        <v>4.5</v>
      </c>
      <c r="X48" s="40">
        <f t="shared" si="2"/>
        <v>0.1934007108496491</v>
      </c>
      <c r="Y48" s="75"/>
      <c r="Z48" s="44">
        <f t="shared" si="13"/>
        <v>10.011780915613818</v>
      </c>
      <c r="AA48" s="44">
        <f t="shared" si="4"/>
        <v>100.23501836448303</v>
      </c>
    </row>
    <row r="49" spans="2:27" x14ac:dyDescent="0.2">
      <c r="B49" s="69" t="s">
        <v>107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N49" s="72" t="s">
        <v>143</v>
      </c>
      <c r="O49" s="2" t="s">
        <v>127</v>
      </c>
      <c r="P49" s="4">
        <v>9.91</v>
      </c>
      <c r="Q49" s="4">
        <v>9.93</v>
      </c>
      <c r="R49" s="4">
        <v>22.22</v>
      </c>
      <c r="S49" s="3">
        <f t="shared" si="1"/>
        <v>1.1099999999999994</v>
      </c>
      <c r="T49" s="4">
        <v>2.5</v>
      </c>
      <c r="W49" s="3">
        <v>4.5</v>
      </c>
      <c r="X49" s="40">
        <f t="shared" si="2"/>
        <v>0.17127641703608187</v>
      </c>
      <c r="Y49" s="73">
        <f>SUM(X49:X51)/3</f>
        <v>0.17543884940962459</v>
      </c>
      <c r="Z49" s="44">
        <f>(X49-0.175439)/0.175439*100</f>
        <v>-2.3726668322996241</v>
      </c>
      <c r="AA49" s="44">
        <f t="shared" si="4"/>
        <v>5.6297229703875731</v>
      </c>
    </row>
    <row r="50" spans="2:27" x14ac:dyDescent="0.2"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N50" s="72"/>
      <c r="O50" s="2" t="s">
        <v>128</v>
      </c>
      <c r="P50" s="4">
        <v>9.92</v>
      </c>
      <c r="Q50" s="4">
        <v>9.93</v>
      </c>
      <c r="R50" s="4">
        <v>22.24</v>
      </c>
      <c r="S50" s="3">
        <f t="shared" si="1"/>
        <v>1.1199999999999992</v>
      </c>
      <c r="T50" s="4">
        <v>2.2999999999999998</v>
      </c>
      <c r="W50" s="3">
        <v>4.5</v>
      </c>
      <c r="X50" s="40">
        <f t="shared" si="2"/>
        <v>0.14743251506062155</v>
      </c>
      <c r="Y50" s="74"/>
      <c r="Z50" s="44">
        <f t="shared" ref="Z50:Z51" si="14">(X50-0.175439)/0.175439*100</f>
        <v>-15.963659699028415</v>
      </c>
      <c r="AA50" s="44">
        <f t="shared" si="4"/>
        <v>254.83960889806215</v>
      </c>
    </row>
    <row r="51" spans="2:27" x14ac:dyDescent="0.2">
      <c r="B51" s="1" t="s">
        <v>104</v>
      </c>
      <c r="C51" s="1" t="s">
        <v>88</v>
      </c>
      <c r="D51" s="1" t="s">
        <v>95</v>
      </c>
      <c r="E51" s="1" t="s">
        <v>96</v>
      </c>
      <c r="F51" s="1" t="s">
        <v>97</v>
      </c>
      <c r="G51" s="43" t="s">
        <v>101</v>
      </c>
      <c r="H51" s="1" t="s">
        <v>98</v>
      </c>
      <c r="I51" s="1" t="s">
        <v>99</v>
      </c>
      <c r="J51" s="1" t="s">
        <v>100</v>
      </c>
      <c r="K51" s="1" t="s">
        <v>102</v>
      </c>
      <c r="L51" s="21" t="s">
        <v>103</v>
      </c>
      <c r="N51" s="72"/>
      <c r="O51" s="2" t="s">
        <v>129</v>
      </c>
      <c r="P51" s="4">
        <v>9.9</v>
      </c>
      <c r="Q51" s="4">
        <v>9.91</v>
      </c>
      <c r="R51" s="4">
        <v>22.19</v>
      </c>
      <c r="S51" s="3">
        <f t="shared" si="1"/>
        <v>1.0950000000000006</v>
      </c>
      <c r="T51" s="4">
        <v>2.8</v>
      </c>
      <c r="W51" s="3">
        <v>4.5</v>
      </c>
      <c r="X51" s="40">
        <f t="shared" si="2"/>
        <v>0.2076076161321703</v>
      </c>
      <c r="Y51" s="75"/>
      <c r="Z51" s="44">
        <f t="shared" si="14"/>
        <v>18.336069022378311</v>
      </c>
      <c r="AA51" s="44">
        <f t="shared" si="4"/>
        <v>336.21007423153469</v>
      </c>
    </row>
    <row r="52" spans="2:27" x14ac:dyDescent="0.2">
      <c r="B52" s="87" t="s">
        <v>49</v>
      </c>
      <c r="C52" s="2" t="s">
        <v>31</v>
      </c>
      <c r="D52" s="53">
        <v>0.30400000100000002</v>
      </c>
      <c r="E52" s="3"/>
      <c r="F52" s="53">
        <v>0.85099999999999998</v>
      </c>
      <c r="G52" s="3"/>
      <c r="H52" s="53">
        <v>0.24299999999999999</v>
      </c>
      <c r="I52" s="40">
        <v>0.17572128012138111</v>
      </c>
      <c r="J52" s="73">
        <f>SUM(I52:I54)/3</f>
        <v>0.18145149827842702</v>
      </c>
      <c r="K52" s="98">
        <f>(J52-H52)/H52*100</f>
        <v>-25.328601531511513</v>
      </c>
      <c r="L52" s="98">
        <v>28.5</v>
      </c>
      <c r="N52" s="72" t="s">
        <v>144</v>
      </c>
      <c r="O52" s="2" t="s">
        <v>130</v>
      </c>
      <c r="P52" s="4">
        <v>9.9600000000000009</v>
      </c>
      <c r="Q52" s="4">
        <v>9.94</v>
      </c>
      <c r="R52" s="4">
        <v>22.22</v>
      </c>
      <c r="S52" s="3">
        <f t="shared" si="1"/>
        <v>1.1099999999999994</v>
      </c>
      <c r="T52" s="4">
        <v>3.3</v>
      </c>
      <c r="W52" s="3">
        <v>4.5</v>
      </c>
      <c r="X52" s="40">
        <f t="shared" si="2"/>
        <v>0.25936139191238466</v>
      </c>
      <c r="Y52" s="73">
        <f>SUM(X52:X54)/3</f>
        <v>0.2635449445365769</v>
      </c>
      <c r="Z52" s="44">
        <f>(X52-0.263545)/0.263545*100</f>
        <v>-1.5874359550040067</v>
      </c>
      <c r="AA52" s="44">
        <f t="shared" si="4"/>
        <v>2.5200700447134419</v>
      </c>
    </row>
    <row r="53" spans="2:27" x14ac:dyDescent="0.2">
      <c r="B53" s="87"/>
      <c r="C53" s="2" t="s">
        <v>1</v>
      </c>
      <c r="D53" s="54"/>
      <c r="E53" s="3"/>
      <c r="F53" s="54"/>
      <c r="G53" s="3"/>
      <c r="H53" s="54"/>
      <c r="I53" s="40">
        <v>0.1793508705864498</v>
      </c>
      <c r="J53" s="74"/>
      <c r="K53" s="99"/>
      <c r="L53" s="99"/>
      <c r="N53" s="72"/>
      <c r="O53" s="2" t="s">
        <v>131</v>
      </c>
      <c r="P53" s="4">
        <v>9.91</v>
      </c>
      <c r="Q53" s="4">
        <v>9.8800000000000008</v>
      </c>
      <c r="R53" s="4">
        <v>22.24</v>
      </c>
      <c r="S53" s="3">
        <f t="shared" si="1"/>
        <v>1.1199999999999992</v>
      </c>
      <c r="T53" s="4">
        <v>3.3</v>
      </c>
      <c r="W53" s="3">
        <v>4.5</v>
      </c>
      <c r="X53" s="40">
        <f t="shared" si="2"/>
        <v>0.26249052266620915</v>
      </c>
      <c r="Y53" s="74"/>
      <c r="Z53" s="44">
        <f t="shared" ref="Z53:Z54" si="15">(X53-0.263545)/0.263545*100</f>
        <v>-0.40011282088099809</v>
      </c>
      <c r="AA53" s="44">
        <f t="shared" si="4"/>
        <v>0.16011979391314907</v>
      </c>
    </row>
    <row r="54" spans="2:27" x14ac:dyDescent="0.2">
      <c r="B54" s="87"/>
      <c r="C54" s="2" t="s">
        <v>2</v>
      </c>
      <c r="D54" s="55"/>
      <c r="E54" s="41">
        <v>0.29499999999999998</v>
      </c>
      <c r="F54" s="55"/>
      <c r="G54" s="3"/>
      <c r="H54" s="55"/>
      <c r="I54" s="40">
        <v>0.18928234412745018</v>
      </c>
      <c r="J54" s="75"/>
      <c r="K54" s="100"/>
      <c r="L54" s="100"/>
      <c r="N54" s="72"/>
      <c r="O54" s="2" t="s">
        <v>132</v>
      </c>
      <c r="P54" s="4">
        <v>9.92</v>
      </c>
      <c r="Q54" s="4">
        <v>9.91</v>
      </c>
      <c r="R54" s="4">
        <v>22.31</v>
      </c>
      <c r="S54" s="3">
        <f t="shared" si="1"/>
        <v>1.1549999999999994</v>
      </c>
      <c r="T54" s="4">
        <v>3.4</v>
      </c>
      <c r="W54" s="3">
        <v>4.5</v>
      </c>
      <c r="X54" s="40">
        <f t="shared" si="2"/>
        <v>0.26878291903113694</v>
      </c>
      <c r="Y54" s="75"/>
      <c r="Z54" s="44">
        <f t="shared" si="15"/>
        <v>1.9874856404549361</v>
      </c>
      <c r="AA54" s="44">
        <f t="shared" si="4"/>
        <v>3.9499525218027713</v>
      </c>
    </row>
    <row r="55" spans="2:27" x14ac:dyDescent="0.2">
      <c r="B55" s="87" t="s">
        <v>89</v>
      </c>
      <c r="C55" s="2" t="s">
        <v>32</v>
      </c>
      <c r="D55" s="53">
        <v>0.27100000000000002</v>
      </c>
      <c r="E55" s="3"/>
      <c r="F55" s="53">
        <v>0.66600000000000004</v>
      </c>
      <c r="G55" s="3"/>
      <c r="H55" s="53">
        <v>0.28000000000000003</v>
      </c>
      <c r="I55" s="40">
        <v>0.19409152748854974</v>
      </c>
      <c r="J55" s="73">
        <f>SUM(I55:I57)/3</f>
        <v>0.1888101876505229</v>
      </c>
      <c r="K55" s="98">
        <f t="shared" ref="K55" si="16">(J55-H55)/H55*100</f>
        <v>-32.567790124813257</v>
      </c>
      <c r="L55" s="98">
        <v>30.2</v>
      </c>
      <c r="Z55">
        <f>SUM(Z19:Z54)/36</f>
        <v>3.6893492446232745E-5</v>
      </c>
      <c r="AA55">
        <f>SQRT(SUM(AA19:AA54)/36)</f>
        <v>6.8823611656706349</v>
      </c>
    </row>
    <row r="56" spans="2:27" x14ac:dyDescent="0.2">
      <c r="B56" s="87"/>
      <c r="C56" s="2" t="s">
        <v>3</v>
      </c>
      <c r="D56" s="54"/>
      <c r="E56" s="3"/>
      <c r="F56" s="54"/>
      <c r="G56" s="3"/>
      <c r="H56" s="54"/>
      <c r="I56" s="40">
        <v>0.18997502894375909</v>
      </c>
      <c r="J56" s="74"/>
      <c r="K56" s="99"/>
      <c r="L56" s="99"/>
      <c r="N56" s="76" t="s">
        <v>145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 spans="2:27" x14ac:dyDescent="0.2">
      <c r="B57" s="87"/>
      <c r="C57" s="2" t="s">
        <v>4</v>
      </c>
      <c r="D57" s="55"/>
      <c r="E57" s="42">
        <v>0.25366666666666698</v>
      </c>
      <c r="F57" s="55"/>
      <c r="G57" s="3"/>
      <c r="H57" s="55"/>
      <c r="I57" s="40">
        <v>0.18236400651925994</v>
      </c>
      <c r="J57" s="75"/>
      <c r="K57" s="100"/>
      <c r="L57" s="99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 spans="2:27" x14ac:dyDescent="0.2">
      <c r="B58" s="87" t="s">
        <v>90</v>
      </c>
      <c r="C58" s="2" t="s">
        <v>33</v>
      </c>
      <c r="D58" s="53">
        <v>0.318</v>
      </c>
      <c r="E58" s="40"/>
      <c r="F58" s="53">
        <v>0.624</v>
      </c>
      <c r="G58" s="3"/>
      <c r="H58" s="53">
        <v>0.35</v>
      </c>
      <c r="I58" s="40">
        <v>0.26048123904367604</v>
      </c>
      <c r="J58" s="73">
        <f>SUM(I58:I60)/3</f>
        <v>0.25912379939702052</v>
      </c>
      <c r="K58" s="98">
        <f t="shared" ref="K58" si="17">(J58-H58)/H58*100</f>
        <v>-25.964628743708417</v>
      </c>
      <c r="L58" s="99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 spans="2:27" x14ac:dyDescent="0.2">
      <c r="B59" s="87"/>
      <c r="C59" s="2" t="s">
        <v>5</v>
      </c>
      <c r="D59" s="54"/>
      <c r="E59" s="40"/>
      <c r="F59" s="54"/>
      <c r="G59" s="3"/>
      <c r="H59" s="54"/>
      <c r="I59" s="40">
        <v>0.25214232500965739</v>
      </c>
      <c r="J59" s="74"/>
      <c r="K59" s="99"/>
      <c r="L59" s="99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 spans="2:27" x14ac:dyDescent="0.2">
      <c r="B60" s="87"/>
      <c r="C60" s="2" t="s">
        <v>6</v>
      </c>
      <c r="D60" s="55"/>
      <c r="E60" s="42">
        <v>0.28242857142857097</v>
      </c>
      <c r="F60" s="55"/>
      <c r="G60" s="3"/>
      <c r="H60" s="55"/>
      <c r="I60" s="40">
        <v>0.26474783413772807</v>
      </c>
      <c r="J60" s="75"/>
      <c r="K60" s="100"/>
      <c r="L60" s="99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spans="2:27" x14ac:dyDescent="0.2">
      <c r="B61" s="87" t="s">
        <v>94</v>
      </c>
      <c r="C61" s="2" t="s">
        <v>34</v>
      </c>
      <c r="D61" s="53">
        <v>0.34</v>
      </c>
      <c r="E61" s="40"/>
      <c r="F61" s="53">
        <v>0.60399999999999998</v>
      </c>
      <c r="G61" s="3"/>
      <c r="H61" s="53">
        <v>0.378</v>
      </c>
      <c r="I61" s="40">
        <v>0.25074647648447512</v>
      </c>
      <c r="J61" s="73">
        <f>SUM(I61:I63)/3</f>
        <v>0.24773122459973582</v>
      </c>
      <c r="K61" s="98">
        <f t="shared" ref="K61" si="18">(J61-H61)/H61*100</f>
        <v>-34.462638994778885</v>
      </c>
      <c r="L61" s="99"/>
      <c r="O61" s="1" t="s">
        <v>84</v>
      </c>
      <c r="P61" s="1" t="s">
        <v>30</v>
      </c>
      <c r="Q61" s="1" t="s">
        <v>0</v>
      </c>
      <c r="R61" s="49" t="s">
        <v>182</v>
      </c>
      <c r="S61" s="49" t="s">
        <v>183</v>
      </c>
    </row>
    <row r="62" spans="2:27" x14ac:dyDescent="0.2">
      <c r="B62" s="87"/>
      <c r="C62" s="2" t="s">
        <v>7</v>
      </c>
      <c r="D62" s="54"/>
      <c r="E62" s="40"/>
      <c r="F62" s="54"/>
      <c r="G62" s="3"/>
      <c r="H62" s="54"/>
      <c r="I62" s="40">
        <v>0.25150913543896003</v>
      </c>
      <c r="J62" s="74"/>
      <c r="K62" s="99"/>
      <c r="L62" s="99"/>
      <c r="N62" s="72" t="s">
        <v>133</v>
      </c>
      <c r="O62" s="2" t="s">
        <v>146</v>
      </c>
      <c r="P62" s="40">
        <v>0.17572128012138111</v>
      </c>
      <c r="Q62" s="73">
        <v>0.18145149827842702</v>
      </c>
      <c r="R62" s="44">
        <v>-3.1577229547475043</v>
      </c>
      <c r="S62">
        <v>3.6893492446232698E-5</v>
      </c>
    </row>
    <row r="63" spans="2:27" x14ac:dyDescent="0.2">
      <c r="B63" s="87"/>
      <c r="C63" s="2" t="s">
        <v>8</v>
      </c>
      <c r="D63" s="55"/>
      <c r="E63" s="42">
        <v>0.30683333333333301</v>
      </c>
      <c r="F63" s="55"/>
      <c r="G63" s="3"/>
      <c r="H63" s="55"/>
      <c r="I63" s="40">
        <v>0.2409380618757723</v>
      </c>
      <c r="J63" s="75"/>
      <c r="K63" s="100"/>
      <c r="L63" s="99"/>
      <c r="N63" s="72"/>
      <c r="O63" s="2" t="s">
        <v>147</v>
      </c>
      <c r="P63" s="40">
        <v>0.1793508705864498</v>
      </c>
      <c r="Q63" s="74"/>
      <c r="R63" s="44">
        <v>-1.1574085640477043</v>
      </c>
      <c r="S63">
        <v>3.6893492446232745E-5</v>
      </c>
      <c r="V63" t="s">
        <v>184</v>
      </c>
      <c r="W63" t="s">
        <v>185</v>
      </c>
      <c r="X63" t="s">
        <v>186</v>
      </c>
    </row>
    <row r="64" spans="2:27" x14ac:dyDescent="0.2">
      <c r="B64" s="87" t="s">
        <v>53</v>
      </c>
      <c r="C64" s="2" t="s">
        <v>9</v>
      </c>
      <c r="D64" s="53">
        <v>0.36199999999999999</v>
      </c>
      <c r="E64" s="40"/>
      <c r="F64" s="53">
        <v>0.58399999999999996</v>
      </c>
      <c r="G64" s="3"/>
      <c r="H64" s="53">
        <v>0.40600000000000003</v>
      </c>
      <c r="I64" s="40">
        <v>0.30919023541623725</v>
      </c>
      <c r="J64" s="73">
        <f>SUM(I64:I66)/3</f>
        <v>0.31598726129060212</v>
      </c>
      <c r="K64" s="98">
        <f t="shared" ref="K64" si="19">(J64-H64)/H64*100</f>
        <v>-22.170625297881259</v>
      </c>
      <c r="L64" s="99"/>
      <c r="N64" s="72"/>
      <c r="O64" s="2" t="s">
        <v>148</v>
      </c>
      <c r="P64" s="40">
        <v>0.18928234412745018</v>
      </c>
      <c r="Q64" s="75"/>
      <c r="R64" s="44">
        <v>4.3159553419105867</v>
      </c>
      <c r="S64">
        <v>3.6893492446232745E-5</v>
      </c>
      <c r="V64">
        <f>Z55</f>
        <v>3.6893492446232745E-5</v>
      </c>
      <c r="W64">
        <f>AA55</f>
        <v>6.8823611656706349</v>
      </c>
      <c r="X64">
        <f>W64/V64</f>
        <v>186546.75145490066</v>
      </c>
    </row>
    <row r="65" spans="2:19" x14ac:dyDescent="0.2">
      <c r="B65" s="87"/>
      <c r="C65" s="2" t="s">
        <v>10</v>
      </c>
      <c r="D65" s="54"/>
      <c r="E65" s="40"/>
      <c r="F65" s="54"/>
      <c r="G65" s="3"/>
      <c r="H65" s="54"/>
      <c r="I65" s="40">
        <v>0.31904091837087778</v>
      </c>
      <c r="J65" s="74"/>
      <c r="K65" s="99"/>
      <c r="L65" s="99"/>
      <c r="N65" s="72" t="s">
        <v>134</v>
      </c>
      <c r="O65" s="2" t="s">
        <v>149</v>
      </c>
      <c r="P65" s="40">
        <v>0.19409152748854974</v>
      </c>
      <c r="Q65" s="73">
        <v>0.1888101876505229</v>
      </c>
      <c r="R65" s="44">
        <v>2.7972710600867199</v>
      </c>
      <c r="S65">
        <v>3.6893492446232745E-5</v>
      </c>
    </row>
    <row r="66" spans="2:19" x14ac:dyDescent="0.2">
      <c r="B66" s="87"/>
      <c r="C66" s="2" t="s">
        <v>11</v>
      </c>
      <c r="D66" s="55"/>
      <c r="E66" s="42">
        <v>0.31233333333333302</v>
      </c>
      <c r="F66" s="55"/>
      <c r="G66" s="3"/>
      <c r="H66" s="55"/>
      <c r="I66" s="40">
        <v>0.31973063008469138</v>
      </c>
      <c r="J66" s="75"/>
      <c r="K66" s="100"/>
      <c r="L66" s="100"/>
      <c r="N66" s="72"/>
      <c r="O66" s="2" t="s">
        <v>150</v>
      </c>
      <c r="P66" s="40">
        <v>0.18997502894375909</v>
      </c>
      <c r="Q66" s="74"/>
      <c r="R66" s="44">
        <v>0.61703773304331511</v>
      </c>
      <c r="S66">
        <v>3.6893492446232745E-5</v>
      </c>
    </row>
    <row r="67" spans="2:19" x14ac:dyDescent="0.2">
      <c r="B67" s="87" t="s">
        <v>93</v>
      </c>
      <c r="C67" s="2" t="s">
        <v>12</v>
      </c>
      <c r="D67" s="53">
        <v>0.255</v>
      </c>
      <c r="E67" s="40"/>
      <c r="F67" s="53">
        <v>0.72699999999999998</v>
      </c>
      <c r="G67" s="3"/>
      <c r="H67" s="53">
        <v>0.26</v>
      </c>
      <c r="I67" s="40">
        <v>0.16735936674975613</v>
      </c>
      <c r="J67" s="73">
        <f>SUM(I67:I69)/3</f>
        <v>0.18216974026299967</v>
      </c>
      <c r="K67" s="98">
        <f t="shared" ref="K67" si="20">(J67-H67)/H67*100</f>
        <v>-29.934715283461667</v>
      </c>
      <c r="L67" s="98">
        <v>35.299999999999997</v>
      </c>
      <c r="N67" s="72"/>
      <c r="O67" s="2" t="s">
        <v>151</v>
      </c>
      <c r="P67" s="40">
        <v>0.18236400651925994</v>
      </c>
      <c r="Q67" s="75"/>
      <c r="R67" s="44">
        <v>-3.4140106354218895</v>
      </c>
      <c r="S67">
        <v>3.6893492446232745E-5</v>
      </c>
    </row>
    <row r="68" spans="2:19" x14ac:dyDescent="0.2">
      <c r="B68" s="87"/>
      <c r="C68" s="2" t="s">
        <v>86</v>
      </c>
      <c r="D68" s="54"/>
      <c r="E68" s="40"/>
      <c r="F68" s="54"/>
      <c r="G68" s="3"/>
      <c r="H68" s="54"/>
      <c r="I68" s="40">
        <v>0.17777153876418089</v>
      </c>
      <c r="J68" s="74"/>
      <c r="K68" s="99"/>
      <c r="L68" s="99"/>
      <c r="N68" s="72" t="s">
        <v>135</v>
      </c>
      <c r="O68" s="2" t="s">
        <v>152</v>
      </c>
      <c r="P68" s="40">
        <v>0.26048123904367604</v>
      </c>
      <c r="Q68" s="73">
        <v>0.25912379939702052</v>
      </c>
      <c r="R68" s="44">
        <v>0.523779751654041</v>
      </c>
      <c r="S68">
        <v>3.6893492446232745E-5</v>
      </c>
    </row>
    <row r="69" spans="2:19" x14ac:dyDescent="0.2">
      <c r="B69" s="87"/>
      <c r="C69" s="2" t="s">
        <v>87</v>
      </c>
      <c r="D69" s="55"/>
      <c r="E69" s="42">
        <v>0.219142857142857</v>
      </c>
      <c r="F69" s="55"/>
      <c r="G69" s="3"/>
      <c r="H69" s="55"/>
      <c r="I69" s="40">
        <v>0.20137831527506203</v>
      </c>
      <c r="J69" s="75"/>
      <c r="K69" s="100"/>
      <c r="L69" s="99"/>
      <c r="N69" s="72"/>
      <c r="O69" s="2" t="s">
        <v>153</v>
      </c>
      <c r="P69" s="40">
        <v>0.25214232500965739</v>
      </c>
      <c r="Q69" s="74"/>
      <c r="R69" s="44">
        <v>-2.6943374563308047</v>
      </c>
      <c r="S69">
        <v>3.6893492446232745E-5</v>
      </c>
    </row>
    <row r="70" spans="2:19" x14ac:dyDescent="0.2">
      <c r="B70" s="87" t="s">
        <v>92</v>
      </c>
      <c r="C70" s="2" t="s">
        <v>36</v>
      </c>
      <c r="D70" s="53">
        <v>0.29799999999999999</v>
      </c>
      <c r="E70" s="40"/>
      <c r="F70" s="53">
        <v>0.67500000000000004</v>
      </c>
      <c r="G70" s="3"/>
      <c r="H70" s="53">
        <v>0.32500000000000001</v>
      </c>
      <c r="I70" s="40">
        <v>0.19347378474891591</v>
      </c>
      <c r="J70" s="73">
        <f>SUM(I70:I72)/3</f>
        <v>0.21968313115394075</v>
      </c>
      <c r="K70" s="98">
        <f t="shared" ref="K70" si="21">(J70-H70)/H70*100</f>
        <v>-32.405190414172083</v>
      </c>
      <c r="L70" s="99"/>
      <c r="N70" s="72"/>
      <c r="O70" s="2" t="s">
        <v>154</v>
      </c>
      <c r="P70" s="40">
        <v>0.26474783413772807</v>
      </c>
      <c r="Q70" s="75"/>
      <c r="R70" s="44">
        <v>2.1703254572050619</v>
      </c>
      <c r="S70">
        <v>3.6893492446232745E-5</v>
      </c>
    </row>
    <row r="71" spans="2:19" x14ac:dyDescent="0.2">
      <c r="B71" s="87"/>
      <c r="C71" s="2" t="s">
        <v>15</v>
      </c>
      <c r="D71" s="54"/>
      <c r="E71" s="40"/>
      <c r="F71" s="54"/>
      <c r="G71" s="3"/>
      <c r="H71" s="54"/>
      <c r="I71" s="40">
        <v>0.2141252896892229</v>
      </c>
      <c r="J71" s="74"/>
      <c r="K71" s="99"/>
      <c r="L71" s="99"/>
      <c r="N71" s="72" t="s">
        <v>136</v>
      </c>
      <c r="O71" s="2" t="s">
        <v>155</v>
      </c>
      <c r="P71" s="40">
        <v>0.25074647648447512</v>
      </c>
      <c r="Q71" s="73">
        <v>0.24773122459973582</v>
      </c>
      <c r="R71" s="44">
        <v>1.2172382481300748</v>
      </c>
      <c r="S71">
        <v>3.6893492446232745E-5</v>
      </c>
    </row>
    <row r="72" spans="2:19" x14ac:dyDescent="0.2">
      <c r="B72" s="87"/>
      <c r="C72" s="2" t="s">
        <v>16</v>
      </c>
      <c r="D72" s="55"/>
      <c r="E72" s="42">
        <v>0.26033333333333297</v>
      </c>
      <c r="F72" s="55"/>
      <c r="G72" s="3"/>
      <c r="H72" s="55"/>
      <c r="I72" s="40">
        <v>0.25145031902368348</v>
      </c>
      <c r="J72" s="75"/>
      <c r="K72" s="100"/>
      <c r="L72" s="99"/>
      <c r="N72" s="72"/>
      <c r="O72" s="2" t="s">
        <v>156</v>
      </c>
      <c r="P72" s="40">
        <v>0.25150913543896003</v>
      </c>
      <c r="Q72" s="74"/>
      <c r="R72" s="44">
        <v>1.5250959463934763</v>
      </c>
      <c r="S72">
        <v>3.6893492446232745E-5</v>
      </c>
    </row>
    <row r="73" spans="2:19" x14ac:dyDescent="0.2">
      <c r="B73" s="87" t="s">
        <v>91</v>
      </c>
      <c r="C73" s="2" t="s">
        <v>37</v>
      </c>
      <c r="D73" s="53">
        <v>0.316</v>
      </c>
      <c r="E73" s="40"/>
      <c r="F73" s="53">
        <v>0.66200000000000003</v>
      </c>
      <c r="G73" s="3"/>
      <c r="H73" s="53">
        <v>0.35099999999999998</v>
      </c>
      <c r="I73" s="40">
        <v>0.24640870415105195</v>
      </c>
      <c r="J73" s="73">
        <f>SUM(I73:I75)/3</f>
        <v>0.24041360010024393</v>
      </c>
      <c r="K73" s="98">
        <f t="shared" ref="K73" si="22">(J73-H73)/H73*100</f>
        <v>-31.506096837537338</v>
      </c>
      <c r="L73" s="99"/>
      <c r="N73" s="72"/>
      <c r="O73" s="2" t="s">
        <v>157</v>
      </c>
      <c r="P73" s="40">
        <v>0.2409380618757723</v>
      </c>
      <c r="Q73" s="75"/>
      <c r="R73" s="44">
        <v>-2.742062206275238</v>
      </c>
      <c r="S73">
        <v>3.6893492446232745E-5</v>
      </c>
    </row>
    <row r="74" spans="2:19" x14ac:dyDescent="0.2">
      <c r="B74" s="87"/>
      <c r="C74" s="2" t="s">
        <v>17</v>
      </c>
      <c r="D74" s="54"/>
      <c r="E74" s="40"/>
      <c r="F74" s="54"/>
      <c r="G74" s="3"/>
      <c r="H74" s="54"/>
      <c r="I74" s="40">
        <v>0.21409773204000188</v>
      </c>
      <c r="J74" s="74"/>
      <c r="K74" s="99"/>
      <c r="L74" s="99"/>
      <c r="N74" s="72" t="s">
        <v>137</v>
      </c>
      <c r="O74" s="2" t="s">
        <v>158</v>
      </c>
      <c r="P74" s="40">
        <v>0.30919023541623725</v>
      </c>
      <c r="Q74" s="73">
        <v>0.31598726129060212</v>
      </c>
      <c r="R74" s="44">
        <v>-2.743606808902709</v>
      </c>
      <c r="S74">
        <v>3.6893492446232745E-5</v>
      </c>
    </row>
    <row r="75" spans="2:19" x14ac:dyDescent="0.2">
      <c r="B75" s="87"/>
      <c r="C75" s="2" t="s">
        <v>18</v>
      </c>
      <c r="D75" s="55"/>
      <c r="E75" s="42">
        <v>0.243555555555556</v>
      </c>
      <c r="F75" s="55"/>
      <c r="G75" s="3"/>
      <c r="H75" s="55"/>
      <c r="I75" s="40">
        <v>0.26073436410967804</v>
      </c>
      <c r="J75" s="75"/>
      <c r="K75" s="100"/>
      <c r="L75" s="99"/>
      <c r="N75" s="72"/>
      <c r="O75" s="2" t="s">
        <v>159</v>
      </c>
      <c r="P75" s="40">
        <v>0.31904091837087778</v>
      </c>
      <c r="Q75" s="74"/>
      <c r="R75" s="44">
        <v>1.2327558403581957</v>
      </c>
      <c r="S75">
        <v>3.6893492446232745E-5</v>
      </c>
    </row>
    <row r="76" spans="2:19" x14ac:dyDescent="0.2">
      <c r="B76" s="87" t="s">
        <v>57</v>
      </c>
      <c r="C76" s="2" t="s">
        <v>19</v>
      </c>
      <c r="D76" s="53">
        <v>0.33500000000000002</v>
      </c>
      <c r="E76" s="40"/>
      <c r="F76" s="53">
        <v>0.64200000000000002</v>
      </c>
      <c r="G76" s="3"/>
      <c r="H76" s="53">
        <v>0.377</v>
      </c>
      <c r="I76" s="40">
        <v>0.25961148522259636</v>
      </c>
      <c r="J76" s="73">
        <f>SUM(I76:I78)/3</f>
        <v>0.2667262956294511</v>
      </c>
      <c r="K76" s="98">
        <f t="shared" ref="K76" si="23">(J76-H76)/H76*100</f>
        <v>-29.250319461684061</v>
      </c>
      <c r="L76" s="99"/>
      <c r="N76" s="72"/>
      <c r="O76" s="2" t="s">
        <v>160</v>
      </c>
      <c r="P76" s="40">
        <v>0.31973063008469138</v>
      </c>
      <c r="Q76" s="75"/>
      <c r="R76" s="44">
        <v>1.5111673891000168</v>
      </c>
      <c r="S76">
        <v>3.6893492446232745E-5</v>
      </c>
    </row>
    <row r="77" spans="2:19" x14ac:dyDescent="0.2">
      <c r="B77" s="87"/>
      <c r="C77" s="2" t="s">
        <v>20</v>
      </c>
      <c r="D77" s="54"/>
      <c r="E77" s="40"/>
      <c r="F77" s="54"/>
      <c r="G77" s="3"/>
      <c r="H77" s="54"/>
      <c r="I77" s="40">
        <v>0.25948123904367609</v>
      </c>
      <c r="J77" s="74"/>
      <c r="K77" s="99"/>
      <c r="L77" s="99"/>
      <c r="N77" s="72" t="s">
        <v>138</v>
      </c>
      <c r="O77" s="6" t="s">
        <v>161</v>
      </c>
      <c r="P77" s="31">
        <v>0.16735936674975613</v>
      </c>
      <c r="Q77" s="73">
        <v>0.18216974026299967</v>
      </c>
      <c r="R77" s="44">
        <v>-8.1301165121830561</v>
      </c>
      <c r="S77">
        <v>3.6893492446232745E-5</v>
      </c>
    </row>
    <row r="78" spans="2:19" x14ac:dyDescent="0.2">
      <c r="B78" s="87"/>
      <c r="C78" s="2" t="s">
        <v>21</v>
      </c>
      <c r="D78" s="55"/>
      <c r="E78" s="42">
        <v>0.27728571428571402</v>
      </c>
      <c r="F78" s="55"/>
      <c r="G78" s="3"/>
      <c r="H78" s="55"/>
      <c r="I78" s="40">
        <v>0.2810861626220808</v>
      </c>
      <c r="J78" s="75"/>
      <c r="K78" s="100"/>
      <c r="L78" s="100"/>
      <c r="N78" s="72"/>
      <c r="O78" s="6" t="s">
        <v>162</v>
      </c>
      <c r="P78" s="31">
        <v>0.17777153876418089</v>
      </c>
      <c r="Q78" s="74"/>
      <c r="R78" s="44">
        <v>-2.4144816576928729</v>
      </c>
      <c r="S78">
        <v>3.6893492446232745E-5</v>
      </c>
    </row>
    <row r="79" spans="2:19" x14ac:dyDescent="0.2">
      <c r="N79" s="72"/>
      <c r="O79" s="6" t="s">
        <v>163</v>
      </c>
      <c r="P79" s="31">
        <v>0.20137831527506203</v>
      </c>
      <c r="Q79" s="75"/>
      <c r="R79" s="44">
        <v>10.544170431499166</v>
      </c>
      <c r="S79">
        <v>3.6893492446232745E-5</v>
      </c>
    </row>
    <row r="80" spans="2:19" x14ac:dyDescent="0.2">
      <c r="B80" s="90" t="s">
        <v>111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N80" s="72" t="s">
        <v>139</v>
      </c>
      <c r="O80" s="2" t="s">
        <v>164</v>
      </c>
      <c r="P80" s="40">
        <v>0.19347378474891591</v>
      </c>
      <c r="Q80" s="73">
        <v>0.21968313115394075</v>
      </c>
      <c r="R80" s="44">
        <v>-11.930470382817095</v>
      </c>
      <c r="S80">
        <v>3.6893492446232745E-5</v>
      </c>
    </row>
    <row r="81" spans="2:19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N81" s="72"/>
      <c r="O81" s="2" t="s">
        <v>165</v>
      </c>
      <c r="P81" s="40">
        <v>0.2141252896892229</v>
      </c>
      <c r="Q81" s="74"/>
      <c r="R81" s="44">
        <v>-2.5298772826195437</v>
      </c>
      <c r="S81">
        <v>3.6893492446232745E-5</v>
      </c>
    </row>
    <row r="82" spans="2:19" x14ac:dyDescent="0.2">
      <c r="B82" t="s">
        <v>112</v>
      </c>
      <c r="C82">
        <v>20.2</v>
      </c>
      <c r="D82">
        <v>24</v>
      </c>
      <c r="E82">
        <v>28.5</v>
      </c>
      <c r="F82">
        <v>30.2</v>
      </c>
      <c r="G82">
        <v>35.200000000000003</v>
      </c>
      <c r="N82" s="72"/>
      <c r="O82" s="2" t="s">
        <v>166</v>
      </c>
      <c r="P82" s="40">
        <v>0.25145031902368348</v>
      </c>
      <c r="Q82" s="75"/>
      <c r="R82" s="44">
        <v>14.460526769792606</v>
      </c>
      <c r="S82">
        <v>3.6893492446232745E-5</v>
      </c>
    </row>
    <row r="83" spans="2:19" x14ac:dyDescent="0.2">
      <c r="B83" t="s">
        <v>113</v>
      </c>
      <c r="C83">
        <v>-21.6</v>
      </c>
      <c r="D83">
        <v>-24.98</v>
      </c>
      <c r="E83">
        <v>-29.3</v>
      </c>
      <c r="F83">
        <v>-28.8</v>
      </c>
      <c r="G83">
        <v>-30.8</v>
      </c>
      <c r="N83" s="72" t="s">
        <v>140</v>
      </c>
      <c r="O83" s="2" t="s">
        <v>167</v>
      </c>
      <c r="P83" s="40">
        <v>0.24640870415105195</v>
      </c>
      <c r="Q83" s="73">
        <v>0.24041360010024393</v>
      </c>
      <c r="R83" s="44">
        <v>2.4934921223605806</v>
      </c>
      <c r="S83">
        <v>3.6893492446232745E-5</v>
      </c>
    </row>
    <row r="84" spans="2:19" x14ac:dyDescent="0.2">
      <c r="N84" s="72"/>
      <c r="O84" s="2" t="s">
        <v>168</v>
      </c>
      <c r="P84" s="40">
        <v>0.21409773204000188</v>
      </c>
      <c r="Q84" s="74"/>
      <c r="R84" s="44">
        <v>-10.946229404276837</v>
      </c>
      <c r="S84">
        <v>3.6893492446232745E-5</v>
      </c>
    </row>
    <row r="85" spans="2:19" x14ac:dyDescent="0.2">
      <c r="N85" s="72"/>
      <c r="O85" s="2" t="s">
        <v>169</v>
      </c>
      <c r="P85" s="40">
        <v>0.26073436410967804</v>
      </c>
      <c r="Q85" s="75"/>
      <c r="R85" s="44">
        <v>8.4522382680201869</v>
      </c>
      <c r="S85">
        <v>3.6893492446232745E-5</v>
      </c>
    </row>
    <row r="86" spans="2:19" x14ac:dyDescent="0.2">
      <c r="N86" s="72" t="s">
        <v>141</v>
      </c>
      <c r="O86" s="2" t="s">
        <v>170</v>
      </c>
      <c r="P86" s="40">
        <v>0.25961148522259636</v>
      </c>
      <c r="Q86" s="73">
        <v>0.2667262956294511</v>
      </c>
      <c r="R86" s="44">
        <v>-2.6673495562501057</v>
      </c>
      <c r="S86">
        <v>3.6893492446232745E-5</v>
      </c>
    </row>
    <row r="87" spans="2:19" x14ac:dyDescent="0.2">
      <c r="N87" s="72"/>
      <c r="O87" s="2" t="s">
        <v>171</v>
      </c>
      <c r="P87" s="40">
        <v>0.25948123904367609</v>
      </c>
      <c r="Q87" s="74"/>
      <c r="R87" s="44">
        <v>-2.7161810083471147</v>
      </c>
      <c r="S87">
        <v>3.6893492446232745E-5</v>
      </c>
    </row>
    <row r="88" spans="2:19" x14ac:dyDescent="0.2">
      <c r="N88" s="72"/>
      <c r="O88" s="2" t="s">
        <v>172</v>
      </c>
      <c r="P88" s="40">
        <v>0.2810861626220808</v>
      </c>
      <c r="Q88" s="75"/>
      <c r="R88" s="44">
        <v>5.3838630737463857</v>
      </c>
      <c r="S88">
        <v>3.6893492446232745E-5</v>
      </c>
    </row>
    <row r="89" spans="2:19" x14ac:dyDescent="0.2">
      <c r="N89" s="72" t="s">
        <v>142</v>
      </c>
      <c r="O89" s="2" t="s">
        <v>173</v>
      </c>
      <c r="P89" s="40">
        <v>0.1555432468758349</v>
      </c>
      <c r="Q89" s="73">
        <v>0.17580034328273789</v>
      </c>
      <c r="R89" s="44">
        <v>-11.522612698614966</v>
      </c>
      <c r="S89">
        <v>3.6893492446232745E-5</v>
      </c>
    </row>
    <row r="90" spans="2:19" x14ac:dyDescent="0.2">
      <c r="N90" s="72"/>
      <c r="O90" s="2" t="s">
        <v>174</v>
      </c>
      <c r="P90" s="40">
        <v>0.17845707212272965</v>
      </c>
      <c r="Q90" s="74"/>
      <c r="R90" s="44">
        <v>1.5114175897210707</v>
      </c>
      <c r="S90">
        <v>3.6893492446232745E-5</v>
      </c>
    </row>
    <row r="91" spans="2:19" x14ac:dyDescent="0.2">
      <c r="N91" s="72"/>
      <c r="O91" s="2" t="s">
        <v>175</v>
      </c>
      <c r="P91" s="40">
        <v>0.1934007108496491</v>
      </c>
      <c r="Q91" s="75"/>
      <c r="R91" s="44">
        <v>10.011780915613818</v>
      </c>
      <c r="S91">
        <v>3.6893492446232745E-5</v>
      </c>
    </row>
    <row r="92" spans="2:19" x14ac:dyDescent="0.2">
      <c r="N92" s="72" t="s">
        <v>143</v>
      </c>
      <c r="O92" s="2" t="s">
        <v>176</v>
      </c>
      <c r="P92" s="40">
        <v>0.17127641703608187</v>
      </c>
      <c r="Q92" s="73">
        <v>0.17543884940962459</v>
      </c>
      <c r="R92" s="44">
        <v>-2.3726668322996241</v>
      </c>
      <c r="S92">
        <v>3.6893492446232745E-5</v>
      </c>
    </row>
    <row r="93" spans="2:19" x14ac:dyDescent="0.2">
      <c r="N93" s="72"/>
      <c r="O93" s="2" t="s">
        <v>177</v>
      </c>
      <c r="P93" s="40">
        <v>0.14743251506062155</v>
      </c>
      <c r="Q93" s="74"/>
      <c r="R93" s="44">
        <v>-15.963659699028415</v>
      </c>
      <c r="S93">
        <v>3.6893492446232745E-5</v>
      </c>
    </row>
    <row r="94" spans="2:19" x14ac:dyDescent="0.2">
      <c r="N94" s="72"/>
      <c r="O94" s="2" t="s">
        <v>178</v>
      </c>
      <c r="P94" s="40">
        <v>0.2076076161321703</v>
      </c>
      <c r="Q94" s="75"/>
      <c r="R94" s="44">
        <v>18.336069022378311</v>
      </c>
      <c r="S94">
        <v>3.6893492446232745E-5</v>
      </c>
    </row>
    <row r="95" spans="2:19" x14ac:dyDescent="0.2">
      <c r="N95" s="72" t="s">
        <v>144</v>
      </c>
      <c r="O95" s="2" t="s">
        <v>179</v>
      </c>
      <c r="P95" s="40">
        <v>0.25936139191238466</v>
      </c>
      <c r="Q95" s="73">
        <v>0.2635449445365769</v>
      </c>
      <c r="R95" s="44">
        <v>-1.5874359550040067</v>
      </c>
      <c r="S95">
        <v>3.6893492446232745E-5</v>
      </c>
    </row>
    <row r="96" spans="2:19" x14ac:dyDescent="0.2">
      <c r="N96" s="72"/>
      <c r="O96" s="2" t="s">
        <v>180</v>
      </c>
      <c r="P96" s="40">
        <v>0.26249052266620915</v>
      </c>
      <c r="Q96" s="74"/>
      <c r="R96" s="44">
        <v>-0.40011282088099809</v>
      </c>
      <c r="S96">
        <v>3.6893492446232745E-5</v>
      </c>
    </row>
    <row r="97" spans="2:19" x14ac:dyDescent="0.2">
      <c r="N97" s="72"/>
      <c r="O97" s="2" t="s">
        <v>181</v>
      </c>
      <c r="P97" s="40">
        <v>0.26878291903113694</v>
      </c>
      <c r="Q97" s="75"/>
      <c r="R97" s="44">
        <v>1.9874856404549361</v>
      </c>
      <c r="S97">
        <v>3.6893492446232745E-5</v>
      </c>
    </row>
    <row r="110" spans="2:19" x14ac:dyDescent="0.2">
      <c r="B110" s="90" t="s">
        <v>114</v>
      </c>
      <c r="C110" s="90"/>
      <c r="D110" s="90"/>
      <c r="E110" s="90"/>
      <c r="F110" s="90"/>
      <c r="G110" s="90"/>
      <c r="H110" s="90"/>
      <c r="I110" s="90"/>
      <c r="J110" s="90"/>
      <c r="K110" s="90"/>
      <c r="L110" s="90"/>
    </row>
    <row r="111" spans="2:19" x14ac:dyDescent="0.2"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</row>
    <row r="112" spans="2:19" x14ac:dyDescent="0.2"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</row>
    <row r="113" spans="3:8" x14ac:dyDescent="0.2">
      <c r="C113" s="47" t="s">
        <v>115</v>
      </c>
      <c r="D113" s="47" t="s">
        <v>88</v>
      </c>
      <c r="E113" s="47" t="s">
        <v>117</v>
      </c>
      <c r="F113" s="47" t="s">
        <v>118</v>
      </c>
      <c r="G113" s="47" t="s">
        <v>98</v>
      </c>
      <c r="H113" s="47" t="s">
        <v>119</v>
      </c>
    </row>
    <row r="114" spans="3:8" x14ac:dyDescent="0.2">
      <c r="C114" s="87" t="s">
        <v>116</v>
      </c>
      <c r="D114" s="45" t="s">
        <v>80</v>
      </c>
      <c r="E114" s="46">
        <v>0.16098536035463859</v>
      </c>
      <c r="F114" s="91">
        <v>0.15964443894557842</v>
      </c>
      <c r="G114" s="94">
        <v>0.24299999999999999</v>
      </c>
      <c r="H114" s="97">
        <v>-34.302700022395712</v>
      </c>
    </row>
    <row r="115" spans="3:8" x14ac:dyDescent="0.2">
      <c r="C115" s="87"/>
      <c r="D115" s="45" t="s">
        <v>81</v>
      </c>
      <c r="E115" s="46">
        <v>0.14745609228576903</v>
      </c>
      <c r="F115" s="92"/>
      <c r="G115" s="95"/>
      <c r="H115" s="97"/>
    </row>
    <row r="116" spans="3:8" x14ac:dyDescent="0.2">
      <c r="C116" s="87"/>
      <c r="D116" s="45" t="s">
        <v>82</v>
      </c>
      <c r="E116" s="46">
        <v>0.17049186419632767</v>
      </c>
      <c r="F116" s="93"/>
      <c r="G116" s="96"/>
      <c r="H116" s="97"/>
    </row>
    <row r="117" spans="3:8" x14ac:dyDescent="0.2">
      <c r="C117" s="88" t="s">
        <v>49</v>
      </c>
      <c r="D117" s="36" t="s">
        <v>31</v>
      </c>
      <c r="E117" s="37">
        <v>0.17572128012138111</v>
      </c>
      <c r="F117" s="78">
        <v>0.18145149827842702</v>
      </c>
      <c r="G117" s="84">
        <v>0.24299999999999999</v>
      </c>
      <c r="H117" s="81">
        <v>-25.328601531511513</v>
      </c>
    </row>
    <row r="118" spans="3:8" x14ac:dyDescent="0.2">
      <c r="C118" s="88"/>
      <c r="D118" s="36" t="s">
        <v>1</v>
      </c>
      <c r="E118" s="37">
        <v>0.1793508705864498</v>
      </c>
      <c r="F118" s="79"/>
      <c r="G118" s="85"/>
      <c r="H118" s="82"/>
    </row>
    <row r="119" spans="3:8" x14ac:dyDescent="0.2">
      <c r="C119" s="88"/>
      <c r="D119" s="36" t="s">
        <v>2</v>
      </c>
      <c r="E119" s="37">
        <v>0.18928234412745018</v>
      </c>
      <c r="F119" s="80"/>
      <c r="G119" s="86"/>
      <c r="H119" s="83"/>
    </row>
    <row r="136" spans="1:16" x14ac:dyDescent="0.2">
      <c r="A136" s="90" t="s">
        <v>120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</row>
    <row r="137" spans="1:16" x14ac:dyDescent="0.2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</row>
    <row r="138" spans="1:16" x14ac:dyDescent="0.2">
      <c r="E138" s="1" t="s">
        <v>84</v>
      </c>
      <c r="F138" s="1" t="s">
        <v>26</v>
      </c>
      <c r="G138" s="48" t="s">
        <v>121</v>
      </c>
      <c r="H138" t="s">
        <v>122</v>
      </c>
      <c r="I138" t="s">
        <v>123</v>
      </c>
      <c r="M138" s="13">
        <v>0.24299999999999999</v>
      </c>
    </row>
    <row r="139" spans="1:16" x14ac:dyDescent="0.2">
      <c r="E139" s="2" t="s">
        <v>31</v>
      </c>
      <c r="F139" s="4">
        <v>2.6</v>
      </c>
      <c r="G139" s="44">
        <v>3.0663899999999997</v>
      </c>
      <c r="H139" s="44">
        <f>(F139-G139)/G139*100</f>
        <v>-15.209741748440338</v>
      </c>
      <c r="I139" s="77">
        <f>SUM(H139:H141)/3</f>
        <v>-14.122687155471624</v>
      </c>
      <c r="M139" s="13">
        <v>0.28000000000000003</v>
      </c>
    </row>
    <row r="140" spans="1:16" x14ac:dyDescent="0.2">
      <c r="E140" s="2" t="s">
        <v>1</v>
      </c>
      <c r="F140" s="4">
        <v>2.6</v>
      </c>
      <c r="G140" s="44">
        <v>3.0663899999999997</v>
      </c>
      <c r="H140" s="44">
        <f t="shared" ref="H140:H165" si="24">(F140-G140)/G140*100</f>
        <v>-15.209741748440338</v>
      </c>
      <c r="I140" s="77"/>
      <c r="M140" s="19">
        <v>0.35000000000000003</v>
      </c>
    </row>
    <row r="141" spans="1:16" x14ac:dyDescent="0.2">
      <c r="E141" s="2" t="s">
        <v>2</v>
      </c>
      <c r="F141" s="4">
        <v>2.7</v>
      </c>
      <c r="G141" s="44">
        <v>3.0663899999999997</v>
      </c>
      <c r="H141" s="44">
        <f t="shared" si="24"/>
        <v>-11.948577969534194</v>
      </c>
      <c r="I141" s="77"/>
      <c r="M141" s="19">
        <v>0.37800000000000006</v>
      </c>
    </row>
    <row r="142" spans="1:16" x14ac:dyDescent="0.2">
      <c r="E142" s="2" t="s">
        <v>32</v>
      </c>
      <c r="F142" s="4">
        <v>2.7</v>
      </c>
      <c r="G142" s="44">
        <v>3.4023600000000003</v>
      </c>
      <c r="H142" s="44">
        <f t="shared" si="24"/>
        <v>-20.643318167389697</v>
      </c>
      <c r="I142" s="77">
        <f>SUM(H142:H144)/3</f>
        <v>-21.623030288779947</v>
      </c>
      <c r="M142" s="19">
        <v>0.40600000000000003</v>
      </c>
    </row>
    <row r="143" spans="1:16" x14ac:dyDescent="0.2">
      <c r="E143" s="2" t="s">
        <v>3</v>
      </c>
      <c r="F143" s="4">
        <v>2.7</v>
      </c>
      <c r="G143" s="44">
        <v>3.4023600000000003</v>
      </c>
      <c r="H143" s="44">
        <f t="shared" si="24"/>
        <v>-20.643318167389697</v>
      </c>
      <c r="I143" s="77"/>
      <c r="M143" s="13">
        <v>0.26</v>
      </c>
    </row>
    <row r="144" spans="1:16" x14ac:dyDescent="0.2">
      <c r="E144" s="2" t="s">
        <v>4</v>
      </c>
      <c r="F144" s="4">
        <v>2.6</v>
      </c>
      <c r="G144" s="44">
        <v>3.4023600000000003</v>
      </c>
      <c r="H144" s="44">
        <f t="shared" si="24"/>
        <v>-23.582454531560451</v>
      </c>
      <c r="I144" s="77"/>
      <c r="M144" s="19">
        <v>0.32500000000000001</v>
      </c>
    </row>
    <row r="145" spans="5:13" x14ac:dyDescent="0.2">
      <c r="E145" s="2" t="s">
        <v>33</v>
      </c>
      <c r="F145" s="4">
        <v>3.3</v>
      </c>
      <c r="G145" s="44">
        <v>4.0340249999999997</v>
      </c>
      <c r="H145" s="44">
        <f t="shared" si="24"/>
        <v>-18.195846580028629</v>
      </c>
      <c r="I145" s="77">
        <f>SUM(H145:H147)/3</f>
        <v>-19.02215116002834</v>
      </c>
      <c r="M145" s="19">
        <v>0.35100000000000003</v>
      </c>
    </row>
    <row r="146" spans="5:13" x14ac:dyDescent="0.2">
      <c r="E146" s="2" t="s">
        <v>5</v>
      </c>
      <c r="F146" s="4">
        <v>3.2</v>
      </c>
      <c r="G146" s="44">
        <v>4.0340249999999997</v>
      </c>
      <c r="H146" s="44">
        <f t="shared" si="24"/>
        <v>-20.674760320027755</v>
      </c>
      <c r="I146" s="77"/>
      <c r="M146" s="19">
        <v>0.377</v>
      </c>
    </row>
    <row r="147" spans="5:13" x14ac:dyDescent="0.2">
      <c r="E147" s="2" t="s">
        <v>6</v>
      </c>
      <c r="F147" s="4">
        <v>3.3</v>
      </c>
      <c r="G147" s="44">
        <v>4.0340249999999997</v>
      </c>
      <c r="H147" s="44">
        <f t="shared" si="24"/>
        <v>-18.195846580028629</v>
      </c>
      <c r="I147" s="77"/>
      <c r="M147" s="13">
        <v>0.26500000000000001</v>
      </c>
    </row>
    <row r="148" spans="5:13" x14ac:dyDescent="0.2">
      <c r="E148" s="2" t="s">
        <v>34</v>
      </c>
      <c r="F148" s="4">
        <v>3.2</v>
      </c>
      <c r="G148" s="44">
        <v>4.2903899999999995</v>
      </c>
      <c r="H148" s="44">
        <f t="shared" si="24"/>
        <v>-25.414705889208193</v>
      </c>
      <c r="I148" s="77">
        <f>SUM(H148:H150)/3</f>
        <v>-26.191636036195607</v>
      </c>
      <c r="M148" s="19">
        <v>0.33125000000000004</v>
      </c>
    </row>
    <row r="149" spans="5:13" x14ac:dyDescent="0.2">
      <c r="E149" s="2" t="s">
        <v>7</v>
      </c>
      <c r="F149" s="4">
        <v>3.2</v>
      </c>
      <c r="G149" s="44">
        <v>4.2903899999999995</v>
      </c>
      <c r="H149" s="44">
        <f t="shared" si="24"/>
        <v>-25.414705889208193</v>
      </c>
      <c r="I149" s="77"/>
      <c r="M149" s="19">
        <v>0.35775000000000007</v>
      </c>
    </row>
    <row r="150" spans="5:13" x14ac:dyDescent="0.2">
      <c r="E150" s="2" t="s">
        <v>8</v>
      </c>
      <c r="F150" s="4">
        <v>3.1</v>
      </c>
      <c r="G150" s="44">
        <v>4.2903899999999995</v>
      </c>
      <c r="H150" s="44">
        <f t="shared" si="24"/>
        <v>-27.74549633017044</v>
      </c>
      <c r="I150" s="77"/>
      <c r="M150" s="19">
        <v>0.38424999999999998</v>
      </c>
    </row>
    <row r="151" spans="5:13" x14ac:dyDescent="0.2">
      <c r="E151" s="2" t="s">
        <v>9</v>
      </c>
      <c r="F151" s="4">
        <v>3.7</v>
      </c>
      <c r="G151" s="44">
        <v>4.5441449999999994</v>
      </c>
      <c r="H151" s="44">
        <f t="shared" si="24"/>
        <v>-18.576541901721871</v>
      </c>
      <c r="I151" s="77">
        <f>SUM(H151:H153)/3</f>
        <v>-17.109452566617769</v>
      </c>
    </row>
    <row r="152" spans="5:13" x14ac:dyDescent="0.2">
      <c r="E152" s="2" t="s">
        <v>10</v>
      </c>
      <c r="F152" s="4">
        <v>3.8</v>
      </c>
      <c r="G152" s="44">
        <v>4.5441449999999994</v>
      </c>
      <c r="H152" s="44">
        <f t="shared" si="24"/>
        <v>-16.375907899065716</v>
      </c>
      <c r="I152" s="77"/>
    </row>
    <row r="153" spans="5:13" x14ac:dyDescent="0.2">
      <c r="E153" s="2" t="s">
        <v>11</v>
      </c>
      <c r="F153" s="4">
        <v>3.8</v>
      </c>
      <c r="G153" s="44">
        <v>4.5441449999999994</v>
      </c>
      <c r="H153" s="44">
        <f t="shared" si="24"/>
        <v>-16.375907899065716</v>
      </c>
      <c r="I153" s="77"/>
    </row>
    <row r="154" spans="5:13" x14ac:dyDescent="0.2">
      <c r="E154" s="2" t="s">
        <v>35</v>
      </c>
      <c r="F154" s="4">
        <v>2.5</v>
      </c>
      <c r="G154" s="44">
        <v>3.2199299999999997</v>
      </c>
      <c r="H154" s="44">
        <f t="shared" si="24"/>
        <v>-22.358560589826482</v>
      </c>
      <c r="I154" s="77">
        <f>SUM(H154:H156)/3</f>
        <v>-18.217683821283895</v>
      </c>
    </row>
    <row r="155" spans="5:13" x14ac:dyDescent="0.2">
      <c r="E155" s="2" t="s">
        <v>13</v>
      </c>
      <c r="F155" s="4">
        <v>2.6</v>
      </c>
      <c r="G155" s="44">
        <v>3.2199299999999997</v>
      </c>
      <c r="H155" s="44">
        <f t="shared" si="24"/>
        <v>-19.252903013419537</v>
      </c>
      <c r="I155" s="77"/>
    </row>
    <row r="156" spans="5:13" x14ac:dyDescent="0.2">
      <c r="E156" s="2" t="s">
        <v>14</v>
      </c>
      <c r="F156" s="4">
        <v>2.8</v>
      </c>
      <c r="G156" s="44">
        <v>3.2199299999999997</v>
      </c>
      <c r="H156" s="44">
        <f t="shared" si="24"/>
        <v>-13.041587860605663</v>
      </c>
      <c r="I156" s="77"/>
    </row>
    <row r="157" spans="5:13" x14ac:dyDescent="0.2">
      <c r="E157" s="2" t="s">
        <v>36</v>
      </c>
      <c r="F157" s="4">
        <v>2.7</v>
      </c>
      <c r="G157" s="44">
        <v>3.8107800000000003</v>
      </c>
      <c r="H157" s="44">
        <f t="shared" si="24"/>
        <v>-29.148363327192861</v>
      </c>
      <c r="I157" s="77">
        <f>SUM(H157:H159)/3</f>
        <v>-23.025382380160149</v>
      </c>
    </row>
    <row r="158" spans="5:13" x14ac:dyDescent="0.2">
      <c r="E158" s="2" t="s">
        <v>15</v>
      </c>
      <c r="F158" s="4">
        <v>2.9</v>
      </c>
      <c r="G158" s="44">
        <v>3.8107800000000003</v>
      </c>
      <c r="H158" s="44">
        <f t="shared" si="24"/>
        <v>-23.900093944021965</v>
      </c>
      <c r="I158" s="77"/>
    </row>
    <row r="159" spans="5:13" x14ac:dyDescent="0.2">
      <c r="E159" s="2" t="s">
        <v>16</v>
      </c>
      <c r="F159" s="4">
        <v>3.2</v>
      </c>
      <c r="G159" s="44">
        <v>3.8107800000000003</v>
      </c>
      <c r="H159" s="44">
        <f t="shared" si="24"/>
        <v>-16.027689869265611</v>
      </c>
      <c r="I159" s="77"/>
    </row>
    <row r="160" spans="5:13" x14ac:dyDescent="0.2">
      <c r="E160" s="2" t="s">
        <v>37</v>
      </c>
      <c r="F160" s="4">
        <v>3.2</v>
      </c>
      <c r="G160" s="44">
        <v>4.0432499999999996</v>
      </c>
      <c r="H160" s="44">
        <f t="shared" si="24"/>
        <v>-20.855747233042713</v>
      </c>
      <c r="I160" s="77">
        <f>SUM(H160:H162)/3</f>
        <v>-22.504585832354326</v>
      </c>
    </row>
    <row r="161" spans="2:9" x14ac:dyDescent="0.2">
      <c r="E161" s="2" t="s">
        <v>17</v>
      </c>
      <c r="F161" s="4">
        <v>2.9</v>
      </c>
      <c r="G161" s="44">
        <v>4.0432499999999996</v>
      </c>
      <c r="H161" s="44">
        <f t="shared" si="24"/>
        <v>-28.275520929944964</v>
      </c>
      <c r="I161" s="77"/>
    </row>
    <row r="162" spans="2:9" x14ac:dyDescent="0.2">
      <c r="E162" s="2" t="s">
        <v>18</v>
      </c>
      <c r="F162" s="4">
        <v>3.3</v>
      </c>
      <c r="G162" s="44">
        <v>4.0432499999999996</v>
      </c>
      <c r="H162" s="44">
        <f t="shared" si="24"/>
        <v>-18.382489334075306</v>
      </c>
      <c r="I162" s="77"/>
    </row>
    <row r="163" spans="2:9" x14ac:dyDescent="0.2">
      <c r="E163" s="2" t="s">
        <v>19</v>
      </c>
      <c r="F163" s="4">
        <v>3.3</v>
      </c>
      <c r="G163" s="44">
        <v>4.2816149999999995</v>
      </c>
      <c r="H163" s="44">
        <f t="shared" si="24"/>
        <v>-22.926278985849962</v>
      </c>
      <c r="I163" s="77">
        <f>SUM(H163:H165)/3</f>
        <v>-21.369234116877234</v>
      </c>
    </row>
    <row r="164" spans="2:9" x14ac:dyDescent="0.2">
      <c r="E164" s="2" t="s">
        <v>20</v>
      </c>
      <c r="F164" s="4">
        <v>3.3</v>
      </c>
      <c r="G164" s="44">
        <v>4.2816149999999995</v>
      </c>
      <c r="H164" s="44">
        <f t="shared" si="24"/>
        <v>-22.926278985849962</v>
      </c>
      <c r="I164" s="77"/>
    </row>
    <row r="165" spans="2:9" x14ac:dyDescent="0.2">
      <c r="E165" s="2" t="s">
        <v>21</v>
      </c>
      <c r="F165" s="4">
        <v>3.5</v>
      </c>
      <c r="G165" s="44">
        <v>4.2816149999999995</v>
      </c>
      <c r="H165" s="44">
        <f t="shared" si="24"/>
        <v>-18.255144378931774</v>
      </c>
      <c r="I165" s="77"/>
    </row>
    <row r="169" spans="2:9" x14ac:dyDescent="0.2">
      <c r="F169" t="s">
        <v>190</v>
      </c>
      <c r="G169" t="s">
        <v>191</v>
      </c>
      <c r="H169" t="s">
        <v>192</v>
      </c>
      <c r="I169" t="s">
        <v>193</v>
      </c>
    </row>
    <row r="170" spans="2:9" x14ac:dyDescent="0.2">
      <c r="B170" s="102"/>
      <c r="C170" s="103"/>
      <c r="D170" s="104"/>
      <c r="E170" s="28" t="s">
        <v>134</v>
      </c>
      <c r="F170" s="109">
        <v>0.28000000000000003</v>
      </c>
      <c r="G170" s="110">
        <v>0.1888101876505229</v>
      </c>
      <c r="H170">
        <f>(G170-F170)/F170*100</f>
        <v>-32.567790124813257</v>
      </c>
      <c r="I170">
        <f>(G170-0.28)/0.28*100</f>
        <v>-32.567790124813257</v>
      </c>
    </row>
    <row r="171" spans="2:9" x14ac:dyDescent="0.2">
      <c r="B171" s="102"/>
      <c r="C171" s="105"/>
      <c r="D171" s="106"/>
      <c r="E171" s="28" t="s">
        <v>187</v>
      </c>
      <c r="F171" s="109">
        <v>0.35</v>
      </c>
      <c r="G171" s="110">
        <v>0.25912379939702052</v>
      </c>
      <c r="H171">
        <f t="shared" ref="H171:H177" si="25">(G171-F171)/F171*100</f>
        <v>-25.964628743708417</v>
      </c>
      <c r="I171">
        <f t="shared" ref="I171:I174" si="26">(G171-0.28)/0.28*100</f>
        <v>-7.4557859296355389</v>
      </c>
    </row>
    <row r="172" spans="2:9" x14ac:dyDescent="0.2">
      <c r="B172" s="102"/>
      <c r="C172" s="107"/>
      <c r="D172" s="108"/>
      <c r="E172" s="28" t="s">
        <v>188</v>
      </c>
      <c r="F172" s="109">
        <v>0.378</v>
      </c>
      <c r="G172" s="110">
        <v>0.24773122459973582</v>
      </c>
      <c r="H172">
        <f t="shared" si="25"/>
        <v>-34.462638994778885</v>
      </c>
      <c r="I172">
        <f t="shared" si="26"/>
        <v>-11.524562642951503</v>
      </c>
    </row>
    <row r="173" spans="2:9" x14ac:dyDescent="0.2">
      <c r="B173" s="102"/>
      <c r="C173" s="103"/>
      <c r="D173" s="104"/>
      <c r="E173" s="28" t="s">
        <v>189</v>
      </c>
      <c r="F173" s="109">
        <v>0.40600000000000003</v>
      </c>
      <c r="G173" s="110">
        <v>0.31598726129060212</v>
      </c>
      <c r="H173">
        <f t="shared" si="25"/>
        <v>-22.170625297881259</v>
      </c>
      <c r="I173">
        <f t="shared" si="26"/>
        <v>12.852593318072175</v>
      </c>
    </row>
    <row r="174" spans="2:9" x14ac:dyDescent="0.2">
      <c r="B174" s="102"/>
      <c r="C174" s="105"/>
      <c r="D174" s="106"/>
      <c r="E174" s="102" t="s">
        <v>194</v>
      </c>
      <c r="F174" s="103">
        <v>0.26</v>
      </c>
      <c r="G174" s="104">
        <v>0.18216974026299967</v>
      </c>
      <c r="H174">
        <f t="shared" si="25"/>
        <v>-29.934715283461667</v>
      </c>
      <c r="I174">
        <f>(G174-0.26)/0.26*100</f>
        <v>-29.934715283461667</v>
      </c>
    </row>
    <row r="175" spans="2:9" x14ac:dyDescent="0.2">
      <c r="B175" s="102"/>
      <c r="C175" s="107"/>
      <c r="D175" s="108"/>
      <c r="E175" s="102" t="s">
        <v>195</v>
      </c>
      <c r="F175" s="103">
        <v>0.32500000000000001</v>
      </c>
      <c r="G175" s="104">
        <v>0.21968313115394075</v>
      </c>
      <c r="H175">
        <f t="shared" si="25"/>
        <v>-32.405190414172083</v>
      </c>
      <c r="I175">
        <f t="shared" ref="I175:I177" si="27">(G175-0.26)/0.26*100</f>
        <v>-15.506488017715098</v>
      </c>
    </row>
    <row r="176" spans="2:9" x14ac:dyDescent="0.2">
      <c r="B176" s="102"/>
      <c r="C176" s="103"/>
      <c r="D176" s="104"/>
      <c r="E176" s="102" t="s">
        <v>140</v>
      </c>
      <c r="F176" s="103">
        <v>0.35099999999999998</v>
      </c>
      <c r="G176" s="104">
        <v>0.24041360010024393</v>
      </c>
      <c r="H176">
        <f t="shared" si="25"/>
        <v>-31.506096837537338</v>
      </c>
      <c r="I176">
        <f t="shared" si="27"/>
        <v>-7.5332307306754149</v>
      </c>
    </row>
    <row r="177" spans="2:9" x14ac:dyDescent="0.2">
      <c r="B177" s="102"/>
      <c r="C177" s="105"/>
      <c r="D177" s="106"/>
      <c r="E177" s="102" t="s">
        <v>141</v>
      </c>
      <c r="F177" s="103">
        <v>0.377</v>
      </c>
      <c r="G177" s="104">
        <v>0.2667262956294511</v>
      </c>
      <c r="H177">
        <f t="shared" si="25"/>
        <v>-29.250319461684061</v>
      </c>
      <c r="I177">
        <f t="shared" si="27"/>
        <v>2.5870367805581136</v>
      </c>
    </row>
    <row r="178" spans="2:9" x14ac:dyDescent="0.2">
      <c r="B178" s="102"/>
      <c r="C178" s="107"/>
      <c r="D178" s="108"/>
    </row>
    <row r="179" spans="2:9" x14ac:dyDescent="0.2">
      <c r="B179" s="102"/>
      <c r="C179" s="103"/>
      <c r="D179" s="104"/>
    </row>
    <row r="180" spans="2:9" x14ac:dyDescent="0.2">
      <c r="B180" s="102"/>
      <c r="C180" s="105"/>
      <c r="D180" s="106"/>
    </row>
    <row r="181" spans="2:9" x14ac:dyDescent="0.2">
      <c r="B181" s="102"/>
      <c r="C181" s="107"/>
      <c r="D181" s="108"/>
    </row>
  </sheetData>
  <mergeCells count="130">
    <mergeCell ref="B61:B63"/>
    <mergeCell ref="L52:L54"/>
    <mergeCell ref="A136:P137"/>
    <mergeCell ref="A1:O1"/>
    <mergeCell ref="A17:K17"/>
    <mergeCell ref="B52:B54"/>
    <mergeCell ref="B55:B57"/>
    <mergeCell ref="B58:B60"/>
    <mergeCell ref="B64:B66"/>
    <mergeCell ref="B67:B69"/>
    <mergeCell ref="B70:B72"/>
    <mergeCell ref="B73:B75"/>
    <mergeCell ref="B76:B78"/>
    <mergeCell ref="D67:D69"/>
    <mergeCell ref="D70:D72"/>
    <mergeCell ref="D73:D75"/>
    <mergeCell ref="D76:D78"/>
    <mergeCell ref="F52:F54"/>
    <mergeCell ref="F55:F57"/>
    <mergeCell ref="F58:F60"/>
    <mergeCell ref="F61:F63"/>
    <mergeCell ref="F64:F66"/>
    <mergeCell ref="F67:F69"/>
    <mergeCell ref="D52:D54"/>
    <mergeCell ref="D55:D57"/>
    <mergeCell ref="D58:D60"/>
    <mergeCell ref="D61:D63"/>
    <mergeCell ref="D64:D66"/>
    <mergeCell ref="F76:F78"/>
    <mergeCell ref="F70:F72"/>
    <mergeCell ref="F73:F75"/>
    <mergeCell ref="H73:H75"/>
    <mergeCell ref="H76:H78"/>
    <mergeCell ref="J52:J54"/>
    <mergeCell ref="J55:J57"/>
    <mergeCell ref="J58:J60"/>
    <mergeCell ref="J61:J63"/>
    <mergeCell ref="J64:J66"/>
    <mergeCell ref="H67:H69"/>
    <mergeCell ref="H70:H72"/>
    <mergeCell ref="J67:J69"/>
    <mergeCell ref="J70:J72"/>
    <mergeCell ref="J73:J75"/>
    <mergeCell ref="H52:H54"/>
    <mergeCell ref="H55:H57"/>
    <mergeCell ref="H58:H60"/>
    <mergeCell ref="H61:H63"/>
    <mergeCell ref="H64:H66"/>
    <mergeCell ref="F117:F119"/>
    <mergeCell ref="H117:H119"/>
    <mergeCell ref="G117:G119"/>
    <mergeCell ref="C114:C116"/>
    <mergeCell ref="C117:C119"/>
    <mergeCell ref="M17:W17"/>
    <mergeCell ref="B49:L50"/>
    <mergeCell ref="B80:L81"/>
    <mergeCell ref="F114:F116"/>
    <mergeCell ref="G114:G116"/>
    <mergeCell ref="H114:H116"/>
    <mergeCell ref="B110:L112"/>
    <mergeCell ref="L55:L66"/>
    <mergeCell ref="L67:L78"/>
    <mergeCell ref="J76:J78"/>
    <mergeCell ref="K52:K54"/>
    <mergeCell ref="K55:K57"/>
    <mergeCell ref="K58:K60"/>
    <mergeCell ref="K61:K63"/>
    <mergeCell ref="K64:K66"/>
    <mergeCell ref="K67:K69"/>
    <mergeCell ref="K70:K72"/>
    <mergeCell ref="K73:K75"/>
    <mergeCell ref="K76:K78"/>
    <mergeCell ref="Y19:Y21"/>
    <mergeCell ref="Y22:Y24"/>
    <mergeCell ref="Y25:Y27"/>
    <mergeCell ref="Y28:Y30"/>
    <mergeCell ref="Y31:Y33"/>
    <mergeCell ref="I154:I156"/>
    <mergeCell ref="I157:I159"/>
    <mergeCell ref="I160:I162"/>
    <mergeCell ref="I163:I165"/>
    <mergeCell ref="I139:I141"/>
    <mergeCell ref="I142:I144"/>
    <mergeCell ref="I145:I147"/>
    <mergeCell ref="I148:I150"/>
    <mergeCell ref="I151:I153"/>
    <mergeCell ref="N56:AA60"/>
    <mergeCell ref="N62:N64"/>
    <mergeCell ref="N65:N67"/>
    <mergeCell ref="N68:N70"/>
    <mergeCell ref="N71:N73"/>
    <mergeCell ref="Y49:Y51"/>
    <mergeCell ref="Y52:Y54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N46:N48"/>
    <mergeCell ref="N49:N51"/>
    <mergeCell ref="N52:N54"/>
    <mergeCell ref="Y34:Y36"/>
    <mergeCell ref="Y37:Y39"/>
    <mergeCell ref="Y40:Y42"/>
    <mergeCell ref="Y43:Y45"/>
    <mergeCell ref="Y46:Y48"/>
    <mergeCell ref="N89:N91"/>
    <mergeCell ref="N92:N94"/>
    <mergeCell ref="N95:N97"/>
    <mergeCell ref="Q62:Q64"/>
    <mergeCell ref="Q65:Q67"/>
    <mergeCell ref="Q68:Q70"/>
    <mergeCell ref="Q71:Q73"/>
    <mergeCell ref="Q74:Q76"/>
    <mergeCell ref="Q77:Q79"/>
    <mergeCell ref="Q80:Q82"/>
    <mergeCell ref="Q83:Q85"/>
    <mergeCell ref="Q86:Q88"/>
    <mergeCell ref="Q89:Q91"/>
    <mergeCell ref="Q92:Q94"/>
    <mergeCell ref="Q95:Q97"/>
    <mergeCell ref="N74:N76"/>
    <mergeCell ref="N77:N79"/>
    <mergeCell ref="N80:N82"/>
    <mergeCell ref="N83:N85"/>
    <mergeCell ref="N86:N8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41" sqref="C40:C4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分析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2019-11-19T07:30:42Z</dcterms:modified>
</cp:coreProperties>
</file>