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495" windowWidth="20730" windowHeight="11760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X3" i="3"/>
  <c r="X4"/>
  <c r="X5"/>
  <c r="X6"/>
  <c r="X2"/>
  <c r="H37"/>
  <c r="H45"/>
  <c r="H46"/>
  <c r="H47"/>
  <c r="E6"/>
  <c r="F6" s="1"/>
  <c r="E7"/>
  <c r="F7" s="1"/>
  <c r="E8"/>
  <c r="F8" s="1"/>
  <c r="D6"/>
  <c r="D7"/>
  <c r="D8"/>
  <c r="E24"/>
  <c r="F24" s="1"/>
  <c r="E25"/>
  <c r="F25" s="1"/>
  <c r="D25"/>
  <c r="D24"/>
  <c r="D14"/>
  <c r="E14"/>
  <c r="F14" s="1"/>
  <c r="D26"/>
  <c r="E26"/>
  <c r="F26" s="1"/>
  <c r="P6"/>
  <c r="H6" l="1"/>
  <c r="H7"/>
  <c r="H8"/>
  <c r="H25"/>
  <c r="H24"/>
  <c r="H14"/>
  <c r="H26"/>
  <c r="B52"/>
  <c r="B53"/>
  <c r="B54"/>
  <c r="B55"/>
  <c r="B56"/>
  <c r="D52"/>
  <c r="F52" l="1"/>
  <c r="A3" i="4"/>
  <c r="A4"/>
  <c r="A5"/>
  <c r="A6"/>
  <c r="A7"/>
  <c r="A8"/>
  <c r="A9"/>
  <c r="A10"/>
  <c r="A11"/>
  <c r="A12"/>
  <c r="A13"/>
  <c r="A2"/>
  <c r="F36" i="3" s="1"/>
  <c r="C36"/>
  <c r="F47" l="1"/>
  <c r="F39"/>
  <c r="F45"/>
  <c r="F40"/>
  <c r="F46"/>
  <c r="F41"/>
  <c r="F37"/>
  <c r="F44"/>
  <c r="F43"/>
  <c r="F42"/>
  <c r="F38"/>
  <c r="D2"/>
  <c r="D53"/>
  <c r="D54"/>
  <c r="H54" s="1"/>
  <c r="D55"/>
  <c r="H55" s="1"/>
  <c r="D56"/>
  <c r="D22"/>
  <c r="D21"/>
  <c r="D23"/>
  <c r="C41"/>
  <c r="C40"/>
  <c r="C37"/>
  <c r="C44"/>
  <c r="C46"/>
  <c r="C45"/>
  <c r="C38"/>
  <c r="C43"/>
  <c r="C39"/>
  <c r="C42"/>
  <c r="C47"/>
  <c r="D38" l="1"/>
  <c r="G38"/>
  <c r="H43"/>
  <c r="H42"/>
  <c r="H39"/>
  <c r="H41"/>
  <c r="H38"/>
  <c r="I38" s="1"/>
  <c r="H44"/>
  <c r="H40"/>
  <c r="I40" s="1"/>
  <c r="G42"/>
  <c r="G41"/>
  <c r="G40"/>
  <c r="G37"/>
  <c r="G43"/>
  <c r="G47"/>
  <c r="I47" s="1"/>
  <c r="G44"/>
  <c r="G36"/>
  <c r="G46"/>
  <c r="I46" s="1"/>
  <c r="G39"/>
  <c r="G45"/>
  <c r="I45" s="1"/>
  <c r="E23"/>
  <c r="E22"/>
  <c r="F22" s="1"/>
  <c r="H22" s="1"/>
  <c r="F56"/>
  <c r="G56" s="1"/>
  <c r="F54"/>
  <c r="F55"/>
  <c r="G52"/>
  <c r="H52" s="1"/>
  <c r="I55"/>
  <c r="F53"/>
  <c r="G53" s="1"/>
  <c r="I54"/>
  <c r="B48"/>
  <c r="D11"/>
  <c r="D16"/>
  <c r="I39" l="1"/>
  <c r="I41"/>
  <c r="I43"/>
  <c r="I44"/>
  <c r="I42"/>
  <c r="F23"/>
  <c r="H23" s="1"/>
  <c r="H56"/>
  <c r="I56" s="1"/>
  <c r="H53"/>
  <c r="I53" s="1"/>
  <c r="I52"/>
  <c r="G57"/>
  <c r="D45"/>
  <c r="D36"/>
  <c r="D46"/>
  <c r="D47"/>
  <c r="D17"/>
  <c r="D19"/>
  <c r="D18"/>
  <c r="D20"/>
  <c r="D30"/>
  <c r="W2" l="1"/>
  <c r="V3" s="1"/>
  <c r="P3"/>
  <c r="E13" l="1"/>
  <c r="E11"/>
  <c r="F11" s="1"/>
  <c r="H11" s="1"/>
  <c r="P2"/>
  <c r="P4"/>
  <c r="P5"/>
  <c r="D27"/>
  <c r="D3"/>
  <c r="V2"/>
  <c r="S2"/>
  <c r="U2" s="1"/>
  <c r="S6"/>
  <c r="S3"/>
  <c r="U3" s="1"/>
  <c r="D13" s="1"/>
  <c r="E21" l="1"/>
  <c r="F21" s="1"/>
  <c r="H21" s="1"/>
  <c r="E2"/>
  <c r="F2" s="1"/>
  <c r="H2" s="1"/>
  <c r="E3"/>
  <c r="F3" s="1"/>
  <c r="H3" s="1"/>
  <c r="S5"/>
  <c r="U5" s="1"/>
  <c r="D28" s="1"/>
  <c r="E16"/>
  <c r="F16" s="1"/>
  <c r="H16" s="1"/>
  <c r="S4"/>
  <c r="U4" s="1"/>
  <c r="D37"/>
  <c r="U6"/>
  <c r="D5"/>
  <c r="E20"/>
  <c r="F20" s="1"/>
  <c r="D4"/>
  <c r="D15"/>
  <c r="D10"/>
  <c r="D12"/>
  <c r="D29"/>
  <c r="D9"/>
  <c r="E15"/>
  <c r="F15" s="1"/>
  <c r="E10"/>
  <c r="F10" s="1"/>
  <c r="E30"/>
  <c r="F30" s="1"/>
  <c r="E29"/>
  <c r="F29" s="1"/>
  <c r="E19"/>
  <c r="F19" s="1"/>
  <c r="E9"/>
  <c r="F9" s="1"/>
  <c r="E28"/>
  <c r="F28" s="1"/>
  <c r="E18"/>
  <c r="E5"/>
  <c r="F5" s="1"/>
  <c r="E27"/>
  <c r="E17"/>
  <c r="F17" s="1"/>
  <c r="E12"/>
  <c r="F12" s="1"/>
  <c r="E4"/>
  <c r="F4" s="1"/>
  <c r="D40"/>
  <c r="V4"/>
  <c r="V6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F27" i="3" l="1"/>
  <c r="H27" s="1"/>
  <c r="F13"/>
  <c r="H13" s="1"/>
  <c r="F18"/>
  <c r="H18" s="1"/>
  <c r="C48"/>
  <c r="D43"/>
  <c r="D44"/>
  <c r="I37"/>
  <c r="D39"/>
  <c r="D41"/>
  <c r="D42"/>
  <c r="H28"/>
  <c r="H4"/>
  <c r="H5"/>
  <c r="H15"/>
  <c r="H20"/>
  <c r="H10"/>
  <c r="H30"/>
  <c r="H19"/>
  <c r="H12"/>
  <c r="H9"/>
  <c r="H17"/>
  <c r="H29"/>
  <c r="I40" i="2"/>
  <c r="I44"/>
  <c r="I41"/>
  <c r="I32"/>
  <c r="I31"/>
  <c r="I30"/>
  <c r="I29"/>
  <c r="I28"/>
  <c r="I27"/>
  <c r="I26"/>
  <c r="D48" i="3" l="1"/>
  <c r="H36" l="1"/>
  <c r="I36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<sst xmlns="http://schemas.openxmlformats.org/spreadsheetml/2006/main" count="265" uniqueCount="105">
  <si>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</si>
  <si>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</si>
  <si>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</si>
  <si>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</si>
  <si>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</si>
  <si>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</si>
  <si>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</si>
  <si>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</si>
  <si>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</si>
  <si>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</si>
  <si>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</si>
  <si>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</si>
  <si>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</si>
  <si>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</si>
  <si>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</si>
  <si>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</si>
  <si>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</si>
  <si>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</si>
  <si>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</si>
  <si>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</si>
  <si>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</si>
  <si>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</si>
  <si>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</si>
  <si>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</si>
  <si>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</si>
  <si>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</si>
  <si>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</si>
  <si>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</si>
  <si>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</si>
  <si>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</si>
  <si>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</si>
  <si>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</si>
  <si>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</si>
  <si>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</si>
  <si>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</si>
  <si>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</si>
  <si>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</si>
  <si>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</si>
  <si>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</si>
  <si>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</si>
  <si>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</si>
  <si>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</si>
  <si>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</si>
  <si>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</si>
  <si>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</si>
  <si>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</si>
  <si>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</si>
  <si>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</si>
  <si>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</si>
  <si>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</si>
  <si>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</si>
  <si>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</si>
  <si>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</si>
  <si>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</si>
  <si>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</si>
  <si>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</si>
  <si>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</si>
  <si>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</si>
  <si>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</si>
  <si>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</si>
  <si>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</si>
  <si>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</si>
  <si>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</si>
  <si>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</si>
  <si>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</si>
  <si>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</si>
  <si>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</si>
  <si>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</si>
  <si>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</si>
  <si>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</si>
  <si>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</si>
  <si>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</si>
  <si>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</si>
  <si>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</si>
  <si>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</si>
  <si>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</si>
  <si>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</si>
  <si>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</si>
  <si>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</si>
  <si>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</si>
  <si>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</si>
  <si>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</si>
  <si>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</si>
  <si>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</si>
  <si>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</si>
  <si>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</si>
  <si>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</si>
  <si>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</si>
  <si>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</si>
  <si>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click_sign_up_now</t>
  </si>
  <si>
    <t>ScriptName</t>
  </si>
  <si>
    <t>Операций 20 мин</t>
  </si>
  <si>
    <t>Статистика операций 20 мин</t>
  </si>
  <si>
    <t>find_ticket</t>
  </si>
  <si>
    <t>choice_ticket</t>
  </si>
  <si>
    <t>buy_ticket</t>
  </si>
  <si>
    <t>click_Itinerary</t>
  </si>
  <si>
    <t>delete_booking</t>
  </si>
  <si>
    <t>data_usr</t>
  </si>
  <si>
    <t>welcome_new_usr</t>
  </si>
  <si>
    <t>03_BuyTicket</t>
  </si>
  <si>
    <t>05_DeleteBooking</t>
  </si>
  <si>
    <t>01_FindTicket</t>
  </si>
  <si>
    <t>02_Login</t>
  </si>
  <si>
    <t>04_NewUsr_plus_find_ticket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</si>
</sst>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7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8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4" fillId="39" borderId="17" xfId="0" applyFont="1" applyFill="1" applyBorder="1" applyAlignment="1">
      <alignment horizontal="center" vertical="center" wrapText="1"/>
    </xf>
    <xf numFmtId="0" fontId="4" fillId="39" borderId="16" xfId="0" applyFont="1" applyFill="1" applyBorder="1" applyAlignment="1">
      <alignment horizontal="left" vertical="center" wrapText="1"/>
    </xf>
    <xf numFmtId="0" fontId="4" fillId="35" borderId="16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9" fontId="0" fillId="0" borderId="20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0" xfId="0" applyFont="1" applyBorder="1" applyAlignment="1">
      <alignment vertical="center" wrapText="1"/>
    </xf>
    <xf numFmtId="9" fontId="0" fillId="0" borderId="21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0" xfId="0" applyNumberFormat="1" applyBorder="1"/>
    <xf numFmtId="1" fontId="0" fillId="0" borderId="0" xfId="0" applyNumberFormat="1" applyBorder="1"/>
    <xf numFmtId="0" fontId="0" fillId="35" borderId="1" xfId="0" applyFill="1" applyBorder="1"/>
    <xf numFmtId="0" fontId="0" fillId="37" borderId="1" xfId="0" applyFill="1" applyBorder="1"/>
    <xf numFmtId="0" fontId="0" fillId="0" borderId="1" xfId="0" applyFill="1" applyBorder="1"/>
    <xf numFmtId="0" fontId="0" fillId="42" borderId="2" xfId="0" applyFill="1" applyBorder="1"/>
    <xf numFmtId="0" fontId="0" fillId="42" borderId="20" xfId="0" applyFill="1" applyBorder="1"/>
    <xf numFmtId="0" fontId="0" fillId="42" borderId="1" xfId="0" applyFill="1" applyBorder="1"/>
    <xf numFmtId="0" fontId="0" fillId="42" borderId="17" xfId="0" applyFill="1" applyBorder="1"/>
    <xf numFmtId="0" fontId="1" fillId="0" borderId="0" xfId="45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7">
    <cellStyle name="20% - Акцент1" xfId="19" builtinId="30" customBuiltin="1"/>
    <cellStyle name="20% - Акцент1 2" xfId="49"/>
    <cellStyle name="20% - Акцент2" xfId="23" builtinId="34" customBuiltin="1"/>
    <cellStyle name="20% - Акцент2 2" xfId="52"/>
    <cellStyle name="20% - Акцент3" xfId="27" builtinId="38" customBuiltin="1"/>
    <cellStyle name="20% - Акцент3 2" xfId="55"/>
    <cellStyle name="20% - Акцент4" xfId="31" builtinId="42" customBuiltin="1"/>
    <cellStyle name="20% - Акцент4 2" xfId="58"/>
    <cellStyle name="20% - Акцент5" xfId="35" builtinId="46" customBuiltin="1"/>
    <cellStyle name="20% - Акцент5 2" xfId="61"/>
    <cellStyle name="20% - Акцент6" xfId="39" builtinId="50" customBuiltin="1"/>
    <cellStyle name="20% - Акцент6 2" xfId="64"/>
    <cellStyle name="40% - Акцент1" xfId="20" builtinId="31" customBuiltin="1"/>
    <cellStyle name="40% - Акцент1 2" xfId="50"/>
    <cellStyle name="40% - Акцент2" xfId="24" builtinId="35" customBuiltin="1"/>
    <cellStyle name="40% - Акцент2 2" xfId="53"/>
    <cellStyle name="40% - Акцент3" xfId="28" builtinId="39" customBuiltin="1"/>
    <cellStyle name="40% - Акцент3 2" xfId="56"/>
    <cellStyle name="40% - Акцент4" xfId="32" builtinId="43" customBuiltin="1"/>
    <cellStyle name="40% - Акцент4 2" xfId="59"/>
    <cellStyle name="40% - Акцент5" xfId="36" builtinId="47" customBuiltin="1"/>
    <cellStyle name="40% - Акцент5 2" xfId="62"/>
    <cellStyle name="40% - Акцент6" xfId="40" builtinId="51" customBuiltin="1"/>
    <cellStyle name="40% - Акцент6 2" xfId="65"/>
    <cellStyle name="60% - Акцент1" xfId="21" builtinId="32" customBuiltin="1"/>
    <cellStyle name="60% - Акцент1 2" xfId="51"/>
    <cellStyle name="60% - Акцент2" xfId="25" builtinId="36" customBuiltin="1"/>
    <cellStyle name="60% - Акцент2 2" xfId="54"/>
    <cellStyle name="60% - Акцент3" xfId="29" builtinId="40" customBuiltin="1"/>
    <cellStyle name="60% - Акцент3 2" xfId="57"/>
    <cellStyle name="60% - Акцент4" xfId="33" builtinId="44" customBuiltin="1"/>
    <cellStyle name="60% - Акцент4 2" xfId="60"/>
    <cellStyle name="60% - Акцент5" xfId="37" builtinId="48" customBuiltin="1"/>
    <cellStyle name="60% - Акцент5 2" xfId="63"/>
    <cellStyle name="60% - Акцент6" xfId="41" builtinId="52" customBuiltin="1"/>
    <cellStyle name="60% -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46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" refreshedDate="44818.848607870372" createdVersion="6" refreshedVersion="3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26">
        <s v="open_home_page"/>
        <s v="click_sign_up_now"/>
        <s v="data_usr"/>
        <s v="welcome_new_usr"/>
        <s v="click_flights"/>
        <s v="find_ticket"/>
        <s v="choice_ticket"/>
        <s v="logout"/>
        <s v="login"/>
        <s v="click_Itinerary"/>
        <s v="delete_booking"/>
        <s v="buy_ticket"/>
        <m/>
        <s v="find_ticket " u="1"/>
        <s v="Выход из системы" u="1"/>
        <s v="Переход на следуюущий эран после регистарции" u="1"/>
        <s v="Оплата билета" u="1"/>
        <s v="Просмотр квитанций" u="1"/>
        <s v="Вход в систему" u="1"/>
        <s v="Заполнение полей для поиска билета " u="1"/>
        <s v="Выбор рейса из найденных " u="1"/>
        <s v="Заполнение полей регистарции" u="1"/>
        <s v="click_flights " u="1"/>
        <s v="Отмена бронирования " u="1"/>
        <s v="Перход на страницу регистрации" u="1"/>
        <s v="Главная Welcome страница" u="1"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50" maxValue="195"/>
    </cacheField>
    <cacheField name="одним пользователем в минуту" numFmtId="2">
      <sharedItems containsString="0" containsBlank="1" containsNumber="1" minValue="0.30769230769230771" maxValue="1.2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2.307692307692308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04_NewUsr_plus_find_ticket"/>
    <x v="0"/>
    <n v="1"/>
    <n v="2"/>
    <n v="78"/>
    <n v="0.76923076923076927"/>
    <n v="20"/>
    <n v="30.76923076923077"/>
  </r>
  <r>
    <s v="04_NewUsr_plus_find_ticket"/>
    <x v="1"/>
    <n v="1"/>
    <n v="2"/>
    <n v="78"/>
    <n v="0.76923076923076927"/>
    <n v="20"/>
    <n v="30.76923076923077"/>
  </r>
  <r>
    <s v="04_NewUsr_plus_find_ticket"/>
    <x v="2"/>
    <n v="1"/>
    <n v="2"/>
    <n v="78"/>
    <n v="0.76923076923076927"/>
    <n v="20"/>
    <n v="30.76923076923077"/>
  </r>
  <r>
    <s v="04_NewUsr_plus_find_ticket"/>
    <x v="3"/>
    <n v="1"/>
    <n v="2"/>
    <n v="78"/>
    <n v="0.76923076923076927"/>
    <n v="20"/>
    <n v="30.76923076923077"/>
  </r>
  <r>
    <s v="04_NewUsr_plus_find_ticket"/>
    <x v="4"/>
    <n v="1"/>
    <n v="2"/>
    <n v="78"/>
    <n v="0.76923076923076927"/>
    <n v="20"/>
    <n v="30.76923076923077"/>
  </r>
  <r>
    <s v="04_NewUsr_plus_find_ticket"/>
    <x v="5"/>
    <n v="1"/>
    <n v="2"/>
    <n v="78"/>
    <n v="0.76923076923076927"/>
    <n v="20"/>
    <n v="30.76923076923077"/>
  </r>
  <r>
    <s v="04_NewUsr_plus_find_ticket"/>
    <x v="6"/>
    <n v="1"/>
    <n v="2"/>
    <n v="78"/>
    <n v="0.76923076923076927"/>
    <n v="20"/>
    <n v="30.76923076923077"/>
  </r>
  <r>
    <s v="04_NewUsr_plus_find_ticket"/>
    <x v="7"/>
    <n v="1"/>
    <n v="2"/>
    <n v="78"/>
    <n v="0.76923076923076927"/>
    <n v="20"/>
    <n v="30.76923076923077"/>
  </r>
  <r>
    <s v="05_DeleteBooking"/>
    <x v="0"/>
    <n v="1"/>
    <n v="1"/>
    <n v="51"/>
    <n v="1.1764705882352942"/>
    <n v="20"/>
    <n v="23.529411764705884"/>
  </r>
  <r>
    <s v="05_DeleteBooking"/>
    <x v="8"/>
    <n v="1"/>
    <n v="1"/>
    <n v="51"/>
    <n v="1.1764705882352942"/>
    <n v="20"/>
    <n v="23.529411764705884"/>
  </r>
  <r>
    <s v="05_DeleteBooking"/>
    <x v="9"/>
    <n v="1"/>
    <n v="1"/>
    <n v="51"/>
    <n v="1.1764705882352942"/>
    <n v="20"/>
    <n v="23.529411764705884"/>
  </r>
  <r>
    <s v="05_DeleteBooking"/>
    <x v="10"/>
    <n v="1"/>
    <n v="1"/>
    <n v="51"/>
    <n v="1.1764705882352942"/>
    <n v="20"/>
    <n v="23.529411764705884"/>
  </r>
  <r>
    <s v="05_DeleteBooking"/>
    <x v="7"/>
    <n v="1"/>
    <n v="1"/>
    <n v="51"/>
    <n v="1.1764705882352942"/>
    <n v="20"/>
    <n v="23.529411764705884"/>
  </r>
  <r>
    <s v="03_BuyTicket"/>
    <x v="0"/>
    <n v="1"/>
    <n v="3"/>
    <n v="65"/>
    <n v="0.92307692307692313"/>
    <n v="20"/>
    <n v="55.384615384615387"/>
  </r>
  <r>
    <s v="03_BuyTicket"/>
    <x v="8"/>
    <n v="1"/>
    <n v="3"/>
    <n v="65"/>
    <n v="0.92307692307692313"/>
    <n v="20"/>
    <n v="55.384615384615387"/>
  </r>
  <r>
    <s v="03_BuyTicket"/>
    <x v="4"/>
    <n v="1"/>
    <n v="3"/>
    <n v="65"/>
    <n v="0.92307692307692313"/>
    <n v="20"/>
    <n v="55.384615384615387"/>
  </r>
  <r>
    <s v="03_BuyTicket"/>
    <x v="5"/>
    <n v="1"/>
    <n v="3"/>
    <n v="65"/>
    <n v="0.92307692307692313"/>
    <n v="20"/>
    <n v="55.384615384615387"/>
  </r>
  <r>
    <s v="03_BuyTicket"/>
    <x v="6"/>
    <n v="1"/>
    <n v="3"/>
    <n v="65"/>
    <n v="0.92307692307692313"/>
    <n v="20"/>
    <n v="55.384615384615387"/>
  </r>
  <r>
    <s v="03_BuyTicket"/>
    <x v="11"/>
    <n v="1"/>
    <n v="3"/>
    <n v="65"/>
    <n v="0.92307692307692313"/>
    <n v="20"/>
    <n v="55.384615384615387"/>
  </r>
  <r>
    <s v="03_BuyTicket"/>
    <x v="9"/>
    <n v="1"/>
    <n v="3"/>
    <n v="65"/>
    <n v="0.92307692307692313"/>
    <n v="20"/>
    <n v="55.384615384615387"/>
  </r>
  <r>
    <s v="01_FindTicket"/>
    <x v="0"/>
    <n v="1"/>
    <n v="2"/>
    <n v="195"/>
    <n v="0.30769230769230771"/>
    <n v="20"/>
    <n v="12.307692307692308"/>
  </r>
  <r>
    <s v="01_FindTicket"/>
    <x v="8"/>
    <n v="1"/>
    <n v="2"/>
    <n v="195"/>
    <n v="0.30769230769230771"/>
    <n v="20"/>
    <n v="12.307692307692308"/>
  </r>
  <r>
    <s v="01_FindTicket"/>
    <x v="4"/>
    <n v="1"/>
    <n v="2"/>
    <n v="195"/>
    <n v="0.30769230769230771"/>
    <n v="20"/>
    <n v="12.307692307692308"/>
  </r>
  <r>
    <s v="01_FindTicket"/>
    <x v="5"/>
    <n v="1"/>
    <n v="2"/>
    <n v="195"/>
    <n v="0.30769230769230771"/>
    <n v="20"/>
    <n v="12.307692307692308"/>
  </r>
  <r>
    <s v="01_FindTicket"/>
    <x v="9"/>
    <n v="1"/>
    <n v="2"/>
    <n v="195"/>
    <n v="0.30769230769230771"/>
    <n v="20"/>
    <n v="12.307692307692308"/>
  </r>
  <r>
    <s v="01_FindTicket"/>
    <x v="7"/>
    <n v="1"/>
    <n v="2"/>
    <n v="195"/>
    <n v="0.30769230769230771"/>
    <n v="20"/>
    <n v="12.307692307692308"/>
  </r>
  <r>
    <s v="02_Login"/>
    <x v="0"/>
    <n v="1"/>
    <n v="2"/>
    <n v="50"/>
    <n v="1.2"/>
    <n v="20"/>
    <n v="48"/>
  </r>
  <r>
    <s v="02_Login"/>
    <x v="8"/>
    <n v="1"/>
    <n v="2"/>
    <n v="50"/>
    <n v="1.2"/>
    <n v="20"/>
    <n v="48"/>
  </r>
  <r>
    <s v="02_Login"/>
    <x v="7"/>
    <n v="1"/>
    <n v="2"/>
    <n v="50"/>
    <n v="1.2"/>
    <n v="20"/>
    <n v="48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J1:K14" firstHeaderRow="1" firstDataRow="1" firstDataCol="1"/>
  <pivotFields count="8">
    <pivotField showAll="0"/>
    <pivotField axis="axisRow" showAll="0">
      <items count="27">
        <item m="1" x="18"/>
        <item m="1" x="20"/>
        <item m="1" x="14"/>
        <item m="1" x="19"/>
        <item m="1" x="16"/>
        <item m="1" x="23"/>
        <item m="1" x="17"/>
        <item m="1" x="25"/>
        <item m="1" x="24"/>
        <item m="1" x="21"/>
        <item m="1" x="15"/>
        <item x="0"/>
        <item x="1"/>
        <item x="2"/>
        <item x="3"/>
        <item x="7"/>
        <item x="8"/>
        <item x="9"/>
        <item x="10"/>
        <item x="4"/>
        <item m="1" x="13"/>
        <item x="6"/>
        <item x="11"/>
        <item m="1" x="22"/>
        <item x="5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7"/>
  <sheetViews>
    <sheetView tabSelected="1" topLeftCell="U1" zoomScale="85" zoomScaleNormal="85" workbookViewId="0">
      <selection activeCell="V12" sqref="V12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10" width="18.5703125" customWidth="1"/>
    <col min="11" max="11" width="21.5703125" customWidth="1"/>
    <col min="12" max="12" width="27.42578125" bestFit="1" customWidth="1"/>
    <col min="13" max="13" width="35.85546875" bestFit="1" customWidth="1"/>
    <col min="16" max="16" width="19.85546875" bestFit="1" customWidth="1"/>
    <col min="19" max="19" width="44" bestFit="1" customWidth="1"/>
  </cols>
  <sheetData>
    <row r="1" spans="1:24" ht="15.75" thickBot="1">
      <c r="A1" t="s">
        <v>34</v>
      </c>
      <c r="B1" t="s">
        <v>35</v>
      </c>
      <c r="C1" t="s">
        <v>36</v>
      </c>
      <c r="D1" t="s">
        <v>40</v>
      </c>
      <c r="E1" t="s">
        <v>50</v>
      </c>
      <c r="F1" t="s">
        <v>51</v>
      </c>
      <c r="G1" t="s">
        <v>52</v>
      </c>
      <c r="H1" t="s">
        <v>7</v>
      </c>
      <c r="J1" s="16" t="s">
        <v>37</v>
      </c>
      <c r="K1" t="s">
        <v>49</v>
      </c>
      <c r="M1" t="s">
        <v>39</v>
      </c>
      <c r="N1" t="s">
        <v>41</v>
      </c>
      <c r="O1" t="s">
        <v>42</v>
      </c>
      <c r="P1" t="s">
        <v>53</v>
      </c>
      <c r="Q1" t="s">
        <v>43</v>
      </c>
      <c r="R1" t="s">
        <v>40</v>
      </c>
      <c r="S1" t="s">
        <v>44</v>
      </c>
      <c r="T1" s="22" t="s">
        <v>45</v>
      </c>
      <c r="U1" s="22" t="s">
        <v>46</v>
      </c>
      <c r="V1" s="35" t="s">
        <v>47</v>
      </c>
      <c r="X1" t="s">
        <v>48</v>
      </c>
    </row>
    <row r="2" spans="1:24">
      <c r="A2" s="60" t="s">
        <v>104</v>
      </c>
      <c r="B2" s="70" t="s">
        <v>80</v>
      </c>
      <c r="C2" s="71">
        <v>1</v>
      </c>
      <c r="D2" s="62">
        <f>VLOOKUP(A2,$M$1:$W$11,6,FALSE)</f>
        <v>2</v>
      </c>
      <c r="E2">
        <f>VLOOKUP(A2,$M$1:$W$11,5,FALSE)</f>
        <v>78</v>
      </c>
      <c r="F2" s="21">
        <f>60/E2*C2</f>
        <v>0.76923076923076927</v>
      </c>
      <c r="G2">
        <v>20</v>
      </c>
      <c r="H2" s="20">
        <f>D2*F2*G2</f>
        <v>30.76923076923077</v>
      </c>
      <c r="J2" s="17" t="s">
        <v>80</v>
      </c>
      <c r="K2" s="15">
        <v>169.99095022624437</v>
      </c>
      <c r="M2" t="s">
        <v>102</v>
      </c>
      <c r="N2" s="24">
        <v>2.173</v>
      </c>
      <c r="O2" s="24">
        <v>19.747</v>
      </c>
      <c r="P2" s="30">
        <f>N2+O2</f>
        <v>21.92</v>
      </c>
      <c r="Q2" s="18">
        <v>195</v>
      </c>
      <c r="R2" s="18">
        <v>2</v>
      </c>
      <c r="S2" s="19">
        <f>60/(Q2)</f>
        <v>0.30769230769230771</v>
      </c>
      <c r="T2" s="22">
        <v>20</v>
      </c>
      <c r="U2" s="23">
        <f>ROUND(R2*S2*T2,0)</f>
        <v>12</v>
      </c>
      <c r="V2" s="36">
        <f>R2/W$2</f>
        <v>0.2</v>
      </c>
      <c r="W2">
        <f>SUM(R2:R8)</f>
        <v>10</v>
      </c>
      <c r="X2">
        <f>R2*3.6</f>
        <v>7.2</v>
      </c>
    </row>
    <row r="3" spans="1:24">
      <c r="A3" s="60" t="s">
        <v>104</v>
      </c>
      <c r="B3" s="70" t="s">
        <v>89</v>
      </c>
      <c r="C3" s="71">
        <v>1</v>
      </c>
      <c r="D3" s="63">
        <f>VLOOKUP(A3,$M$1:$W$11,6,FALSE)</f>
        <v>2</v>
      </c>
      <c r="E3">
        <f>VLOOKUP(A3,$M$1:$W$11,5,FALSE)</f>
        <v>78</v>
      </c>
      <c r="F3" s="21">
        <f>60/E3*C3</f>
        <v>0.76923076923076927</v>
      </c>
      <c r="G3">
        <v>20</v>
      </c>
      <c r="H3" s="20">
        <f>D3*F3*G3</f>
        <v>30.76923076923077</v>
      </c>
      <c r="J3" s="17" t="s">
        <v>89</v>
      </c>
      <c r="K3" s="15">
        <v>30.76923076923077</v>
      </c>
      <c r="M3" t="s">
        <v>103</v>
      </c>
      <c r="N3" s="24">
        <v>1.1164000000000001</v>
      </c>
      <c r="O3" s="24">
        <v>9.9761000000000006</v>
      </c>
      <c r="P3" s="30">
        <f t="shared" ref="P3:P5" si="0">N3+O3</f>
        <v>11.092500000000001</v>
      </c>
      <c r="Q3" s="37">
        <v>50</v>
      </c>
      <c r="R3" s="18">
        <v>2</v>
      </c>
      <c r="S3" s="19">
        <f t="shared" ref="S3:S5" si="1">60/(Q3)</f>
        <v>1.2</v>
      </c>
      <c r="T3" s="22">
        <v>20</v>
      </c>
      <c r="U3" s="23">
        <f t="shared" ref="U3:U5" si="2">ROUND(R3*S3*T3,0)</f>
        <v>48</v>
      </c>
      <c r="V3" s="36">
        <f>R3/W$2</f>
        <v>0.2</v>
      </c>
      <c r="X3">
        <f t="shared" ref="X3:X6" si="3">R3*3.6</f>
        <v>7.2</v>
      </c>
    </row>
    <row r="4" spans="1:24">
      <c r="A4" s="60" t="s">
        <v>104</v>
      </c>
      <c r="B4" s="70" t="s">
        <v>98</v>
      </c>
      <c r="C4" s="71">
        <v>1</v>
      </c>
      <c r="D4" s="63">
        <f>VLOOKUP(A4,$M$1:$W$11,6,FALSE)</f>
        <v>2</v>
      </c>
      <c r="E4">
        <f>VLOOKUP(A4,$M$1:$W$11,5,FALSE)</f>
        <v>78</v>
      </c>
      <c r="F4" s="21">
        <f t="shared" ref="F4:F30" si="4">60/E4*C4</f>
        <v>0.76923076923076927</v>
      </c>
      <c r="G4">
        <v>20</v>
      </c>
      <c r="H4" s="20">
        <f t="shared" ref="H4:H30" si="5">D4*F4*G4</f>
        <v>30.76923076923077</v>
      </c>
      <c r="J4" s="17" t="s">
        <v>98</v>
      </c>
      <c r="K4" s="15">
        <v>30.76923076923077</v>
      </c>
      <c r="M4" t="s">
        <v>100</v>
      </c>
      <c r="N4" s="24">
        <v>1.9841</v>
      </c>
      <c r="O4" s="24">
        <v>34.970599999999997</v>
      </c>
      <c r="P4" s="30">
        <f t="shared" si="0"/>
        <v>36.954699999999995</v>
      </c>
      <c r="Q4" s="37">
        <v>65</v>
      </c>
      <c r="R4" s="18">
        <v>3</v>
      </c>
      <c r="S4" s="19">
        <f t="shared" si="1"/>
        <v>0.92307692307692313</v>
      </c>
      <c r="T4" s="22">
        <v>20</v>
      </c>
      <c r="U4" s="23">
        <f t="shared" si="2"/>
        <v>55</v>
      </c>
      <c r="V4" s="36">
        <f t="shared" ref="V4:V5" si="6">R4/W$2</f>
        <v>0.3</v>
      </c>
      <c r="X4">
        <f t="shared" si="3"/>
        <v>10.8</v>
      </c>
    </row>
    <row r="5" spans="1:24">
      <c r="A5" s="60" t="s">
        <v>104</v>
      </c>
      <c r="B5" s="70" t="s">
        <v>99</v>
      </c>
      <c r="C5" s="71">
        <v>1</v>
      </c>
      <c r="D5" s="63">
        <f>VLOOKUP(A5,$M$1:$W$11,6,FALSE)</f>
        <v>2</v>
      </c>
      <c r="E5">
        <f>VLOOKUP(A5,$M$1:$W$11,5,FALSE)</f>
        <v>78</v>
      </c>
      <c r="F5" s="21">
        <f t="shared" si="4"/>
        <v>0.76923076923076927</v>
      </c>
      <c r="G5">
        <v>20</v>
      </c>
      <c r="H5" s="20">
        <f t="shared" si="5"/>
        <v>30.76923076923077</v>
      </c>
      <c r="J5" s="17" t="s">
        <v>99</v>
      </c>
      <c r="K5" s="15">
        <v>30.76923076923077</v>
      </c>
      <c r="M5" t="s">
        <v>104</v>
      </c>
      <c r="N5" s="68">
        <v>2.234</v>
      </c>
      <c r="O5" s="68">
        <v>35.0687</v>
      </c>
      <c r="P5" s="69">
        <f t="shared" si="0"/>
        <v>37.302700000000002</v>
      </c>
      <c r="Q5" s="67">
        <v>78</v>
      </c>
      <c r="R5" s="67">
        <v>2</v>
      </c>
      <c r="S5" s="19">
        <f t="shared" si="1"/>
        <v>0.76923076923076927</v>
      </c>
      <c r="T5" s="22">
        <v>20</v>
      </c>
      <c r="U5" s="23">
        <f t="shared" si="2"/>
        <v>31</v>
      </c>
      <c r="V5" s="36">
        <f t="shared" si="6"/>
        <v>0.2</v>
      </c>
      <c r="X5">
        <f t="shared" si="3"/>
        <v>7.2</v>
      </c>
    </row>
    <row r="6" spans="1:24">
      <c r="A6" s="60" t="s">
        <v>104</v>
      </c>
      <c r="B6" s="70" t="s">
        <v>88</v>
      </c>
      <c r="C6" s="71">
        <v>1</v>
      </c>
      <c r="D6" s="63">
        <f t="shared" ref="D6:D8" si="7">VLOOKUP(A6,$M$1:$W$11,6,FALSE)</f>
        <v>2</v>
      </c>
      <c r="E6">
        <f t="shared" ref="E6:E8" si="8">VLOOKUP(A6,$M$1:$W$11,5,FALSE)</f>
        <v>78</v>
      </c>
      <c r="F6" s="21">
        <f t="shared" si="4"/>
        <v>0.76923076923076927</v>
      </c>
      <c r="G6">
        <v>20</v>
      </c>
      <c r="H6" s="20">
        <f t="shared" si="5"/>
        <v>30.76923076923077</v>
      </c>
      <c r="J6" s="17" t="s">
        <v>22</v>
      </c>
      <c r="K6" s="15">
        <v>114.60633484162896</v>
      </c>
      <c r="M6" t="s">
        <v>101</v>
      </c>
      <c r="N6" s="24">
        <v>1.5307999999999999</v>
      </c>
      <c r="O6" s="24">
        <v>9.9213000000000005</v>
      </c>
      <c r="P6" s="30">
        <f>N6+O6</f>
        <v>11.4521</v>
      </c>
      <c r="Q6" s="18">
        <v>51</v>
      </c>
      <c r="R6" s="18">
        <v>1</v>
      </c>
      <c r="S6" s="19">
        <f>60/(Q6)</f>
        <v>1.1764705882352942</v>
      </c>
      <c r="T6" s="22">
        <v>20</v>
      </c>
      <c r="U6" s="23">
        <f>ROUND(R6*S6*T6,0)</f>
        <v>24</v>
      </c>
      <c r="V6" s="36">
        <f>R6/W$2</f>
        <v>0.1</v>
      </c>
      <c r="X6">
        <f t="shared" si="3"/>
        <v>3.6</v>
      </c>
    </row>
    <row r="7" spans="1:24">
      <c r="A7" s="60" t="s">
        <v>104</v>
      </c>
      <c r="B7" s="70" t="s">
        <v>93</v>
      </c>
      <c r="C7" s="71">
        <v>1</v>
      </c>
      <c r="D7" s="63">
        <f t="shared" si="7"/>
        <v>2</v>
      </c>
      <c r="E7">
        <f t="shared" si="8"/>
        <v>78</v>
      </c>
      <c r="F7" s="21">
        <f t="shared" si="4"/>
        <v>0.76923076923076927</v>
      </c>
      <c r="G7">
        <v>20</v>
      </c>
      <c r="H7" s="20">
        <f t="shared" si="5"/>
        <v>30.76923076923077</v>
      </c>
      <c r="J7" s="17" t="s">
        <v>21</v>
      </c>
      <c r="K7" s="15">
        <v>139.22171945701359</v>
      </c>
      <c r="M7" s="61"/>
      <c r="N7" s="60"/>
      <c r="O7" s="60"/>
      <c r="P7" s="60"/>
      <c r="Q7" s="60"/>
      <c r="R7" s="60"/>
      <c r="S7" s="19"/>
      <c r="T7" s="22"/>
      <c r="U7" s="23"/>
      <c r="V7" s="36"/>
    </row>
    <row r="8" spans="1:24">
      <c r="A8" s="60" t="s">
        <v>104</v>
      </c>
      <c r="B8" s="72" t="s">
        <v>94</v>
      </c>
      <c r="C8" s="71">
        <v>1</v>
      </c>
      <c r="D8" s="63">
        <f t="shared" si="7"/>
        <v>2</v>
      </c>
      <c r="E8">
        <f t="shared" si="8"/>
        <v>78</v>
      </c>
      <c r="F8" s="21">
        <f t="shared" si="4"/>
        <v>0.76923076923076927</v>
      </c>
      <c r="G8">
        <v>20</v>
      </c>
      <c r="H8" s="20">
        <f t="shared" si="5"/>
        <v>30.76923076923077</v>
      </c>
      <c r="J8" s="17" t="s">
        <v>96</v>
      </c>
      <c r="K8" s="15">
        <v>91.221719457013577</v>
      </c>
      <c r="M8" s="61"/>
      <c r="N8" s="60"/>
      <c r="O8" s="60"/>
      <c r="P8" s="60"/>
      <c r="Q8" s="60"/>
      <c r="R8" s="60"/>
      <c r="S8" s="19"/>
      <c r="T8" s="22"/>
      <c r="U8" s="23"/>
      <c r="V8" s="36"/>
    </row>
    <row r="9" spans="1:24" ht="15.75" thickBot="1">
      <c r="A9" s="60" t="s">
        <v>104</v>
      </c>
      <c r="B9" s="70" t="s">
        <v>22</v>
      </c>
      <c r="C9" s="71">
        <v>1</v>
      </c>
      <c r="D9" s="64">
        <f t="shared" ref="D9:D30" si="9">VLOOKUP(A9,$M$1:$W$11,6,FALSE)</f>
        <v>2</v>
      </c>
      <c r="E9">
        <f t="shared" ref="E9:E30" si="10">VLOOKUP(A9,$M$1:$W$11,5,FALSE)</f>
        <v>78</v>
      </c>
      <c r="F9" s="21">
        <f t="shared" si="4"/>
        <v>0.76923076923076927</v>
      </c>
      <c r="G9">
        <v>20</v>
      </c>
      <c r="H9" s="20">
        <f t="shared" si="5"/>
        <v>30.76923076923077</v>
      </c>
      <c r="J9" s="17" t="s">
        <v>97</v>
      </c>
      <c r="K9" s="15">
        <v>23.529411764705884</v>
      </c>
    </row>
    <row r="10" spans="1:24">
      <c r="A10" t="s">
        <v>101</v>
      </c>
      <c r="B10" s="70" t="s">
        <v>80</v>
      </c>
      <c r="C10" s="71">
        <v>1</v>
      </c>
      <c r="D10" s="62">
        <f t="shared" si="9"/>
        <v>1</v>
      </c>
      <c r="E10">
        <f t="shared" si="10"/>
        <v>51</v>
      </c>
      <c r="F10" s="21">
        <f t="shared" si="4"/>
        <v>1.1764705882352942</v>
      </c>
      <c r="G10">
        <v>20</v>
      </c>
      <c r="H10" s="20">
        <f t="shared" si="5"/>
        <v>23.529411764705884</v>
      </c>
      <c r="J10" s="17" t="s">
        <v>88</v>
      </c>
      <c r="K10" s="15">
        <v>98.461538461538467</v>
      </c>
      <c r="N10" s="59"/>
      <c r="O10" s="59"/>
      <c r="P10" s="59"/>
      <c r="Q10" s="59"/>
      <c r="R10" s="59"/>
      <c r="S10" s="19"/>
      <c r="T10" s="22"/>
      <c r="U10" s="23"/>
      <c r="V10" s="36"/>
    </row>
    <row r="11" spans="1:24">
      <c r="A11" t="s">
        <v>101</v>
      </c>
      <c r="B11" s="70" t="s">
        <v>21</v>
      </c>
      <c r="C11" s="71">
        <v>1</v>
      </c>
      <c r="D11" s="63">
        <f t="shared" si="9"/>
        <v>1</v>
      </c>
      <c r="E11" s="20">
        <f t="shared" si="10"/>
        <v>51</v>
      </c>
      <c r="F11" s="21">
        <f t="shared" si="4"/>
        <v>1.1764705882352942</v>
      </c>
      <c r="G11">
        <v>20</v>
      </c>
      <c r="H11" s="20">
        <f t="shared" ref="H11" si="11">D11*F11*G11</f>
        <v>23.529411764705884</v>
      </c>
      <c r="J11" s="17" t="s">
        <v>94</v>
      </c>
      <c r="K11" s="15">
        <v>86.15384615384616</v>
      </c>
    </row>
    <row r="12" spans="1:24">
      <c r="A12" t="s">
        <v>101</v>
      </c>
      <c r="B12" s="70" t="s">
        <v>96</v>
      </c>
      <c r="C12" s="71">
        <v>1</v>
      </c>
      <c r="D12" s="63">
        <f t="shared" si="9"/>
        <v>1</v>
      </c>
      <c r="E12" s="20">
        <f t="shared" si="10"/>
        <v>51</v>
      </c>
      <c r="F12" s="21">
        <f t="shared" si="4"/>
        <v>1.1764705882352942</v>
      </c>
      <c r="G12">
        <v>20</v>
      </c>
      <c r="H12" s="20">
        <f t="shared" si="5"/>
        <v>23.529411764705884</v>
      </c>
      <c r="J12" s="17" t="s">
        <v>95</v>
      </c>
      <c r="K12" s="15">
        <v>55.384615384615387</v>
      </c>
    </row>
    <row r="13" spans="1:24">
      <c r="A13" t="s">
        <v>101</v>
      </c>
      <c r="B13" s="70" t="s">
        <v>97</v>
      </c>
      <c r="C13" s="71">
        <v>1</v>
      </c>
      <c r="D13" s="63">
        <f t="shared" si="9"/>
        <v>1</v>
      </c>
      <c r="E13" s="20">
        <f t="shared" si="10"/>
        <v>51</v>
      </c>
      <c r="F13" s="21">
        <f t="shared" si="4"/>
        <v>1.1764705882352942</v>
      </c>
      <c r="G13">
        <v>20</v>
      </c>
      <c r="H13" s="20">
        <f t="shared" si="5"/>
        <v>23.529411764705884</v>
      </c>
      <c r="J13" s="17" t="s">
        <v>93</v>
      </c>
      <c r="K13" s="15">
        <v>98.461538461538467</v>
      </c>
    </row>
    <row r="14" spans="1:24" ht="15.75" thickBot="1">
      <c r="A14" t="s">
        <v>101</v>
      </c>
      <c r="B14" s="70" t="s">
        <v>22</v>
      </c>
      <c r="C14" s="71">
        <v>1</v>
      </c>
      <c r="D14" s="64">
        <f t="shared" si="9"/>
        <v>1</v>
      </c>
      <c r="E14" s="20">
        <f t="shared" si="10"/>
        <v>51</v>
      </c>
      <c r="F14" s="21">
        <f t="shared" si="4"/>
        <v>1.1764705882352942</v>
      </c>
      <c r="G14">
        <v>20</v>
      </c>
      <c r="H14" s="20">
        <f t="shared" si="5"/>
        <v>23.529411764705884</v>
      </c>
      <c r="J14" s="17" t="s">
        <v>38</v>
      </c>
      <c r="K14" s="15">
        <v>969.33936651583713</v>
      </c>
    </row>
    <row r="15" spans="1:24">
      <c r="A15" s="61" t="s">
        <v>100</v>
      </c>
      <c r="B15" s="70" t="s">
        <v>80</v>
      </c>
      <c r="C15" s="71">
        <v>1</v>
      </c>
      <c r="D15" s="62">
        <f t="shared" si="9"/>
        <v>3</v>
      </c>
      <c r="E15" s="20">
        <f t="shared" si="10"/>
        <v>65</v>
      </c>
      <c r="F15" s="21">
        <f t="shared" si="4"/>
        <v>0.92307692307692313</v>
      </c>
      <c r="G15">
        <v>20</v>
      </c>
      <c r="H15" s="20">
        <f t="shared" si="5"/>
        <v>55.384615384615387</v>
      </c>
    </row>
    <row r="16" spans="1:24">
      <c r="A16" t="s">
        <v>100</v>
      </c>
      <c r="B16" s="70" t="s">
        <v>21</v>
      </c>
      <c r="C16" s="71">
        <v>1</v>
      </c>
      <c r="D16" s="63">
        <f t="shared" si="9"/>
        <v>3</v>
      </c>
      <c r="E16" s="20">
        <f t="shared" si="10"/>
        <v>65</v>
      </c>
      <c r="F16" s="21">
        <f t="shared" si="4"/>
        <v>0.92307692307692313</v>
      </c>
      <c r="G16">
        <v>20</v>
      </c>
      <c r="H16" s="20">
        <f t="shared" ref="H16" si="12">D16*F16*G16</f>
        <v>55.384615384615387</v>
      </c>
    </row>
    <row r="17" spans="1:8">
      <c r="A17" t="s">
        <v>100</v>
      </c>
      <c r="B17" s="70" t="s">
        <v>88</v>
      </c>
      <c r="C17" s="71">
        <v>1</v>
      </c>
      <c r="D17" s="63">
        <f t="shared" si="9"/>
        <v>3</v>
      </c>
      <c r="E17" s="20">
        <f t="shared" si="10"/>
        <v>65</v>
      </c>
      <c r="F17" s="21">
        <f t="shared" si="4"/>
        <v>0.92307692307692313</v>
      </c>
      <c r="G17">
        <v>20</v>
      </c>
      <c r="H17" s="20">
        <f t="shared" si="5"/>
        <v>55.384615384615387</v>
      </c>
    </row>
    <row r="18" spans="1:8">
      <c r="A18" t="s">
        <v>100</v>
      </c>
      <c r="B18" s="70" t="s">
        <v>93</v>
      </c>
      <c r="C18" s="71">
        <v>1</v>
      </c>
      <c r="D18" s="63">
        <f t="shared" si="9"/>
        <v>3</v>
      </c>
      <c r="E18" s="20">
        <f t="shared" si="10"/>
        <v>65</v>
      </c>
      <c r="F18" s="21">
        <f t="shared" si="4"/>
        <v>0.92307692307692313</v>
      </c>
      <c r="G18">
        <v>20</v>
      </c>
      <c r="H18" s="20">
        <f t="shared" si="5"/>
        <v>55.384615384615387</v>
      </c>
    </row>
    <row r="19" spans="1:8">
      <c r="A19" t="s">
        <v>100</v>
      </c>
      <c r="B19" s="70" t="s">
        <v>94</v>
      </c>
      <c r="C19" s="71">
        <v>1</v>
      </c>
      <c r="D19" s="63">
        <f t="shared" si="9"/>
        <v>3</v>
      </c>
      <c r="E19" s="20">
        <f t="shared" si="10"/>
        <v>65</v>
      </c>
      <c r="F19" s="21">
        <f t="shared" si="4"/>
        <v>0.92307692307692313</v>
      </c>
      <c r="G19">
        <v>20</v>
      </c>
      <c r="H19" s="20">
        <f t="shared" si="5"/>
        <v>55.384615384615387</v>
      </c>
    </row>
    <row r="20" spans="1:8">
      <c r="A20" t="s">
        <v>100</v>
      </c>
      <c r="B20" s="70" t="s">
        <v>95</v>
      </c>
      <c r="C20" s="71">
        <v>1</v>
      </c>
      <c r="D20" s="63">
        <f t="shared" si="9"/>
        <v>3</v>
      </c>
      <c r="E20" s="20">
        <f t="shared" si="10"/>
        <v>65</v>
      </c>
      <c r="F20" s="21">
        <f t="shared" si="4"/>
        <v>0.92307692307692313</v>
      </c>
      <c r="G20">
        <v>20</v>
      </c>
      <c r="H20" s="20">
        <f>D20*F20*G20</f>
        <v>55.384615384615387</v>
      </c>
    </row>
    <row r="21" spans="1:8" ht="15.75" thickBot="1">
      <c r="A21" t="s">
        <v>100</v>
      </c>
      <c r="B21" s="70" t="s">
        <v>96</v>
      </c>
      <c r="C21" s="71">
        <v>1</v>
      </c>
      <c r="D21" s="63">
        <f t="shared" si="9"/>
        <v>3</v>
      </c>
      <c r="E21">
        <f t="shared" si="10"/>
        <v>65</v>
      </c>
      <c r="F21" s="21">
        <f t="shared" ref="F21:F25" si="13">60/E21*C21</f>
        <v>0.92307692307692313</v>
      </c>
      <c r="G21">
        <v>20</v>
      </c>
      <c r="H21" s="20">
        <f t="shared" ref="H21:H25" si="14">D21*F21*G21</f>
        <v>55.384615384615387</v>
      </c>
    </row>
    <row r="22" spans="1:8">
      <c r="A22" t="s">
        <v>102</v>
      </c>
      <c r="B22" s="70" t="s">
        <v>80</v>
      </c>
      <c r="C22" s="71">
        <v>1</v>
      </c>
      <c r="D22" s="62">
        <f t="shared" si="9"/>
        <v>2</v>
      </c>
      <c r="E22">
        <f t="shared" si="10"/>
        <v>195</v>
      </c>
      <c r="F22" s="21">
        <f t="shared" ref="F22" si="15">60/E22*C22</f>
        <v>0.30769230769230771</v>
      </c>
      <c r="G22">
        <v>20</v>
      </c>
      <c r="H22" s="20">
        <f t="shared" ref="H22" si="16">D22*F22*G22</f>
        <v>12.307692307692308</v>
      </c>
    </row>
    <row r="23" spans="1:8">
      <c r="A23" t="s">
        <v>102</v>
      </c>
      <c r="B23" s="70" t="s">
        <v>21</v>
      </c>
      <c r="C23" s="71">
        <v>1</v>
      </c>
      <c r="D23" s="63">
        <f t="shared" si="9"/>
        <v>2</v>
      </c>
      <c r="E23">
        <f t="shared" si="10"/>
        <v>195</v>
      </c>
      <c r="F23" s="21">
        <f t="shared" si="13"/>
        <v>0.30769230769230771</v>
      </c>
      <c r="G23">
        <v>20</v>
      </c>
      <c r="H23" s="20">
        <f t="shared" si="14"/>
        <v>12.307692307692308</v>
      </c>
    </row>
    <row r="24" spans="1:8">
      <c r="A24" t="s">
        <v>102</v>
      </c>
      <c r="B24" s="70" t="s">
        <v>88</v>
      </c>
      <c r="C24" s="71">
        <v>1</v>
      </c>
      <c r="D24" s="63">
        <f t="shared" si="9"/>
        <v>2</v>
      </c>
      <c r="E24">
        <f t="shared" si="10"/>
        <v>195</v>
      </c>
      <c r="F24" s="21">
        <f t="shared" si="13"/>
        <v>0.30769230769230771</v>
      </c>
      <c r="G24">
        <v>20</v>
      </c>
      <c r="H24" s="20">
        <f t="shared" si="14"/>
        <v>12.307692307692308</v>
      </c>
    </row>
    <row r="25" spans="1:8">
      <c r="A25" t="s">
        <v>102</v>
      </c>
      <c r="B25" s="70" t="s">
        <v>93</v>
      </c>
      <c r="C25" s="71">
        <v>1</v>
      </c>
      <c r="D25" s="63">
        <f t="shared" si="9"/>
        <v>2</v>
      </c>
      <c r="E25">
        <f t="shared" si="10"/>
        <v>195</v>
      </c>
      <c r="F25" s="21">
        <f t="shared" si="13"/>
        <v>0.30769230769230771</v>
      </c>
      <c r="G25">
        <v>20</v>
      </c>
      <c r="H25" s="20">
        <f t="shared" si="14"/>
        <v>12.307692307692308</v>
      </c>
    </row>
    <row r="26" spans="1:8">
      <c r="A26" t="s">
        <v>102</v>
      </c>
      <c r="B26" s="70" t="s">
        <v>96</v>
      </c>
      <c r="C26" s="71">
        <v>1</v>
      </c>
      <c r="D26" s="63">
        <f t="shared" si="9"/>
        <v>2</v>
      </c>
      <c r="E26">
        <f t="shared" si="10"/>
        <v>195</v>
      </c>
      <c r="F26" s="21">
        <f t="shared" ref="F26" si="17">60/E26*C26</f>
        <v>0.30769230769230771</v>
      </c>
      <c r="G26">
        <v>20</v>
      </c>
      <c r="H26" s="20">
        <f t="shared" ref="H26" si="18">D26*F26*G26</f>
        <v>12.307692307692308</v>
      </c>
    </row>
    <row r="27" spans="1:8" ht="15.75" thickBot="1">
      <c r="A27" t="s">
        <v>102</v>
      </c>
      <c r="B27" s="70" t="s">
        <v>22</v>
      </c>
      <c r="C27" s="71">
        <v>1</v>
      </c>
      <c r="D27" s="64">
        <f t="shared" si="9"/>
        <v>2</v>
      </c>
      <c r="E27">
        <f t="shared" si="10"/>
        <v>195</v>
      </c>
      <c r="F27" s="21">
        <f t="shared" si="4"/>
        <v>0.30769230769230771</v>
      </c>
      <c r="G27">
        <v>20</v>
      </c>
      <c r="H27" s="20">
        <f t="shared" si="5"/>
        <v>12.307692307692308</v>
      </c>
    </row>
    <row r="28" spans="1:8">
      <c r="A28" t="s">
        <v>103</v>
      </c>
      <c r="B28" s="70" t="s">
        <v>80</v>
      </c>
      <c r="C28" s="71">
        <v>1</v>
      </c>
      <c r="D28" s="62">
        <f t="shared" si="9"/>
        <v>2</v>
      </c>
      <c r="E28">
        <f t="shared" si="10"/>
        <v>50</v>
      </c>
      <c r="F28" s="21">
        <f t="shared" si="4"/>
        <v>1.2</v>
      </c>
      <c r="G28">
        <v>20</v>
      </c>
      <c r="H28" s="20">
        <f t="shared" si="5"/>
        <v>48</v>
      </c>
    </row>
    <row r="29" spans="1:8">
      <c r="A29" t="s">
        <v>103</v>
      </c>
      <c r="B29" s="70" t="s">
        <v>21</v>
      </c>
      <c r="C29" s="71">
        <v>1</v>
      </c>
      <c r="D29" s="63">
        <f t="shared" si="9"/>
        <v>2</v>
      </c>
      <c r="E29">
        <f t="shared" si="10"/>
        <v>50</v>
      </c>
      <c r="F29" s="21">
        <f t="shared" si="4"/>
        <v>1.2</v>
      </c>
      <c r="G29">
        <v>20</v>
      </c>
      <c r="H29" s="20">
        <f t="shared" si="5"/>
        <v>48</v>
      </c>
    </row>
    <row r="30" spans="1:8" ht="15.75" thickBot="1">
      <c r="A30" t="s">
        <v>103</v>
      </c>
      <c r="B30" s="70" t="s">
        <v>22</v>
      </c>
      <c r="C30" s="73">
        <v>1</v>
      </c>
      <c r="D30" s="64">
        <f t="shared" si="9"/>
        <v>2</v>
      </c>
      <c r="E30">
        <f t="shared" si="10"/>
        <v>50</v>
      </c>
      <c r="F30" s="21">
        <f t="shared" si="4"/>
        <v>1.2</v>
      </c>
      <c r="G30">
        <v>20</v>
      </c>
      <c r="H30" s="20">
        <f t="shared" si="5"/>
        <v>48</v>
      </c>
    </row>
    <row r="31" spans="1:8">
      <c r="A31" s="59"/>
      <c r="B31" s="59"/>
      <c r="C31" s="59"/>
      <c r="D31" s="58"/>
      <c r="E31" s="58"/>
      <c r="F31" s="65"/>
      <c r="G31" s="58"/>
      <c r="H31" s="66"/>
    </row>
    <row r="33" spans="1:9" ht="15.75" thickBot="1"/>
    <row r="34" spans="1:9">
      <c r="A34" s="75" t="s">
        <v>77</v>
      </c>
      <c r="B34" s="76"/>
    </row>
    <row r="35" spans="1:9" ht="93.75">
      <c r="A35" s="39" t="s">
        <v>76</v>
      </c>
      <c r="B35" s="40" t="s">
        <v>57</v>
      </c>
      <c r="C35" s="38" t="s">
        <v>55</v>
      </c>
      <c r="D35" s="53" t="s">
        <v>56</v>
      </c>
      <c r="E35" s="56"/>
      <c r="F35" s="55" t="s">
        <v>90</v>
      </c>
      <c r="G35" s="29" t="s">
        <v>54</v>
      </c>
      <c r="H35" s="29" t="s">
        <v>58</v>
      </c>
      <c r="I35" s="29" t="s">
        <v>59</v>
      </c>
    </row>
    <row r="36" spans="1:9" ht="37.5">
      <c r="A36" s="39" t="s">
        <v>60</v>
      </c>
      <c r="B36" s="41">
        <v>520</v>
      </c>
      <c r="C36" s="28">
        <f t="shared" ref="C36:C47" si="19">GETPIVOTDATA("Итого",$J$1,"transaction rq",F36)*3</f>
        <v>509.9728506787331</v>
      </c>
      <c r="D36" s="54">
        <f t="shared" ref="D36:D37" si="20">1-B36/C36</f>
        <v>-1.9662123793299235E-2</v>
      </c>
      <c r="E36" s="52"/>
      <c r="F36" s="51" t="str">
        <f>VLOOKUP(A36,Соответствие!A:B,2,FALSE)</f>
        <v>open_home_page</v>
      </c>
      <c r="G36" s="57">
        <f>C36/3</f>
        <v>169.99095022624437</v>
      </c>
      <c r="H36" s="49">
        <f>VLOOKUP(F36,SummaryReport!A:J,8,FALSE)</f>
        <v>168</v>
      </c>
      <c r="I36" s="26">
        <f t="shared" ref="I36:I47" si="21">1-G36/H36</f>
        <v>-1.185089420383556E-2</v>
      </c>
    </row>
    <row r="37" spans="1:9" ht="18.75">
      <c r="A37" s="42" t="s">
        <v>0</v>
      </c>
      <c r="B37" s="41">
        <v>422</v>
      </c>
      <c r="C37" s="28">
        <f t="shared" si="19"/>
        <v>417.66515837104077</v>
      </c>
      <c r="D37" s="54">
        <f t="shared" si="20"/>
        <v>-1.0378748483272471E-2</v>
      </c>
      <c r="E37" s="52"/>
      <c r="F37" s="51" t="str">
        <f>VLOOKUP(A37,Соответствие!A:B,2,FALSE)</f>
        <v>login</v>
      </c>
      <c r="G37" s="57">
        <f t="shared" ref="G37:G47" si="22">C37/3</f>
        <v>139.22171945701359</v>
      </c>
      <c r="H37" s="49">
        <f>VLOOKUP(F37,SummaryReport!A:J,8,FALSE)</f>
        <v>137</v>
      </c>
      <c r="I37" s="26">
        <f t="shared" si="21"/>
        <v>-1.6216930343164959E-2</v>
      </c>
    </row>
    <row r="38" spans="1:9" ht="56.25">
      <c r="A38" s="43" t="s">
        <v>75</v>
      </c>
      <c r="B38" s="41">
        <v>305</v>
      </c>
      <c r="C38" s="28">
        <f t="shared" si="19"/>
        <v>295.38461538461542</v>
      </c>
      <c r="D38" s="54">
        <f t="shared" ref="D38" si="23">1-B38/C38</f>
        <v>-3.2552083333333259E-2</v>
      </c>
      <c r="E38" s="52"/>
      <c r="F38" s="51" t="str">
        <f>VLOOKUP(A38,Соответствие!A:B,2,FALSE)</f>
        <v>click_flights</v>
      </c>
      <c r="G38" s="57">
        <f t="shared" si="22"/>
        <v>98.461538461538467</v>
      </c>
      <c r="H38" s="49">
        <f>VLOOKUP(F38,SummaryReport!A:J,8,FALSE)</f>
        <v>97</v>
      </c>
      <c r="I38" s="26">
        <f t="shared" si="21"/>
        <v>-1.5067406819984086E-2</v>
      </c>
    </row>
    <row r="39" spans="1:9" ht="37.5">
      <c r="A39" s="42" t="s">
        <v>8</v>
      </c>
      <c r="B39" s="41">
        <v>282</v>
      </c>
      <c r="C39" s="28">
        <f t="shared" si="19"/>
        <v>295.38461538461542</v>
      </c>
      <c r="D39" s="50">
        <f t="shared" ref="D39:D48" si="24">1-B39/C39</f>
        <v>4.5312500000000089E-2</v>
      </c>
      <c r="E39" s="52"/>
      <c r="F39" s="51" t="str">
        <f>VLOOKUP(A39,Соответствие!A:B,2,FALSE)</f>
        <v>find_ticket</v>
      </c>
      <c r="G39" s="57">
        <f t="shared" si="22"/>
        <v>98.461538461538467</v>
      </c>
      <c r="H39" s="49">
        <f>VLOOKUP(F39,SummaryReport!A:J,8,FALSE)</f>
        <v>95</v>
      </c>
      <c r="I39" s="26">
        <f t="shared" si="21"/>
        <v>-3.6437246963562764E-2</v>
      </c>
    </row>
    <row r="40" spans="1:9" ht="37.5">
      <c r="A40" s="42" t="s">
        <v>9</v>
      </c>
      <c r="B40" s="41">
        <v>270</v>
      </c>
      <c r="C40" s="28">
        <f t="shared" si="19"/>
        <v>258.46153846153845</v>
      </c>
      <c r="D40" s="50">
        <f t="shared" si="24"/>
        <v>-4.4642857142857206E-2</v>
      </c>
      <c r="E40" s="52"/>
      <c r="F40" s="51" t="str">
        <f>VLOOKUP(A40,Соответствие!A:B,2,FALSE)</f>
        <v>choice_ticket</v>
      </c>
      <c r="G40" s="57">
        <f t="shared" si="22"/>
        <v>86.153846153846146</v>
      </c>
      <c r="H40" s="49">
        <f>VLOOKUP(F40,SummaryReport!A:J,8,FALSE)</f>
        <v>82</v>
      </c>
      <c r="I40" s="26">
        <f t="shared" si="21"/>
        <v>-5.0656660412757848E-2</v>
      </c>
    </row>
    <row r="41" spans="1:9" ht="18.75">
      <c r="A41" s="42" t="s">
        <v>3</v>
      </c>
      <c r="B41" s="41">
        <v>175</v>
      </c>
      <c r="C41" s="28">
        <f t="shared" si="19"/>
        <v>166.15384615384616</v>
      </c>
      <c r="D41" s="50">
        <f t="shared" si="24"/>
        <v>-5.32407407407407E-2</v>
      </c>
      <c r="E41" s="52"/>
      <c r="F41" s="51" t="str">
        <f>VLOOKUP(A41,Соответствие!A:B,2,FALSE)</f>
        <v>buy_ticket</v>
      </c>
      <c r="G41" s="57">
        <f t="shared" si="22"/>
        <v>55.384615384615387</v>
      </c>
      <c r="H41" s="49">
        <f>VLOOKUP(F41,SummaryReport!A:J,8,FALSE)</f>
        <v>53</v>
      </c>
      <c r="I41" s="26">
        <f t="shared" si="21"/>
        <v>-4.4992743105950694E-2</v>
      </c>
    </row>
    <row r="42" spans="1:9" ht="37.5">
      <c r="A42" s="42" t="s">
        <v>4</v>
      </c>
      <c r="B42" s="41">
        <v>280</v>
      </c>
      <c r="C42" s="28">
        <f t="shared" si="19"/>
        <v>273.66515837104072</v>
      </c>
      <c r="D42" s="50">
        <f t="shared" si="24"/>
        <v>-2.314814814814814E-2</v>
      </c>
      <c r="E42" s="52"/>
      <c r="F42" s="51" t="str">
        <f>VLOOKUP(A42,Соответствие!A:B,2,FALSE)</f>
        <v>click_Itinerary</v>
      </c>
      <c r="G42" s="57">
        <f t="shared" si="22"/>
        <v>91.221719457013577</v>
      </c>
      <c r="H42" s="49">
        <f>VLOOKUP(F42,SummaryReport!A:J,8,FALSE)</f>
        <v>88</v>
      </c>
      <c r="I42" s="26">
        <f t="shared" si="21"/>
        <v>-3.661044837515437E-2</v>
      </c>
    </row>
    <row r="43" spans="1:9" ht="37.5">
      <c r="A43" s="42" t="s">
        <v>10</v>
      </c>
      <c r="B43" s="41">
        <v>73</v>
      </c>
      <c r="C43" s="28">
        <f t="shared" si="19"/>
        <v>70.588235294117652</v>
      </c>
      <c r="D43" s="50">
        <f t="shared" si="24"/>
        <v>-3.4166666666666679E-2</v>
      </c>
      <c r="E43" s="52"/>
      <c r="F43" s="51" t="str">
        <f>VLOOKUP(A43,Соответствие!A:B,2,FALSE)</f>
        <v>delete_booking</v>
      </c>
      <c r="G43" s="57">
        <f t="shared" si="22"/>
        <v>23.529411764705884</v>
      </c>
      <c r="H43" s="49">
        <f>VLOOKUP(F43,SummaryReport!A:J,8,FALSE)</f>
        <v>21</v>
      </c>
      <c r="I43" s="26">
        <f t="shared" si="21"/>
        <v>-0.1204481792717087</v>
      </c>
    </row>
    <row r="44" spans="1:9" ht="37.5">
      <c r="A44" s="42" t="s">
        <v>6</v>
      </c>
      <c r="B44" s="41">
        <v>326</v>
      </c>
      <c r="C44" s="28">
        <f t="shared" si="19"/>
        <v>343.81900452488691</v>
      </c>
      <c r="D44" s="50">
        <f t="shared" si="24"/>
        <v>5.1826700357970212E-2</v>
      </c>
      <c r="E44" s="52"/>
      <c r="F44" s="51" t="str">
        <f>VLOOKUP(A44,Соответствие!A:B,2,FALSE)</f>
        <v>logout</v>
      </c>
      <c r="G44" s="57">
        <f t="shared" si="22"/>
        <v>114.60633484162896</v>
      </c>
      <c r="H44" s="49">
        <f>VLOOKUP(F44,SummaryReport!A:J,8,FALSE)</f>
        <v>109</v>
      </c>
      <c r="I44" s="26">
        <f t="shared" si="21"/>
        <v>-5.1434264602100654E-2</v>
      </c>
    </row>
    <row r="45" spans="1:9" ht="56.25">
      <c r="A45" s="42" t="s">
        <v>62</v>
      </c>
      <c r="B45" s="41">
        <v>97</v>
      </c>
      <c r="C45" s="28">
        <f t="shared" si="19"/>
        <v>92.307692307692307</v>
      </c>
      <c r="D45" s="50">
        <f t="shared" si="24"/>
        <v>-5.0833333333333286E-2</v>
      </c>
      <c r="E45" s="52"/>
      <c r="F45" s="51" t="str">
        <f>VLOOKUP(A45,Соответствие!A:B,2,FALSE)</f>
        <v>click_sign_up_now</v>
      </c>
      <c r="G45" s="57">
        <f t="shared" si="22"/>
        <v>30.76923076923077</v>
      </c>
      <c r="H45" s="49">
        <f>VLOOKUP(F45,SummaryReport!A:J,8,FALSE)</f>
        <v>30</v>
      </c>
      <c r="I45" s="26">
        <f t="shared" si="21"/>
        <v>-2.5641025641025772E-2</v>
      </c>
    </row>
    <row r="46" spans="1:9" ht="37.5">
      <c r="A46" s="42" t="s">
        <v>61</v>
      </c>
      <c r="B46" s="41">
        <v>97</v>
      </c>
      <c r="C46" s="28">
        <f t="shared" si="19"/>
        <v>92.307692307692307</v>
      </c>
      <c r="D46" s="50">
        <f t="shared" si="24"/>
        <v>-5.0833333333333286E-2</v>
      </c>
      <c r="E46" s="52"/>
      <c r="F46" s="51" t="str">
        <f>VLOOKUP(A46,Соответствие!A:B,2,FALSE)</f>
        <v>data_usr</v>
      </c>
      <c r="G46" s="57">
        <f t="shared" si="22"/>
        <v>30.76923076923077</v>
      </c>
      <c r="H46" s="49">
        <f>VLOOKUP(F46,SummaryReport!A:J,8,FALSE)</f>
        <v>30</v>
      </c>
      <c r="I46" s="26">
        <f t="shared" si="21"/>
        <v>-2.5641025641025772E-2</v>
      </c>
    </row>
    <row r="47" spans="1:9" ht="75">
      <c r="A47" s="42" t="s">
        <v>63</v>
      </c>
      <c r="B47" s="41">
        <v>97</v>
      </c>
      <c r="C47" s="28">
        <f t="shared" si="19"/>
        <v>92.307692307692307</v>
      </c>
      <c r="D47" s="50">
        <f t="shared" si="24"/>
        <v>-5.0833333333333286E-2</v>
      </c>
      <c r="E47" s="52"/>
      <c r="F47" s="51" t="str">
        <f>VLOOKUP(A47,Соответствие!A:B,2,FALSE)</f>
        <v>welcome_new_usr</v>
      </c>
      <c r="G47" s="57">
        <f t="shared" si="22"/>
        <v>30.76923076923077</v>
      </c>
      <c r="H47" s="49">
        <f>VLOOKUP(F47,SummaryReport!A:J,8,FALSE)</f>
        <v>30</v>
      </c>
      <c r="I47" s="26">
        <f t="shared" si="21"/>
        <v>-2.5641025641025772E-2</v>
      </c>
    </row>
    <row r="48" spans="1:9" ht="19.5" thickBot="1">
      <c r="A48" s="44" t="s">
        <v>7</v>
      </c>
      <c r="B48" s="45">
        <f>SUM(B36:B47)</f>
        <v>2944</v>
      </c>
      <c r="C48" s="27">
        <f>SUM(C36:C47)</f>
        <v>2908.0180995475121</v>
      </c>
      <c r="D48" s="25">
        <f t="shared" si="24"/>
        <v>-1.2373341300071949E-2</v>
      </c>
    </row>
    <row r="49" spans="1:9">
      <c r="I49" s="32"/>
    </row>
    <row r="50" spans="1:9">
      <c r="C50" s="32" t="s">
        <v>74</v>
      </c>
      <c r="D50" s="32"/>
      <c r="E50" s="32"/>
      <c r="F50" s="32"/>
      <c r="G50" s="32"/>
      <c r="H50" s="32"/>
    </row>
    <row r="51" spans="1:9">
      <c r="B51" t="s">
        <v>92</v>
      </c>
      <c r="C51" t="s">
        <v>73</v>
      </c>
      <c r="D51" t="s">
        <v>69</v>
      </c>
      <c r="E51" t="s">
        <v>71</v>
      </c>
      <c r="F51" t="s">
        <v>70</v>
      </c>
      <c r="G51" t="s">
        <v>72</v>
      </c>
      <c r="H51" t="s">
        <v>91</v>
      </c>
    </row>
    <row r="52" spans="1:9">
      <c r="A52" t="s">
        <v>64</v>
      </c>
      <c r="B52" s="33">
        <f>124/3</f>
        <v>41.333333333333336</v>
      </c>
      <c r="C52" s="37">
        <v>57</v>
      </c>
      <c r="D52" s="33">
        <f>60/C52</f>
        <v>1.0526315789473684</v>
      </c>
      <c r="E52" s="48">
        <v>20</v>
      </c>
      <c r="F52" s="46">
        <f>B52/(D52*E52)</f>
        <v>1.9633333333333336</v>
      </c>
      <c r="G52" s="20">
        <f>ROUND(F52,0)</f>
        <v>2</v>
      </c>
      <c r="H52" s="20">
        <f>G52*D52*E52</f>
        <v>42.105263157894733</v>
      </c>
      <c r="I52" s="31">
        <f>1-B52/H52</f>
        <v>1.8333333333333202E-2</v>
      </c>
    </row>
    <row r="53" spans="1:9">
      <c r="A53" t="s">
        <v>65</v>
      </c>
      <c r="B53" s="33">
        <f>150/3</f>
        <v>50</v>
      </c>
      <c r="C53" s="37">
        <v>25</v>
      </c>
      <c r="D53" s="33">
        <f t="shared" ref="D53:D56" si="25">60/C53</f>
        <v>2.4</v>
      </c>
      <c r="E53" s="48">
        <v>20</v>
      </c>
      <c r="F53" s="46">
        <f>B53/(D53*E53)</f>
        <v>1.0416666666666667</v>
      </c>
      <c r="G53" s="20">
        <f t="shared" ref="G53:G56" si="26">ROUND(F53,0)</f>
        <v>1</v>
      </c>
      <c r="H53" s="20">
        <f t="shared" ref="H53:H56" si="27">G53*D53*E53</f>
        <v>48</v>
      </c>
      <c r="I53" s="31">
        <f>1-B53/H53</f>
        <v>-4.1666666666666741E-2</v>
      </c>
    </row>
    <row r="54" spans="1:9">
      <c r="A54" t="s">
        <v>66</v>
      </c>
      <c r="B54" s="34">
        <f>30/3</f>
        <v>10</v>
      </c>
      <c r="C54" s="47">
        <v>115</v>
      </c>
      <c r="D54" s="33">
        <f t="shared" si="25"/>
        <v>0.52173913043478259</v>
      </c>
      <c r="E54" s="48">
        <v>20</v>
      </c>
      <c r="F54" s="46">
        <f>B54/(D54*E54)</f>
        <v>0.95833333333333337</v>
      </c>
      <c r="G54" s="20">
        <v>1</v>
      </c>
      <c r="H54" s="20">
        <f t="shared" si="27"/>
        <v>10.434782608695652</v>
      </c>
      <c r="I54" s="31">
        <f>1-B54/H54</f>
        <v>4.166666666666663E-2</v>
      </c>
    </row>
    <row r="55" spans="1:9">
      <c r="A55" t="s">
        <v>67</v>
      </c>
      <c r="B55" s="33">
        <f>20/3</f>
        <v>6.666666666666667</v>
      </c>
      <c r="C55" s="37">
        <v>180</v>
      </c>
      <c r="D55" s="33">
        <f t="shared" si="25"/>
        <v>0.33333333333333331</v>
      </c>
      <c r="E55" s="48">
        <v>20</v>
      </c>
      <c r="F55" s="46">
        <f>B55/(D55*E55)</f>
        <v>1.0000000000000002</v>
      </c>
      <c r="G55" s="20">
        <v>1</v>
      </c>
      <c r="H55" s="20">
        <f t="shared" si="27"/>
        <v>6.6666666666666661</v>
      </c>
      <c r="I55" s="31">
        <f>1-B55/H55</f>
        <v>0</v>
      </c>
    </row>
    <row r="56" spans="1:9">
      <c r="A56" t="s">
        <v>68</v>
      </c>
      <c r="B56" s="33">
        <f>120/3</f>
        <v>40</v>
      </c>
      <c r="C56" s="37">
        <v>30</v>
      </c>
      <c r="D56" s="33">
        <f t="shared" si="25"/>
        <v>2</v>
      </c>
      <c r="E56" s="48">
        <v>20</v>
      </c>
      <c r="F56" s="46">
        <f>B56/(D56*E56)</f>
        <v>1</v>
      </c>
      <c r="G56" s="20">
        <f t="shared" si="26"/>
        <v>1</v>
      </c>
      <c r="H56" s="20">
        <f t="shared" si="27"/>
        <v>40</v>
      </c>
      <c r="I56" s="31">
        <f>1-B56/H56</f>
        <v>0</v>
      </c>
    </row>
    <row r="57" spans="1:9">
      <c r="G57" s="20">
        <f>SUM(G52:G56)</f>
        <v>6</v>
      </c>
    </row>
  </sheetData>
  <mergeCells count="1">
    <mergeCell ref="A34:B34"/>
  </mergeCell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G10" sqref="G10"/>
    </sheetView>
  </sheetViews>
  <sheetFormatPr defaultRowHeight="15"/>
  <cols>
    <col min="1" max="1" width="47.42578125" bestFit="1" customWidth="1"/>
    <col min="2" max="2" width="14.140625" bestFit="1" customWidth="1"/>
  </cols>
  <sheetData>
    <row r="1" spans="1:2">
      <c r="A1" t="s">
        <v>78</v>
      </c>
      <c r="B1" t="s">
        <v>79</v>
      </c>
    </row>
    <row r="2" spans="1:2">
      <c r="A2" t="str">
        <f>'Автоматизированный расчет'!A36</f>
        <v>Главная Welcome страница</v>
      </c>
      <c r="B2" t="s">
        <v>80</v>
      </c>
    </row>
    <row r="3" spans="1:2">
      <c r="A3" t="str">
        <f>'Автоматизированный расчет'!A37</f>
        <v>Вход в систему</v>
      </c>
      <c r="B3" t="s">
        <v>21</v>
      </c>
    </row>
    <row r="4" spans="1:2">
      <c r="A4" t="str">
        <f>'Автоматизированный расчет'!A38</f>
        <v>Переход на страницу поиска билетов</v>
      </c>
      <c r="B4" t="s">
        <v>88</v>
      </c>
    </row>
    <row r="5" spans="1:2">
      <c r="A5" t="str">
        <f>'Автоматизированный расчет'!A39</f>
        <v xml:space="preserve">Заполнение полей для поиска билета </v>
      </c>
      <c r="B5" t="s">
        <v>93</v>
      </c>
    </row>
    <row r="6" spans="1:2">
      <c r="A6" t="str">
        <f>'Автоматизированный расчет'!A40</f>
        <v xml:space="preserve">Выбор рейса из найденных </v>
      </c>
      <c r="B6" t="s">
        <v>94</v>
      </c>
    </row>
    <row r="7" spans="1:2">
      <c r="A7" t="str">
        <f>'Автоматизированный расчет'!A41</f>
        <v>Оплата билета</v>
      </c>
      <c r="B7" t="s">
        <v>95</v>
      </c>
    </row>
    <row r="8" spans="1:2">
      <c r="A8" t="str">
        <f>'Автоматизированный расчет'!A42</f>
        <v>Просмотр квитанций</v>
      </c>
      <c r="B8" t="s">
        <v>96</v>
      </c>
    </row>
    <row r="9" spans="1:2">
      <c r="A9" t="str">
        <f>'Автоматизированный расчет'!A43</f>
        <v xml:space="preserve">Отмена бронирования </v>
      </c>
      <c r="B9" t="s">
        <v>97</v>
      </c>
    </row>
    <row r="10" spans="1:2">
      <c r="A10" t="str">
        <f>'Автоматизированный расчет'!A44</f>
        <v>Выход из системы</v>
      </c>
      <c r="B10" t="s">
        <v>22</v>
      </c>
    </row>
    <row r="11" spans="1:2">
      <c r="A11" t="str">
        <f>'Автоматизированный расчет'!A45</f>
        <v>Перход на страницу регистрации</v>
      </c>
      <c r="B11" t="s">
        <v>89</v>
      </c>
    </row>
    <row r="12" spans="1:2">
      <c r="A12" t="str">
        <f>'Автоматизированный расчет'!A46</f>
        <v>Заполнение полей регистарции</v>
      </c>
      <c r="B12" t="s">
        <v>98</v>
      </c>
    </row>
    <row r="13" spans="1:2">
      <c r="A13" t="str">
        <f>'Автоматизированный расчет'!A47</f>
        <v>Переход на следуюущий эран после регистарции</v>
      </c>
      <c r="B13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A13" sqref="A13:XFD13"/>
    </sheetView>
  </sheetViews>
  <sheetFormatPr defaultRowHeight="15"/>
  <cols>
    <col min="1" max="1" width="36.42578125" bestFit="1" customWidth="1"/>
  </cols>
  <sheetData>
    <row r="1" spans="1:10">
      <c r="A1" t="s">
        <v>24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25</v>
      </c>
      <c r="I1" t="s">
        <v>26</v>
      </c>
      <c r="J1" t="s">
        <v>27</v>
      </c>
    </row>
    <row r="2" spans="1:10">
      <c r="A2" s="74" t="s">
        <v>102</v>
      </c>
      <c r="B2" s="74" t="s">
        <v>87</v>
      </c>
      <c r="C2" s="74">
        <v>0</v>
      </c>
      <c r="D2" s="74">
        <v>0</v>
      </c>
      <c r="E2" s="74">
        <v>6.2880000000000003</v>
      </c>
      <c r="F2" s="74">
        <v>1.39</v>
      </c>
      <c r="G2" s="74">
        <v>2.2109999999999999</v>
      </c>
      <c r="H2" s="74">
        <v>12</v>
      </c>
      <c r="I2" s="74">
        <v>0</v>
      </c>
      <c r="J2" s="74">
        <v>0</v>
      </c>
    </row>
    <row r="3" spans="1:10">
      <c r="A3" s="74" t="s">
        <v>103</v>
      </c>
      <c r="B3" s="74" t="s">
        <v>87</v>
      </c>
      <c r="C3" s="74">
        <v>0</v>
      </c>
      <c r="D3" s="74">
        <v>0</v>
      </c>
      <c r="E3" s="74">
        <v>2.0249999999999999</v>
      </c>
      <c r="F3" s="74">
        <v>0.24099999999999999</v>
      </c>
      <c r="G3" s="74">
        <v>1.0149999999999999</v>
      </c>
      <c r="H3" s="74">
        <v>47</v>
      </c>
      <c r="I3" s="74">
        <v>0</v>
      </c>
      <c r="J3" s="74">
        <v>0</v>
      </c>
    </row>
    <row r="4" spans="1:10">
      <c r="A4" s="74" t="s">
        <v>100</v>
      </c>
      <c r="B4" s="74" t="s">
        <v>87</v>
      </c>
      <c r="C4" s="74">
        <v>0</v>
      </c>
      <c r="D4" s="74">
        <v>0</v>
      </c>
      <c r="E4" s="74">
        <v>7.1130000000000004</v>
      </c>
      <c r="F4" s="74">
        <v>0.86699999999999999</v>
      </c>
      <c r="G4" s="74">
        <v>2.1890000000000001</v>
      </c>
      <c r="H4" s="74">
        <v>53</v>
      </c>
      <c r="I4" s="74">
        <v>0</v>
      </c>
      <c r="J4" s="74">
        <v>0</v>
      </c>
    </row>
    <row r="5" spans="1:10">
      <c r="A5" s="74" t="s">
        <v>104</v>
      </c>
      <c r="B5" s="74" t="s">
        <v>87</v>
      </c>
      <c r="C5" s="74">
        <v>0</v>
      </c>
      <c r="D5" s="74">
        <v>0</v>
      </c>
      <c r="E5" s="74">
        <v>6.1189999999999998</v>
      </c>
      <c r="F5" s="74">
        <v>0.98199999999999998</v>
      </c>
      <c r="G5" s="74">
        <v>3.1909999999999998</v>
      </c>
      <c r="H5" s="74">
        <v>29</v>
      </c>
      <c r="I5" s="74">
        <v>0</v>
      </c>
      <c r="J5" s="74">
        <v>0</v>
      </c>
    </row>
    <row r="6" spans="1:10">
      <c r="A6" s="74" t="s">
        <v>101</v>
      </c>
      <c r="B6" s="74" t="s">
        <v>87</v>
      </c>
      <c r="C6" s="74">
        <v>0</v>
      </c>
      <c r="D6" s="74">
        <v>0</v>
      </c>
      <c r="E6" s="74">
        <v>3.42</v>
      </c>
      <c r="F6" s="74">
        <v>0.65</v>
      </c>
      <c r="G6" s="74">
        <v>1.956</v>
      </c>
      <c r="H6" s="74">
        <v>21</v>
      </c>
      <c r="I6" s="74">
        <v>2</v>
      </c>
      <c r="J6" s="74">
        <v>0</v>
      </c>
    </row>
    <row r="7" spans="1:10">
      <c r="A7" s="74" t="s">
        <v>95</v>
      </c>
      <c r="B7" s="74" t="s">
        <v>87</v>
      </c>
      <c r="C7" s="74">
        <v>0</v>
      </c>
      <c r="D7" s="74">
        <v>0</v>
      </c>
      <c r="E7" s="74">
        <v>1.024</v>
      </c>
      <c r="F7" s="74">
        <v>0.13400000000000001</v>
      </c>
      <c r="G7" s="74">
        <v>0.16800000000000001</v>
      </c>
      <c r="H7" s="74">
        <v>53</v>
      </c>
      <c r="I7" s="74">
        <v>0</v>
      </c>
      <c r="J7" s="74">
        <v>0</v>
      </c>
    </row>
    <row r="8" spans="1:10">
      <c r="A8" s="74" t="s">
        <v>94</v>
      </c>
      <c r="B8" s="74" t="s">
        <v>87</v>
      </c>
      <c r="C8" s="74">
        <v>0</v>
      </c>
      <c r="D8" s="74">
        <v>0</v>
      </c>
      <c r="E8" s="74">
        <v>0.318</v>
      </c>
      <c r="F8" s="74">
        <v>4.2000000000000003E-2</v>
      </c>
      <c r="G8" s="74">
        <v>0.153</v>
      </c>
      <c r="H8" s="74">
        <v>82</v>
      </c>
      <c r="I8" s="74">
        <v>0</v>
      </c>
      <c r="J8" s="74">
        <v>0</v>
      </c>
    </row>
    <row r="9" spans="1:10">
      <c r="A9" s="74" t="s">
        <v>88</v>
      </c>
      <c r="B9" s="74" t="s">
        <v>87</v>
      </c>
      <c r="C9" s="74">
        <v>0</v>
      </c>
      <c r="D9" s="74">
        <v>0</v>
      </c>
      <c r="E9" s="74">
        <v>1.39</v>
      </c>
      <c r="F9" s="74">
        <v>0.184</v>
      </c>
      <c r="G9" s="74">
        <v>0.46800000000000003</v>
      </c>
      <c r="H9" s="74">
        <v>97</v>
      </c>
      <c r="I9" s="74">
        <v>0</v>
      </c>
      <c r="J9" s="74">
        <v>0</v>
      </c>
    </row>
    <row r="10" spans="1:10">
      <c r="A10" s="74" t="s">
        <v>96</v>
      </c>
      <c r="B10" s="74" t="s">
        <v>87</v>
      </c>
      <c r="C10" s="74">
        <v>0</v>
      </c>
      <c r="D10" s="74">
        <v>0</v>
      </c>
      <c r="E10" s="74">
        <v>2.0369999999999999</v>
      </c>
      <c r="F10" s="74">
        <v>0.27300000000000002</v>
      </c>
      <c r="G10" s="74">
        <v>0.371</v>
      </c>
      <c r="H10" s="74">
        <v>88</v>
      </c>
      <c r="I10" s="74">
        <v>0</v>
      </c>
      <c r="J10" s="74">
        <v>0</v>
      </c>
    </row>
    <row r="11" spans="1:10">
      <c r="A11" s="74" t="s">
        <v>89</v>
      </c>
      <c r="B11" s="74" t="s">
        <v>87</v>
      </c>
      <c r="C11" s="74">
        <v>0</v>
      </c>
      <c r="D11" s="74">
        <v>0</v>
      </c>
      <c r="E11" s="74">
        <v>3.1219999999999999</v>
      </c>
      <c r="F11" s="74">
        <v>0.56000000000000005</v>
      </c>
      <c r="G11" s="74">
        <v>0.20899999999999999</v>
      </c>
      <c r="H11" s="74">
        <v>30</v>
      </c>
      <c r="I11" s="74">
        <v>0</v>
      </c>
      <c r="J11" s="74">
        <v>0</v>
      </c>
    </row>
    <row r="12" spans="1:10">
      <c r="A12" s="74" t="s">
        <v>98</v>
      </c>
      <c r="B12" s="74" t="s">
        <v>87</v>
      </c>
      <c r="C12" s="74">
        <v>0</v>
      </c>
      <c r="D12" s="74">
        <v>0</v>
      </c>
      <c r="E12" s="74">
        <v>0.187</v>
      </c>
      <c r="F12" s="74">
        <v>1.7999999999999999E-2</v>
      </c>
      <c r="G12" s="74">
        <v>0.113</v>
      </c>
      <c r="H12" s="74">
        <v>30</v>
      </c>
      <c r="I12" s="74">
        <v>0</v>
      </c>
      <c r="J12" s="74">
        <v>0</v>
      </c>
    </row>
    <row r="13" spans="1:10">
      <c r="A13" s="74" t="s">
        <v>97</v>
      </c>
      <c r="B13" s="74" t="s">
        <v>87</v>
      </c>
      <c r="C13" s="74">
        <v>0</v>
      </c>
      <c r="D13" s="74">
        <v>0</v>
      </c>
      <c r="E13" s="74">
        <v>0.19700000000000001</v>
      </c>
      <c r="F13" s="74">
        <v>2.4E-2</v>
      </c>
      <c r="G13" s="74">
        <v>0.16200000000000001</v>
      </c>
      <c r="H13" s="74">
        <v>21</v>
      </c>
      <c r="I13" s="74">
        <v>2</v>
      </c>
      <c r="J13" s="74">
        <v>0</v>
      </c>
    </row>
    <row r="14" spans="1:10">
      <c r="A14" s="74" t="s">
        <v>93</v>
      </c>
      <c r="B14" s="74" t="s">
        <v>87</v>
      </c>
      <c r="C14" s="74">
        <v>0</v>
      </c>
      <c r="D14" s="74">
        <v>0</v>
      </c>
      <c r="E14" s="74">
        <v>0.45300000000000001</v>
      </c>
      <c r="F14" s="74">
        <v>4.5999999999999999E-2</v>
      </c>
      <c r="G14" s="74">
        <v>0.14399999999999999</v>
      </c>
      <c r="H14" s="74">
        <v>95</v>
      </c>
      <c r="I14" s="74">
        <v>0</v>
      </c>
      <c r="J14" s="74">
        <v>0</v>
      </c>
    </row>
    <row r="15" spans="1:10">
      <c r="A15" s="74" t="s">
        <v>21</v>
      </c>
      <c r="B15" s="74" t="s">
        <v>87</v>
      </c>
      <c r="C15" s="74">
        <v>0</v>
      </c>
      <c r="D15" s="74">
        <v>0</v>
      </c>
      <c r="E15" s="74">
        <v>1.2130000000000001</v>
      </c>
      <c r="F15" s="74">
        <v>0.11700000000000001</v>
      </c>
      <c r="G15" s="74">
        <v>0.39500000000000002</v>
      </c>
      <c r="H15" s="74">
        <v>137</v>
      </c>
      <c r="I15" s="74">
        <v>0</v>
      </c>
      <c r="J15" s="74">
        <v>0</v>
      </c>
    </row>
    <row r="16" spans="1:10">
      <c r="A16" s="74" t="s">
        <v>22</v>
      </c>
      <c r="B16" s="74" t="s">
        <v>87</v>
      </c>
      <c r="C16" s="74">
        <v>0</v>
      </c>
      <c r="D16" s="74">
        <v>0</v>
      </c>
      <c r="E16" s="74">
        <v>1.327</v>
      </c>
      <c r="F16" s="74">
        <v>0.113</v>
      </c>
      <c r="G16" s="74">
        <v>0.246</v>
      </c>
      <c r="H16" s="74">
        <v>109</v>
      </c>
      <c r="I16" s="74">
        <v>0</v>
      </c>
      <c r="J16" s="74">
        <v>0</v>
      </c>
    </row>
    <row r="17" spans="1:10">
      <c r="A17" s="74" t="s">
        <v>80</v>
      </c>
      <c r="B17" s="74" t="s">
        <v>87</v>
      </c>
      <c r="C17" s="74">
        <v>0</v>
      </c>
      <c r="D17" s="74">
        <v>0</v>
      </c>
      <c r="E17" s="74">
        <v>4.2670000000000003</v>
      </c>
      <c r="F17" s="74">
        <v>0.49399999999999999</v>
      </c>
      <c r="G17" s="74">
        <v>0.36099999999999999</v>
      </c>
      <c r="H17" s="74">
        <v>168</v>
      </c>
      <c r="I17" s="74">
        <v>0</v>
      </c>
      <c r="J17" s="74">
        <v>0</v>
      </c>
    </row>
    <row r="18" spans="1:10">
      <c r="A18" s="74" t="s">
        <v>99</v>
      </c>
      <c r="B18" s="74" t="s">
        <v>87</v>
      </c>
      <c r="C18" s="74">
        <v>0</v>
      </c>
      <c r="D18" s="74">
        <v>0</v>
      </c>
      <c r="E18" s="74">
        <v>0.66800000000000004</v>
      </c>
      <c r="F18" s="74">
        <v>9.1999999999999998E-2</v>
      </c>
      <c r="G18" s="74">
        <v>0.30299999999999999</v>
      </c>
      <c r="H18" s="74">
        <v>30</v>
      </c>
      <c r="I18" s="74">
        <v>0</v>
      </c>
      <c r="J18" s="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H17" sqref="H17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77" t="s">
        <v>30</v>
      </c>
      <c r="F9" s="77"/>
      <c r="G9" s="77"/>
      <c r="H9" s="77"/>
      <c r="I9" s="77"/>
    </row>
    <row r="11" spans="5:9" ht="28.5">
      <c r="E11" s="1" t="s">
        <v>11</v>
      </c>
      <c r="F11" s="1" t="s">
        <v>12</v>
      </c>
      <c r="G11" s="1" t="s">
        <v>13</v>
      </c>
      <c r="H11" s="1" t="s">
        <v>14</v>
      </c>
      <c r="I11" s="1" t="s">
        <v>15</v>
      </c>
    </row>
    <row r="12" spans="5:9" ht="15.75">
      <c r="E12" s="2" t="s">
        <v>0</v>
      </c>
      <c r="F12" s="3" t="s">
        <v>21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>
      <c r="E13" s="2" t="s">
        <v>1</v>
      </c>
      <c r="F13" s="3" t="s">
        <v>20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>
      <c r="E14" s="2" t="s">
        <v>2</v>
      </c>
      <c r="F14" s="3" t="s">
        <v>23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>
      <c r="E15" s="2" t="s">
        <v>3</v>
      </c>
      <c r="F15" s="3" t="s">
        <v>16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>
      <c r="E16" s="2" t="s">
        <v>17</v>
      </c>
      <c r="F16" s="3" t="s">
        <v>19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>
      <c r="E17" s="2" t="s">
        <v>5</v>
      </c>
      <c r="F17" s="3" t="s">
        <v>18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>
      <c r="E18" s="2" t="s">
        <v>6</v>
      </c>
      <c r="F18" s="3" t="s">
        <v>22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77" t="s">
        <v>28</v>
      </c>
      <c r="F23" s="77"/>
      <c r="G23" s="77"/>
      <c r="H23" s="77"/>
      <c r="I23" s="77"/>
    </row>
    <row r="25" spans="5:9">
      <c r="E25" s="8" t="s">
        <v>11</v>
      </c>
      <c r="F25" s="8" t="s">
        <v>12</v>
      </c>
      <c r="G25" s="8" t="s">
        <v>13</v>
      </c>
      <c r="H25" s="8" t="s">
        <v>14</v>
      </c>
      <c r="I25" s="8" t="s">
        <v>15</v>
      </c>
    </row>
    <row r="26" spans="5:9" ht="15.75">
      <c r="E26" s="13" t="s">
        <v>0</v>
      </c>
      <c r="F26" s="12" t="s">
        <v>21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>
      <c r="E27" s="13" t="s">
        <v>1</v>
      </c>
      <c r="F27" s="12" t="s">
        <v>20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>
      <c r="E28" s="13" t="s">
        <v>2</v>
      </c>
      <c r="F28" s="12" t="s">
        <v>23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>
      <c r="E29" s="13" t="s">
        <v>3</v>
      </c>
      <c r="F29" s="12" t="s">
        <v>16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>
      <c r="E30" s="13" t="s">
        <v>17</v>
      </c>
      <c r="F30" s="12" t="s">
        <v>19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>
      <c r="E31" s="13" t="s">
        <v>5</v>
      </c>
      <c r="F31" s="12" t="s">
        <v>18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>
      <c r="E32" s="13" t="s">
        <v>6</v>
      </c>
      <c r="F32" s="12" t="s">
        <v>22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77" t="s">
        <v>29</v>
      </c>
      <c r="F35" s="77"/>
      <c r="G35" s="77"/>
      <c r="H35" s="77"/>
      <c r="I35" s="77"/>
    </row>
    <row r="37" spans="5:15">
      <c r="E37" s="8" t="s">
        <v>11</v>
      </c>
      <c r="F37" s="8" t="s">
        <v>12</v>
      </c>
      <c r="G37" s="8" t="s">
        <v>13</v>
      </c>
      <c r="H37" s="8" t="s">
        <v>14</v>
      </c>
      <c r="I37" s="8" t="s">
        <v>15</v>
      </c>
      <c r="L37" s="14" t="s">
        <v>24</v>
      </c>
      <c r="M37" s="14" t="s">
        <v>25</v>
      </c>
      <c r="N37" s="14" t="s">
        <v>26</v>
      </c>
      <c r="O37" s="14" t="s">
        <v>27</v>
      </c>
    </row>
    <row r="38" spans="5:15" ht="15.75">
      <c r="E38" s="13" t="s">
        <v>0</v>
      </c>
      <c r="F38" s="12" t="s">
        <v>21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18</v>
      </c>
      <c r="M38" s="14">
        <v>377</v>
      </c>
      <c r="N38" s="14">
        <v>27</v>
      </c>
      <c r="O38" s="14">
        <v>0</v>
      </c>
    </row>
    <row r="39" spans="5:15" ht="15.75">
      <c r="E39" s="13" t="s">
        <v>1</v>
      </c>
      <c r="F39" s="12" t="s">
        <v>20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19</v>
      </c>
      <c r="M39" s="14">
        <v>998</v>
      </c>
      <c r="N39" s="14">
        <v>1</v>
      </c>
      <c r="O39" s="14">
        <v>0</v>
      </c>
    </row>
    <row r="40" spans="5:15" ht="15.75">
      <c r="E40" s="13" t="s">
        <v>2</v>
      </c>
      <c r="F40" s="12" t="s">
        <v>23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20</v>
      </c>
      <c r="M40" s="14" t="s">
        <v>31</v>
      </c>
      <c r="N40" s="14">
        <v>0</v>
      </c>
      <c r="O40" s="14">
        <v>0</v>
      </c>
    </row>
    <row r="41" spans="5:15" ht="15.75">
      <c r="E41" s="13" t="s">
        <v>3</v>
      </c>
      <c r="F41" s="12" t="s">
        <v>16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21</v>
      </c>
      <c r="M41" s="14" t="s">
        <v>32</v>
      </c>
      <c r="N41" s="14">
        <v>139</v>
      </c>
      <c r="O41" s="14">
        <v>0</v>
      </c>
    </row>
    <row r="42" spans="5:15" ht="15.75">
      <c r="E42" s="13" t="s">
        <v>17</v>
      </c>
      <c r="F42" s="12" t="s">
        <v>19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22</v>
      </c>
      <c r="M42" s="14" t="s">
        <v>33</v>
      </c>
      <c r="N42" s="14">
        <v>1</v>
      </c>
      <c r="O42" s="14">
        <v>0</v>
      </c>
    </row>
    <row r="43" spans="5:15" ht="15.75">
      <c r="E43" s="13" t="s">
        <v>5</v>
      </c>
      <c r="F43" s="12" t="s">
        <v>18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16</v>
      </c>
      <c r="M43" s="14">
        <v>924</v>
      </c>
      <c r="N43" s="14">
        <v>0</v>
      </c>
      <c r="O43" s="14">
        <v>0</v>
      </c>
    </row>
    <row r="44" spans="5:15" ht="15.75">
      <c r="E44" s="13" t="s">
        <v>6</v>
      </c>
      <c r="F44" s="12" t="s">
        <v>22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23</v>
      </c>
      <c r="M44" s="14" t="s">
        <v>31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AZ</cp:lastModifiedBy>
  <dcterms:created xsi:type="dcterms:W3CDTF">2015-06-05T18:19:34Z</dcterms:created>
  <dcterms:modified xsi:type="dcterms:W3CDTF">2022-10-04T17:46:15Z</dcterms:modified>
</cp:coreProperties>
</file>