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africaiacom.sharepoint.com/sites/AIAProjects/Shared Documents/2025_PR17_Diverzify_SD/02. Working Packs/02. Phase 1/diverzify_freight_analysis/data/input/"/>
    </mc:Choice>
  </mc:AlternateContent>
  <xr:revisionPtr revIDLastSave="1" documentId="13_ncr:1_{8FCA4A7A-745B-4B4D-8AA6-9C620564F624}" xr6:coauthVersionLast="47" xr6:coauthVersionMax="47" xr10:uidLastSave="{B3105348-1328-491F-97A8-D05AAB366712}"/>
  <bookViews>
    <workbookView xWindow="-28920" yWindow="-3150" windowWidth="29040" windowHeight="15720" firstSheet="1" activeTab="6" xr2:uid="{00000000-000D-0000-FFFF-FFFF00000000}"/>
  </bookViews>
  <sheets>
    <sheet name="Rates table" sheetId="7" r:id="rId1"/>
    <sheet name="Conversion tables" sheetId="10" r:id="rId2"/>
    <sheet name="Look up Rate Tables" sheetId="9" r:id="rId3"/>
    <sheet name="Commodity classes" sheetId="8" r:id="rId4"/>
    <sheet name="Tampa" sheetId="6" r:id="rId5"/>
    <sheet name="Longwood" sheetId="5" r:id="rId6"/>
    <sheet name="Jacksonville" sheetId="4" r:id="rId7"/>
    <sheet name="Sheet4" sheetId="14" r:id="rId8"/>
    <sheet name="Consolidated" sheetId="11" r:id="rId9"/>
    <sheet name="Column Comparison" sheetId="12" r:id="rId10"/>
    <sheet name="p_table" sheetId="13" r:id="rId11"/>
  </sheets>
  <definedNames>
    <definedName name="_xlnm._FilterDatabase" localSheetId="6" hidden="1">Jacksonville!$A$2:$R$623</definedName>
    <definedName name="_xlnm._FilterDatabase" localSheetId="5" hidden="1">Longwood!$A$5:$Q$1632</definedName>
    <definedName name="_xlnm._FilterDatabase" localSheetId="4" hidden="1">Tampa!$A$2:$Q$1860</definedName>
    <definedName name="_xlcn.WorksheetConnection_SoutheastFreightAudit3425V2.xlsxTable31" hidden="1">Table3[]</definedName>
  </definedNames>
  <calcPr calcId="191028"/>
  <pivotCaches>
    <pivotCache cacheId="0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Table3" connection="WorksheetConnection_Southeast Freight Audit 3-4-25 - V2.xlsx!Table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4" l="1"/>
  <c r="F9" i="14"/>
  <c r="C17" i="14"/>
  <c r="C9" i="14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2" i="12"/>
  <c r="P11" i="4"/>
  <c r="R11" i="4"/>
  <c r="P49" i="5"/>
  <c r="Q49" i="5" s="1"/>
  <c r="P6" i="5"/>
  <c r="S81" i="6"/>
  <c r="T81" i="6" s="1"/>
  <c r="B5" i="10"/>
  <c r="B6" i="10"/>
  <c r="B7" i="10"/>
  <c r="B8" i="10"/>
  <c r="S5" i="6" s="1"/>
  <c r="T5" i="6" s="1"/>
  <c r="B9" i="10"/>
  <c r="B10" i="10"/>
  <c r="B11" i="10"/>
  <c r="B12" i="10"/>
  <c r="B13" i="10"/>
  <c r="B4" i="10"/>
  <c r="S60" i="6" s="1"/>
  <c r="T60" i="6" s="1"/>
  <c r="F9" i="10"/>
  <c r="F11" i="10"/>
  <c r="F13" i="10"/>
  <c r="F6" i="10"/>
  <c r="F7" i="10" s="1"/>
  <c r="F4" i="10"/>
  <c r="F5" i="10" s="1"/>
  <c r="D3" i="9"/>
  <c r="E3" i="9"/>
  <c r="F3" i="9"/>
  <c r="G3" i="9"/>
  <c r="I3" i="9"/>
  <c r="J3" i="9"/>
  <c r="K3" i="9"/>
  <c r="L3" i="9"/>
  <c r="M3" i="9"/>
  <c r="N3" i="9"/>
  <c r="O3" i="9"/>
  <c r="C4" i="9"/>
  <c r="D4" i="9"/>
  <c r="E4" i="9"/>
  <c r="F4" i="9"/>
  <c r="G4" i="9"/>
  <c r="I4" i="9"/>
  <c r="J4" i="9"/>
  <c r="K4" i="9"/>
  <c r="L4" i="9"/>
  <c r="M4" i="9"/>
  <c r="N4" i="9"/>
  <c r="O4" i="9"/>
  <c r="C13" i="9"/>
  <c r="E13" i="9"/>
  <c r="F13" i="9"/>
  <c r="G13" i="9"/>
  <c r="I13" i="9"/>
  <c r="J13" i="9"/>
  <c r="K13" i="9"/>
  <c r="L13" i="9"/>
  <c r="M13" i="9"/>
  <c r="N13" i="9"/>
  <c r="O13" i="9"/>
  <c r="C15" i="9"/>
  <c r="E15" i="9"/>
  <c r="F15" i="9"/>
  <c r="G15" i="9"/>
  <c r="I15" i="9"/>
  <c r="J15" i="9"/>
  <c r="K15" i="9"/>
  <c r="L15" i="9"/>
  <c r="M15" i="9"/>
  <c r="N15" i="9"/>
  <c r="O15" i="9"/>
  <c r="C14" i="9"/>
  <c r="E14" i="9"/>
  <c r="F14" i="9"/>
  <c r="G14" i="9"/>
  <c r="I14" i="9"/>
  <c r="J14" i="9"/>
  <c r="K14" i="9"/>
  <c r="L14" i="9"/>
  <c r="M14" i="9"/>
  <c r="N14" i="9"/>
  <c r="O14" i="9"/>
  <c r="C16" i="9"/>
  <c r="E16" i="9"/>
  <c r="F16" i="9"/>
  <c r="G16" i="9"/>
  <c r="I16" i="9"/>
  <c r="J16" i="9"/>
  <c r="K16" i="9"/>
  <c r="L16" i="9"/>
  <c r="M16" i="9"/>
  <c r="N16" i="9"/>
  <c r="O16" i="9"/>
  <c r="C17" i="9"/>
  <c r="D17" i="9"/>
  <c r="E17" i="9"/>
  <c r="F17" i="9"/>
  <c r="G17" i="9"/>
  <c r="I17" i="9"/>
  <c r="J17" i="9"/>
  <c r="K17" i="9"/>
  <c r="L17" i="9"/>
  <c r="M17" i="9"/>
  <c r="N17" i="9"/>
  <c r="O17" i="9"/>
  <c r="C7" i="9"/>
  <c r="E7" i="9"/>
  <c r="F7" i="9"/>
  <c r="G7" i="9"/>
  <c r="I7" i="9"/>
  <c r="J7" i="9"/>
  <c r="K7" i="9"/>
  <c r="L7" i="9"/>
  <c r="M7" i="9"/>
  <c r="N7" i="9"/>
  <c r="O7" i="9"/>
  <c r="C9" i="9"/>
  <c r="E9" i="9"/>
  <c r="F9" i="9"/>
  <c r="G9" i="9"/>
  <c r="I9" i="9"/>
  <c r="J9" i="9"/>
  <c r="K9" i="9"/>
  <c r="L9" i="9"/>
  <c r="M9" i="9"/>
  <c r="N9" i="9"/>
  <c r="O9" i="9"/>
  <c r="C8" i="9"/>
  <c r="E8" i="9"/>
  <c r="F8" i="9"/>
  <c r="G8" i="9"/>
  <c r="I8" i="9"/>
  <c r="J8" i="9"/>
  <c r="K8" i="9"/>
  <c r="L8" i="9"/>
  <c r="M8" i="9"/>
  <c r="N8" i="9"/>
  <c r="O8" i="9"/>
  <c r="C10" i="9"/>
  <c r="E10" i="9"/>
  <c r="F10" i="9"/>
  <c r="G10" i="9"/>
  <c r="I10" i="9"/>
  <c r="J10" i="9"/>
  <c r="K10" i="9"/>
  <c r="L10" i="9"/>
  <c r="M10" i="9"/>
  <c r="N10" i="9"/>
  <c r="O10" i="9"/>
  <c r="C11" i="9"/>
  <c r="D11" i="9"/>
  <c r="E11" i="9"/>
  <c r="F11" i="9"/>
  <c r="G11" i="9"/>
  <c r="I11" i="9"/>
  <c r="J11" i="9"/>
  <c r="K11" i="9"/>
  <c r="L11" i="9"/>
  <c r="M11" i="9"/>
  <c r="N11" i="9"/>
  <c r="O11" i="9"/>
  <c r="C19" i="9"/>
  <c r="E19" i="9"/>
  <c r="F19" i="9"/>
  <c r="G19" i="9"/>
  <c r="I19" i="9"/>
  <c r="J19" i="9"/>
  <c r="K19" i="9"/>
  <c r="L19" i="9"/>
  <c r="M19" i="9"/>
  <c r="N19" i="9"/>
  <c r="O19" i="9"/>
  <c r="C21" i="9"/>
  <c r="E21" i="9"/>
  <c r="F21" i="9"/>
  <c r="G21" i="9"/>
  <c r="I21" i="9"/>
  <c r="J21" i="9"/>
  <c r="K21" i="9"/>
  <c r="L21" i="9"/>
  <c r="M21" i="9"/>
  <c r="N21" i="9"/>
  <c r="O21" i="9"/>
  <c r="C20" i="9"/>
  <c r="E20" i="9"/>
  <c r="F20" i="9"/>
  <c r="G20" i="9"/>
  <c r="I20" i="9"/>
  <c r="J20" i="9"/>
  <c r="K20" i="9"/>
  <c r="L20" i="9"/>
  <c r="M20" i="9"/>
  <c r="N20" i="9"/>
  <c r="O20" i="9"/>
  <c r="C22" i="9"/>
  <c r="E22" i="9"/>
  <c r="F22" i="9"/>
  <c r="G22" i="9"/>
  <c r="I22" i="9"/>
  <c r="J22" i="9"/>
  <c r="K22" i="9"/>
  <c r="L22" i="9"/>
  <c r="M22" i="9"/>
  <c r="N22" i="9"/>
  <c r="O22" i="9"/>
  <c r="C23" i="9"/>
  <c r="D23" i="9"/>
  <c r="E23" i="9"/>
  <c r="F23" i="9"/>
  <c r="G23" i="9"/>
  <c r="I23" i="9"/>
  <c r="J23" i="9"/>
  <c r="K23" i="9"/>
  <c r="L23" i="9"/>
  <c r="M23" i="9"/>
  <c r="N23" i="9"/>
  <c r="O23" i="9"/>
  <c r="X45" i="7"/>
  <c r="X44" i="7"/>
  <c r="X43" i="7"/>
  <c r="X42" i="7"/>
  <c r="X29" i="7"/>
  <c r="X28" i="7"/>
  <c r="X27" i="7"/>
  <c r="X26" i="7"/>
  <c r="X12" i="7"/>
  <c r="X10" i="7"/>
  <c r="X11" i="7"/>
  <c r="X9" i="7"/>
  <c r="W7" i="7"/>
  <c r="X7" i="7"/>
  <c r="Y7" i="7"/>
  <c r="Z7" i="7"/>
  <c r="AA7" i="7"/>
  <c r="AB7" i="7"/>
  <c r="V7" i="7"/>
  <c r="S27" i="6" l="1"/>
  <c r="T27" i="6" s="1"/>
  <c r="S17" i="6"/>
  <c r="T17" i="6" s="1"/>
  <c r="S34" i="6"/>
  <c r="T34" i="6" s="1"/>
  <c r="S41" i="6"/>
  <c r="T41" i="6" s="1"/>
  <c r="S57" i="6"/>
  <c r="T57" i="6" s="1"/>
  <c r="S4" i="6"/>
  <c r="T4" i="6" s="1"/>
  <c r="S8" i="6"/>
  <c r="T8" i="6" s="1"/>
  <c r="S19" i="6"/>
  <c r="T19" i="6" s="1"/>
  <c r="S28" i="6"/>
  <c r="T28" i="6" s="1"/>
  <c r="S38" i="6"/>
  <c r="T38" i="6" s="1"/>
  <c r="S43" i="6"/>
  <c r="T43" i="6" s="1"/>
  <c r="S58" i="6"/>
  <c r="T58" i="6" s="1"/>
  <c r="S23" i="6"/>
  <c r="T23" i="6" s="1"/>
  <c r="S29" i="6"/>
  <c r="T29" i="6" s="1"/>
  <c r="S39" i="6"/>
  <c r="T39" i="6" s="1"/>
  <c r="S52" i="6"/>
  <c r="T52" i="6" s="1"/>
  <c r="S59" i="6"/>
  <c r="T59" i="6" s="1"/>
  <c r="S24" i="6"/>
  <c r="T24" i="6" s="1"/>
  <c r="S31" i="6"/>
  <c r="T31" i="6" s="1"/>
  <c r="S40" i="6"/>
  <c r="T40" i="6" s="1"/>
  <c r="S56" i="6"/>
  <c r="T56" i="6" s="1"/>
  <c r="P3" i="4"/>
  <c r="K1631" i="5" l="1"/>
  <c r="R6" i="5"/>
  <c r="P4" i="4"/>
  <c r="Q4" i="4" s="1"/>
  <c r="P16" i="4"/>
  <c r="Q16" i="4" s="1"/>
  <c r="P6" i="4"/>
  <c r="Q6" i="4" s="1"/>
  <c r="P5" i="4"/>
  <c r="Q5" i="4" s="1"/>
  <c r="P15" i="4"/>
  <c r="Q15" i="4" s="1"/>
  <c r="Q3" i="4"/>
  <c r="P14" i="4"/>
  <c r="Q14" i="4" s="1"/>
  <c r="P13" i="4"/>
  <c r="Q13" i="4" s="1"/>
  <c r="M35" i="4"/>
  <c r="P18" i="4"/>
  <c r="Q18" i="4" s="1"/>
  <c r="M18" i="4"/>
  <c r="P37" i="4"/>
  <c r="Q37" i="4" s="1"/>
  <c r="P17" i="4"/>
  <c r="Q17" i="4" s="1"/>
  <c r="P34" i="4"/>
  <c r="Q34" i="4" s="1"/>
  <c r="P39" i="4"/>
  <c r="Q39" i="4" s="1"/>
  <c r="P8" i="4"/>
  <c r="Q8" i="4" s="1"/>
  <c r="P9" i="4"/>
  <c r="Q9" i="4" s="1"/>
  <c r="Q11" i="4"/>
  <c r="P12" i="4"/>
  <c r="Q12" i="4" s="1"/>
  <c r="P7" i="4"/>
  <c r="Q7" i="4" s="1"/>
  <c r="A11" i="4"/>
  <c r="A9" i="4"/>
  <c r="A8" i="4"/>
  <c r="A7" i="4"/>
  <c r="A12" i="4"/>
  <c r="A17" i="4"/>
  <c r="A39" i="4"/>
  <c r="A34" i="4"/>
  <c r="A62" i="4"/>
  <c r="A33" i="4"/>
  <c r="A37" i="4"/>
  <c r="A63" i="4"/>
  <c r="A41" i="4"/>
  <c r="A40" i="4"/>
  <c r="A42" i="4"/>
  <c r="A43" i="4"/>
  <c r="A82" i="4"/>
  <c r="A84" i="4"/>
  <c r="A92" i="4"/>
  <c r="A81" i="4"/>
  <c r="A91" i="4"/>
  <c r="A88" i="4"/>
  <c r="A90" i="4"/>
  <c r="A78" i="4"/>
  <c r="A66" i="4"/>
  <c r="A67" i="4"/>
  <c r="A69" i="4"/>
  <c r="A79" i="4"/>
  <c r="A95" i="4"/>
  <c r="A89" i="4"/>
  <c r="A77" i="4"/>
  <c r="A76" i="4"/>
  <c r="A65" i="4"/>
  <c r="A80" i="4"/>
  <c r="A73" i="4"/>
  <c r="A71" i="4"/>
  <c r="A85" i="4"/>
  <c r="A64" i="4"/>
  <c r="A86" i="4"/>
  <c r="A87" i="4"/>
  <c r="A83" i="4"/>
  <c r="A75" i="4"/>
  <c r="A94" i="4"/>
  <c r="A93" i="4"/>
  <c r="A74" i="4"/>
  <c r="A72" i="4"/>
  <c r="A70" i="4"/>
  <c r="A68" i="4"/>
  <c r="A18" i="4"/>
  <c r="A379" i="4"/>
  <c r="A478" i="4"/>
  <c r="A618" i="4"/>
  <c r="A104" i="4"/>
  <c r="A227" i="4"/>
  <c r="A140" i="4"/>
  <c r="A197" i="4"/>
  <c r="A124" i="4"/>
  <c r="A384" i="4"/>
  <c r="A167" i="4"/>
  <c r="A445" i="4"/>
  <c r="A393" i="4"/>
  <c r="A4" i="4"/>
  <c r="A99" i="4"/>
  <c r="A559" i="4"/>
  <c r="A120" i="4"/>
  <c r="A504" i="4"/>
  <c r="A489" i="4"/>
  <c r="A51" i="4"/>
  <c r="A561" i="4"/>
  <c r="A476" i="4"/>
  <c r="A522" i="4"/>
  <c r="A539" i="4"/>
  <c r="A572" i="4"/>
  <c r="A439" i="4"/>
  <c r="A490" i="4"/>
  <c r="A254" i="4"/>
  <c r="A401" i="4"/>
  <c r="A261" i="4"/>
  <c r="A342" i="4"/>
  <c r="A511" i="4"/>
  <c r="A554" i="4"/>
  <c r="A303" i="4"/>
  <c r="A168" i="4"/>
  <c r="A324" i="4"/>
  <c r="A396" i="4"/>
  <c r="A403" i="4"/>
  <c r="A44" i="4"/>
  <c r="A558" i="4"/>
  <c r="A288" i="4"/>
  <c r="A252" i="4"/>
  <c r="A297" i="4"/>
  <c r="A184" i="4"/>
  <c r="A300" i="4"/>
  <c r="A589" i="4"/>
  <c r="A154" i="4"/>
  <c r="A112" i="4"/>
  <c r="A249" i="4"/>
  <c r="A221" i="4"/>
  <c r="A556" i="4"/>
  <c r="A535" i="4"/>
  <c r="A550" i="4"/>
  <c r="A5" i="4"/>
  <c r="A179" i="4"/>
  <c r="A430" i="4"/>
  <c r="A620" i="4"/>
  <c r="A123" i="4"/>
  <c r="A22" i="4"/>
  <c r="A326" i="4"/>
  <c r="A386" i="4"/>
  <c r="A98" i="4"/>
  <c r="A235" i="4"/>
  <c r="A180" i="4"/>
  <c r="A506" i="4"/>
  <c r="A377" i="4"/>
  <c r="A263" i="4"/>
  <c r="A200" i="4"/>
  <c r="A138" i="4"/>
  <c r="A331" i="4"/>
  <c r="A304" i="4"/>
  <c r="A410" i="4"/>
  <c r="A600" i="4"/>
  <c r="A581" i="4"/>
  <c r="A322" i="4"/>
  <c r="A394" i="4"/>
  <c r="A423" i="4"/>
  <c r="A330" i="4"/>
  <c r="A373" i="4"/>
  <c r="A274" i="4"/>
  <c r="A172" i="4"/>
  <c r="A575" i="4"/>
  <c r="A472" i="4"/>
  <c r="A164" i="4"/>
  <c r="A466" i="4"/>
  <c r="A187" i="4"/>
  <c r="A590" i="4"/>
  <c r="A307" i="4"/>
  <c r="A507" i="4"/>
  <c r="A332" i="4"/>
  <c r="A395" i="4"/>
  <c r="A493" i="4"/>
  <c r="A251" i="4"/>
  <c r="A501" i="4"/>
  <c r="A160" i="4"/>
  <c r="A537" i="4"/>
  <c r="A604" i="4"/>
  <c r="A543" i="4"/>
  <c r="A265" i="4"/>
  <c r="A528" i="4"/>
  <c r="A547" i="4"/>
  <c r="A213" i="4"/>
  <c r="A271" i="4"/>
  <c r="A541" i="4"/>
  <c r="A351" i="4"/>
  <c r="A222" i="4"/>
  <c r="A352" i="4"/>
  <c r="A427" i="4"/>
  <c r="A169" i="4"/>
  <c r="A438" i="4"/>
  <c r="A612" i="4"/>
  <c r="A560" i="4"/>
  <c r="A105" i="4"/>
  <c r="A593" i="4"/>
  <c r="A143" i="4"/>
  <c r="A183" i="4"/>
  <c r="A27" i="4"/>
  <c r="A219" i="4"/>
  <c r="A302" i="4"/>
  <c r="A405" i="4"/>
  <c r="A502" i="4"/>
  <c r="A356" i="4"/>
  <c r="A542" i="4"/>
  <c r="A388" i="4"/>
  <c r="A165" i="4"/>
  <c r="A534" i="4"/>
  <c r="A477" i="4"/>
  <c r="A291" i="4"/>
  <c r="A459" i="4"/>
  <c r="A512" i="4"/>
  <c r="A13" i="4"/>
  <c r="A411" i="4"/>
  <c r="A137" i="4"/>
  <c r="A260" i="4"/>
  <c r="A253" i="4"/>
  <c r="A14" i="4"/>
  <c r="A35" i="4"/>
  <c r="A111" i="4"/>
  <c r="A310" i="4"/>
  <c r="A215" i="4"/>
  <c r="A148" i="4"/>
  <c r="A205" i="4"/>
  <c r="A149" i="4"/>
  <c r="A497" i="4"/>
  <c r="A225" i="4"/>
  <c r="A239" i="4"/>
  <c r="A375" i="4"/>
  <c r="A392" i="4"/>
  <c r="A415" i="4"/>
  <c r="A15" i="4"/>
  <c r="A301" i="4"/>
  <c r="A315" i="4"/>
  <c r="A480" i="4"/>
  <c r="A117" i="4"/>
  <c r="A136" i="4"/>
  <c r="A156" i="4"/>
  <c r="A166" i="4"/>
  <c r="A122" i="4"/>
  <c r="A16" i="4"/>
  <c r="A533" i="4"/>
  <c r="A563" i="4"/>
  <c r="A400" i="4"/>
  <c r="A287" i="4"/>
  <c r="A245" i="4"/>
  <c r="A280" i="4"/>
  <c r="A107" i="4"/>
  <c r="A526" i="4"/>
  <c r="A146" i="4"/>
  <c r="A594" i="4"/>
  <c r="A293" i="4"/>
  <c r="A440" i="4"/>
  <c r="A256" i="4"/>
  <c r="A496" i="4"/>
  <c r="A97" i="4"/>
  <c r="A348" i="4"/>
  <c r="A365" i="4"/>
  <c r="A273" i="4"/>
  <c r="A181" i="4"/>
  <c r="A486" i="4"/>
  <c r="A346" i="4"/>
  <c r="A275" i="4"/>
  <c r="A55" i="4"/>
  <c r="A21" i="4"/>
  <c r="A586" i="4"/>
  <c r="A25" i="4"/>
  <c r="A266" i="4"/>
  <c r="A234" i="4"/>
  <c r="A499" i="4"/>
  <c r="A424" i="4"/>
  <c r="A313" i="4"/>
  <c r="A127" i="4"/>
  <c r="A357" i="4"/>
  <c r="A387" i="4"/>
  <c r="A426" i="4"/>
  <c r="A596" i="4"/>
  <c r="A603" i="4"/>
  <c r="A277" i="4"/>
  <c r="A517" i="4"/>
  <c r="A186" i="4"/>
  <c r="A284" i="4"/>
  <c r="A370" i="4"/>
  <c r="A601" i="4"/>
  <c r="A434" i="4"/>
  <c r="A523" i="4"/>
  <c r="A316" i="4"/>
  <c r="A529" i="4"/>
  <c r="A30" i="4"/>
  <c r="A144" i="4"/>
  <c r="A318" i="4"/>
  <c r="A47" i="4"/>
  <c r="A435" i="4"/>
  <c r="A587" i="4"/>
  <c r="A455" i="4"/>
  <c r="A391" i="4"/>
  <c r="A343" i="4"/>
  <c r="A545" i="4"/>
  <c r="A96" i="4"/>
  <c r="A371" i="4"/>
  <c r="A262" i="4"/>
  <c r="A433" i="4"/>
  <c r="A448" i="4"/>
  <c r="A162" i="4"/>
  <c r="A568" i="4"/>
  <c r="A125" i="4"/>
  <c r="A616" i="4"/>
  <c r="A613" i="4"/>
  <c r="A359" i="4"/>
  <c r="A520" i="4"/>
  <c r="A389" i="4"/>
  <c r="A214" i="4"/>
  <c r="A163" i="4"/>
  <c r="A374" i="4"/>
  <c r="A139" i="4"/>
  <c r="A552" i="4"/>
  <c r="A119" i="4"/>
  <c r="A257" i="4"/>
  <c r="A116" i="4"/>
  <c r="A421" i="4"/>
  <c r="A469" i="4"/>
  <c r="A610" i="4"/>
  <c r="A170" i="4"/>
  <c r="A61" i="4"/>
  <c r="A536" i="4"/>
  <c r="A344" i="4"/>
  <c r="A276" i="4"/>
  <c r="A286" i="4"/>
  <c r="A309" i="4"/>
  <c r="A151" i="4"/>
  <c r="A540" i="4"/>
  <c r="A425" i="4"/>
  <c r="A442" i="4"/>
  <c r="A428" i="4"/>
  <c r="A585" i="4"/>
  <c r="A437" i="4"/>
  <c r="A390" i="4"/>
  <c r="A294" i="4"/>
  <c r="A402" i="4"/>
  <c r="A485" i="4"/>
  <c r="A191" i="4"/>
  <c r="A468" i="4"/>
  <c r="A267" i="4"/>
  <c r="A289" i="4"/>
  <c r="A335" i="4"/>
  <c r="A189" i="4"/>
  <c r="A132" i="4"/>
  <c r="A340" i="4"/>
  <c r="A515" i="4"/>
  <c r="A599" i="4"/>
  <c r="A6" i="4"/>
  <c r="A171" i="4"/>
  <c r="A345" i="4"/>
  <c r="A443" i="4"/>
  <c r="A305" i="4"/>
  <c r="A548" i="4"/>
  <c r="A602" i="4"/>
  <c r="A212" i="4"/>
  <c r="A48" i="4"/>
  <c r="A592" i="4"/>
  <c r="A58" i="4"/>
  <c r="A268" i="4"/>
  <c r="A207" i="4"/>
  <c r="A353" i="4"/>
  <c r="A436" i="4"/>
  <c r="A204" i="4"/>
  <c r="A347" i="4"/>
  <c r="A279" i="4"/>
  <c r="A299" i="4"/>
  <c r="A453" i="4"/>
  <c r="A52" i="4"/>
  <c r="A491" i="4"/>
  <c r="A175" i="4"/>
  <c r="A247" i="4"/>
  <c r="A381" i="4"/>
  <c r="A258" i="4"/>
  <c r="A531" i="4"/>
  <c r="A210" i="4"/>
  <c r="A145" i="4"/>
  <c r="A406" i="4"/>
  <c r="A308" i="4"/>
  <c r="A598" i="4"/>
  <c r="A369" i="4"/>
  <c r="A364" i="4"/>
  <c r="A481" i="4"/>
  <c r="A510" i="4"/>
  <c r="A538" i="4"/>
  <c r="A323" i="4"/>
  <c r="A452" i="4"/>
  <c r="A242" i="4"/>
  <c r="A202" i="4"/>
  <c r="A270" i="4"/>
  <c r="A573" i="4"/>
  <c r="A336" i="4"/>
  <c r="A134" i="4"/>
  <c r="A509" i="4"/>
  <c r="A532" i="4"/>
  <c r="A483" i="4"/>
  <c r="A217" i="4"/>
  <c r="A209" i="4"/>
  <c r="A334" i="4"/>
  <c r="A246" i="4"/>
  <c r="A464" i="4"/>
  <c r="A606" i="4"/>
  <c r="A397" i="4"/>
  <c r="A380" i="4"/>
  <c r="A574" i="4"/>
  <c r="A577" i="4"/>
  <c r="A505" i="4"/>
  <c r="A500" i="4"/>
  <c r="A314" i="4"/>
  <c r="A150" i="4"/>
  <c r="A147" i="4"/>
  <c r="A311" i="4"/>
  <c r="A460" i="4"/>
  <c r="A383" i="4"/>
  <c r="A28" i="4"/>
  <c r="A241" i="4"/>
  <c r="A362" i="4"/>
  <c r="A488" i="4"/>
  <c r="A597" i="4"/>
  <c r="A130" i="4"/>
  <c r="A272" i="4"/>
  <c r="A26" i="4"/>
  <c r="A3" i="4"/>
  <c r="A447" i="4"/>
  <c r="A223" i="4"/>
  <c r="A36" i="4"/>
  <c r="A141" i="4"/>
  <c r="A463" i="4"/>
  <c r="A53" i="4"/>
  <c r="A576" i="4"/>
  <c r="A298" i="4"/>
  <c r="A113" i="4"/>
  <c r="A177" i="4"/>
  <c r="A607" i="4"/>
  <c r="A282" i="4"/>
  <c r="A498" i="4"/>
  <c r="A494" i="4"/>
  <c r="A109" i="4"/>
  <c r="A60" i="4"/>
  <c r="A100" i="4"/>
  <c r="A142" i="4"/>
  <c r="A608" i="4"/>
  <c r="A341" i="4"/>
  <c r="A407" i="4"/>
  <c r="A228" i="4"/>
  <c r="A441" i="4"/>
  <c r="A444" i="4"/>
  <c r="A570" i="4"/>
  <c r="A57" i="4"/>
  <c r="A422" i="4"/>
  <c r="A243" i="4"/>
  <c r="A133" i="4"/>
  <c r="A153" i="4"/>
  <c r="A198" i="4"/>
  <c r="A471" i="4"/>
  <c r="A614" i="4"/>
  <c r="A220" i="4"/>
  <c r="A360" i="4"/>
  <c r="A231" i="4"/>
  <c r="A129" i="4"/>
  <c r="A283" i="4"/>
  <c r="A615" i="4"/>
  <c r="A321" i="4"/>
  <c r="A524" i="4"/>
  <c r="A355" i="4"/>
  <c r="A101" i="4"/>
  <c r="A385" i="4"/>
  <c r="A203" i="4"/>
  <c r="A432" i="4"/>
  <c r="A290" i="4"/>
  <c r="A420" i="4"/>
  <c r="A103" i="4"/>
  <c r="A525" i="4"/>
  <c r="A513" i="4"/>
  <c r="A110" i="4"/>
  <c r="A462" i="4"/>
  <c r="A414" i="4"/>
  <c r="A399" i="4"/>
  <c r="A118" i="4"/>
  <c r="A333" i="4"/>
  <c r="A398" i="4"/>
  <c r="A350" i="4"/>
  <c r="A516" i="4"/>
  <c r="A115" i="4"/>
  <c r="A49" i="4"/>
  <c r="A354" i="4"/>
  <c r="A578" i="4"/>
  <c r="A564" i="4"/>
  <c r="A579" i="4"/>
  <c r="A363" i="4"/>
  <c r="A582" i="4"/>
  <c r="A317" i="4"/>
  <c r="A467" i="4"/>
  <c r="A591" i="4"/>
  <c r="A546" i="4"/>
  <c r="A450" i="4"/>
  <c r="A544" i="4"/>
  <c r="A474" i="4"/>
  <c r="A255" i="4"/>
  <c r="A250" i="4"/>
  <c r="A431" i="4"/>
  <c r="A23" i="4"/>
  <c r="A292" i="4"/>
  <c r="A319" i="4"/>
  <c r="A551" i="4"/>
  <c r="A418" i="4"/>
  <c r="A312" i="4"/>
  <c r="A454" i="4"/>
  <c r="A224" i="4"/>
  <c r="A131" i="4"/>
  <c r="A605" i="4"/>
  <c r="A584" i="4"/>
  <c r="A264" i="4"/>
  <c r="A229" i="4"/>
  <c r="A378" i="4"/>
  <c r="A244" i="4"/>
  <c r="A38" i="4"/>
  <c r="A484" i="4"/>
  <c r="A240" i="4"/>
  <c r="A237" i="4"/>
  <c r="A159" i="4"/>
  <c r="A583" i="4"/>
  <c r="A102" i="4"/>
  <c r="A56" i="4"/>
  <c r="A567" i="4"/>
  <c r="A126" i="4"/>
  <c r="A412" i="4"/>
  <c r="A621" i="4"/>
  <c r="A24" i="4"/>
  <c r="A580" i="4"/>
  <c r="A32" i="4"/>
  <c r="A519" i="4"/>
  <c r="A45" i="4"/>
  <c r="A157" i="4"/>
  <c r="A569" i="4"/>
  <c r="A211" i="4"/>
  <c r="A549" i="4"/>
  <c r="A121" i="4"/>
  <c r="A281" i="4"/>
  <c r="A457" i="4"/>
  <c r="A135" i="4"/>
  <c r="A216" i="4"/>
  <c r="A503" i="4"/>
  <c r="A108" i="4"/>
  <c r="A195" i="4"/>
  <c r="A588" i="4"/>
  <c r="A182" i="4"/>
  <c r="A446" i="4"/>
  <c r="A238" i="4"/>
  <c r="A429" i="4"/>
  <c r="A419" i="4"/>
  <c r="A176" i="4"/>
  <c r="A320" i="4"/>
  <c r="A413" i="4"/>
  <c r="A527" i="4"/>
  <c r="A487" i="4"/>
  <c r="A479" i="4"/>
  <c r="A565" i="4"/>
  <c r="A114" i="4"/>
  <c r="A296" i="4"/>
  <c r="A46" i="4"/>
  <c r="A619" i="4"/>
  <c r="A367" i="4"/>
  <c r="A338" i="4"/>
  <c r="A232" i="4"/>
  <c r="A201" i="4"/>
  <c r="A492" i="4"/>
  <c r="A473" i="4"/>
  <c r="A295" i="4"/>
  <c r="A259" i="4"/>
  <c r="A128" i="4"/>
  <c r="A349" i="4"/>
  <c r="A366" i="4"/>
  <c r="A566" i="4"/>
  <c r="A408" i="4"/>
  <c r="A470" i="4"/>
  <c r="A178" i="4"/>
  <c r="A196" i="4"/>
  <c r="A417" i="4"/>
  <c r="A461" i="4"/>
  <c r="A158" i="4"/>
  <c r="A155" i="4"/>
  <c r="A358" i="4"/>
  <c r="A306" i="4"/>
  <c r="A248" i="4"/>
  <c r="A269" i="4"/>
  <c r="A376" i="4"/>
  <c r="A206" i="4"/>
  <c r="A230" i="4"/>
  <c r="A190" i="4"/>
  <c r="A368" i="4"/>
  <c r="A285" i="4"/>
  <c r="A416" i="4"/>
  <c r="A161" i="4"/>
  <c r="A475" i="4"/>
  <c r="A199" i="4"/>
  <c r="A54" i="4"/>
  <c r="A562" i="4"/>
  <c r="A404" i="4"/>
  <c r="A518" i="4"/>
  <c r="A449" i="4"/>
  <c r="A236" i="4"/>
  <c r="A106" i="4"/>
  <c r="A152" i="4"/>
  <c r="A193" i="4"/>
  <c r="A482" i="4"/>
  <c r="A31" i="4"/>
  <c r="A456" i="4"/>
  <c r="A50" i="4"/>
  <c r="A361" i="4"/>
  <c r="A611" i="4"/>
  <c r="A194" i="4"/>
  <c r="A382" i="4"/>
  <c r="A555" i="4"/>
  <c r="A325" i="4"/>
  <c r="A409" i="4"/>
  <c r="A372" i="4"/>
  <c r="A233" i="4"/>
  <c r="A328" i="4"/>
  <c r="A514" i="4"/>
  <c r="A218" i="4"/>
  <c r="A337" i="4"/>
  <c r="A208" i="4"/>
  <c r="A278" i="4"/>
  <c r="A521" i="4"/>
  <c r="A508" i="4"/>
  <c r="A185" i="4"/>
  <c r="A329" i="4"/>
  <c r="A59" i="4"/>
  <c r="A458" i="4"/>
  <c r="A29" i="4"/>
  <c r="A226" i="4"/>
  <c r="A173" i="4"/>
  <c r="A451" i="4"/>
  <c r="A465" i="4"/>
  <c r="A339" i="4"/>
  <c r="A595" i="4"/>
  <c r="A495" i="4"/>
  <c r="A188" i="4"/>
  <c r="A530" i="4"/>
  <c r="A617" i="4"/>
  <c r="A174" i="4"/>
  <c r="A609" i="4"/>
  <c r="A571" i="4"/>
  <c r="A19" i="4"/>
  <c r="A192" i="4"/>
  <c r="A327" i="4"/>
  <c r="A20" i="4"/>
  <c r="A553" i="4"/>
  <c r="A557" i="4"/>
  <c r="A10" i="4"/>
  <c r="P54" i="5"/>
  <c r="Q54" i="5" s="1"/>
  <c r="P50" i="5"/>
  <c r="Q50" i="5" s="1"/>
  <c r="P53" i="5"/>
  <c r="Q53" i="5" s="1"/>
  <c r="P51" i="5"/>
  <c r="Q51" i="5" s="1"/>
  <c r="P52" i="5"/>
  <c r="Q52" i="5" s="1"/>
  <c r="P55" i="5"/>
  <c r="Q55" i="5" s="1"/>
  <c r="P56" i="5"/>
  <c r="Q56" i="5" s="1"/>
  <c r="P57" i="5"/>
  <c r="Q57" i="5" s="1"/>
  <c r="A25" i="5"/>
  <c r="A26" i="5"/>
  <c r="A40" i="5"/>
  <c r="A15" i="5"/>
  <c r="A39" i="5"/>
  <c r="A9" i="5"/>
  <c r="A28" i="5"/>
  <c r="A24" i="5"/>
  <c r="A38" i="5"/>
  <c r="A29" i="5"/>
  <c r="A21" i="5"/>
  <c r="A43" i="5"/>
  <c r="A47" i="5"/>
  <c r="A14" i="5"/>
  <c r="A42" i="5"/>
  <c r="A46" i="5"/>
  <c r="A37" i="5"/>
  <c r="A45" i="5"/>
  <c r="A31" i="5"/>
  <c r="A6" i="5"/>
  <c r="A48" i="5"/>
  <c r="A35" i="5"/>
  <c r="A7" i="5"/>
  <c r="A8" i="5"/>
  <c r="A22" i="5"/>
  <c r="A30" i="5"/>
  <c r="A10" i="5"/>
  <c r="A34" i="5"/>
  <c r="A36" i="5"/>
  <c r="A41" i="5"/>
  <c r="A12" i="5"/>
  <c r="A44" i="5"/>
  <c r="A23" i="5"/>
  <c r="A13" i="5"/>
  <c r="A11" i="5"/>
  <c r="A32" i="5"/>
  <c r="A16" i="5"/>
  <c r="A18" i="5"/>
  <c r="A33" i="5"/>
  <c r="A27" i="5"/>
  <c r="A19" i="5"/>
  <c r="A17" i="5"/>
  <c r="A420" i="5"/>
  <c r="A1099" i="5"/>
  <c r="A73" i="5"/>
  <c r="A296" i="5"/>
  <c r="A847" i="5"/>
  <c r="A218" i="5"/>
  <c r="A414" i="5"/>
  <c r="A410" i="5"/>
  <c r="A1387" i="5"/>
  <c r="A1328" i="5"/>
  <c r="A1540" i="5"/>
  <c r="A315" i="5"/>
  <c r="A691" i="5"/>
  <c r="A1221" i="5"/>
  <c r="A488" i="5"/>
  <c r="A671" i="5"/>
  <c r="A1023" i="5"/>
  <c r="A793" i="5"/>
  <c r="A1542" i="5"/>
  <c r="A1167" i="5"/>
  <c r="A824" i="5"/>
  <c r="A1560" i="5"/>
  <c r="A328" i="5"/>
  <c r="A1331" i="5"/>
  <c r="A172" i="5"/>
  <c r="A383" i="5"/>
  <c r="A197" i="5"/>
  <c r="A1101" i="5"/>
  <c r="A904" i="5"/>
  <c r="A1556" i="5"/>
  <c r="A1291" i="5"/>
  <c r="A1527" i="5"/>
  <c r="A1001" i="5"/>
  <c r="A1106" i="5"/>
  <c r="A1059" i="5"/>
  <c r="A561" i="5"/>
  <c r="A495" i="5"/>
  <c r="A933" i="5"/>
  <c r="A91" i="5"/>
  <c r="A476" i="5"/>
  <c r="A821" i="5"/>
  <c r="A1499" i="5"/>
  <c r="A1610" i="5"/>
  <c r="A362" i="5"/>
  <c r="A1236" i="5"/>
  <c r="A1035" i="5"/>
  <c r="A849" i="5"/>
  <c r="A1570" i="5"/>
  <c r="A1009" i="5"/>
  <c r="A1184" i="5"/>
  <c r="A637" i="5"/>
  <c r="A1245" i="5"/>
  <c r="A1390" i="5"/>
  <c r="A559" i="5"/>
  <c r="A825" i="5"/>
  <c r="A899" i="5"/>
  <c r="A257" i="5"/>
  <c r="A918" i="5"/>
  <c r="A490" i="5"/>
  <c r="A367" i="5"/>
  <c r="A326" i="5"/>
  <c r="A399" i="5"/>
  <c r="A1600" i="5"/>
  <c r="A1263" i="5"/>
  <c r="A781" i="5"/>
  <c r="A86" i="5"/>
  <c r="A696" i="5"/>
  <c r="A1502" i="5"/>
  <c r="A848" i="5"/>
  <c r="A1065" i="5"/>
  <c r="A260" i="5"/>
  <c r="A1355" i="5"/>
  <c r="A1327" i="5"/>
  <c r="A780" i="5"/>
  <c r="A1139" i="5"/>
  <c r="A898" i="5"/>
  <c r="A421" i="5"/>
  <c r="A1395" i="5"/>
  <c r="A718" i="5"/>
  <c r="A538" i="5"/>
  <c r="A239" i="5"/>
  <c r="A479" i="5"/>
  <c r="A1042" i="5"/>
  <c r="A895" i="5"/>
  <c r="A1187" i="5"/>
  <c r="A1199" i="5"/>
  <c r="A1469" i="5"/>
  <c r="A698" i="5"/>
  <c r="A1457" i="5"/>
  <c r="A1518" i="5"/>
  <c r="A306" i="5"/>
  <c r="A219" i="5"/>
  <c r="A138" i="5"/>
  <c r="A427" i="5"/>
  <c r="A866" i="5"/>
  <c r="A194" i="5"/>
  <c r="A722" i="5"/>
  <c r="A1319" i="5"/>
  <c r="A759" i="5"/>
  <c r="A1197" i="5"/>
  <c r="A67" i="5"/>
  <c r="A610" i="5"/>
  <c r="A1621" i="5"/>
  <c r="A92" i="5"/>
  <c r="A639" i="5"/>
  <c r="A701" i="5"/>
  <c r="A1005" i="5"/>
  <c r="A483" i="5"/>
  <c r="A1608" i="5"/>
  <c r="A324" i="5"/>
  <c r="A435" i="5"/>
  <c r="A1183" i="5"/>
  <c r="A57" i="5"/>
  <c r="A859" i="5"/>
  <c r="A459" i="5"/>
  <c r="A723" i="5"/>
  <c r="A1290" i="5"/>
  <c r="A167" i="5"/>
  <c r="A1428" i="5"/>
  <c r="A736" i="5"/>
  <c r="A986" i="5"/>
  <c r="A1315" i="5"/>
  <c r="A348" i="5"/>
  <c r="A312" i="5"/>
  <c r="A1485" i="5"/>
  <c r="A1392" i="5"/>
  <c r="A922" i="5"/>
  <c r="A289" i="5"/>
  <c r="A841" i="5"/>
  <c r="A962" i="5"/>
  <c r="A1003" i="5"/>
  <c r="A894" i="5"/>
  <c r="A807" i="5"/>
  <c r="A996" i="5"/>
  <c r="A1574" i="5"/>
  <c r="A1142" i="5"/>
  <c r="A1611" i="5"/>
  <c r="A1079" i="5"/>
  <c r="A674" i="5"/>
  <c r="A960" i="5"/>
  <c r="A804" i="5"/>
  <c r="A850" i="5"/>
  <c r="A1147" i="5"/>
  <c r="A1493" i="5"/>
  <c r="A712" i="5"/>
  <c r="A1437" i="5"/>
  <c r="A1021" i="5"/>
  <c r="A1161" i="5"/>
  <c r="A450" i="5"/>
  <c r="A959" i="5"/>
  <c r="A1571" i="5"/>
  <c r="A640" i="5"/>
  <c r="A1552" i="5"/>
  <c r="A1368" i="5"/>
  <c r="A1484" i="5"/>
  <c r="A716" i="5"/>
  <c r="A1110" i="5"/>
  <c r="A191" i="5"/>
  <c r="A747" i="5"/>
  <c r="A465" i="5"/>
  <c r="A634" i="5"/>
  <c r="A1280" i="5"/>
  <c r="A647" i="5"/>
  <c r="A935" i="5"/>
  <c r="A754" i="5"/>
  <c r="A638" i="5"/>
  <c r="A1435" i="5"/>
  <c r="A1592" i="5"/>
  <c r="A1472" i="5"/>
  <c r="A78" i="5"/>
  <c r="A313" i="5"/>
  <c r="A1318" i="5"/>
  <c r="A1452" i="5"/>
  <c r="A863" i="5"/>
  <c r="A484" i="5"/>
  <c r="A1286" i="5"/>
  <c r="A1464" i="5"/>
  <c r="A1229" i="5"/>
  <c r="A1413" i="5"/>
  <c r="A1136" i="5"/>
  <c r="A440" i="5"/>
  <c r="A99" i="5"/>
  <c r="A282" i="5"/>
  <c r="A854" i="5"/>
  <c r="A248" i="5"/>
  <c r="A1073" i="5"/>
  <c r="A148" i="5"/>
  <c r="A175" i="5"/>
  <c r="A284" i="5"/>
  <c r="A1071" i="5"/>
  <c r="A906" i="5"/>
  <c r="A1401" i="5"/>
  <c r="A1459" i="5"/>
  <c r="A90" i="5"/>
  <c r="A114" i="5"/>
  <c r="A169" i="5"/>
  <c r="A1494" i="5"/>
  <c r="A1037" i="5"/>
  <c r="A1057" i="5"/>
  <c r="A910" i="5"/>
  <c r="A805" i="5"/>
  <c r="A1018" i="5"/>
  <c r="A1599" i="5"/>
  <c r="A1181" i="5"/>
  <c r="A525" i="5"/>
  <c r="A1046" i="5"/>
  <c r="A1011" i="5"/>
  <c r="A160" i="5"/>
  <c r="A1096" i="5"/>
  <c r="A228" i="5"/>
  <c r="A1433" i="5"/>
  <c r="A1466" i="5"/>
  <c r="A1339" i="5"/>
  <c r="A300" i="5"/>
  <c r="A1342" i="5"/>
  <c r="A673" i="5"/>
  <c r="A1443" i="5"/>
  <c r="A264" i="5"/>
  <c r="A467" i="5"/>
  <c r="A441" i="5"/>
  <c r="A443" i="5"/>
  <c r="A1317" i="5"/>
  <c r="A473" i="5"/>
  <c r="A258" i="5"/>
  <c r="A1195" i="5"/>
  <c r="A134" i="5"/>
  <c r="A888" i="5"/>
  <c r="A511" i="5"/>
  <c r="A708" i="5"/>
  <c r="A644" i="5"/>
  <c r="A1288" i="5"/>
  <c r="A286" i="5"/>
  <c r="A1322" i="5"/>
  <c r="A1375" i="5"/>
  <c r="A1214" i="5"/>
  <c r="A318" i="5"/>
  <c r="A1410" i="5"/>
  <c r="A1215" i="5"/>
  <c r="A954" i="5"/>
  <c r="A560" i="5"/>
  <c r="A1274" i="5"/>
  <c r="A1396" i="5"/>
  <c r="A855" i="5"/>
  <c r="A339" i="5"/>
  <c r="A690" i="5"/>
  <c r="A371" i="5"/>
  <c r="A487" i="5"/>
  <c r="A833" i="5"/>
  <c r="A734" i="5"/>
  <c r="A1321" i="5"/>
  <c r="A1525" i="5"/>
  <c r="A1550" i="5"/>
  <c r="A51" i="5"/>
  <c r="A1333" i="5"/>
  <c r="A1075" i="5"/>
  <c r="A1298" i="5"/>
  <c r="A1397" i="5"/>
  <c r="A1389" i="5"/>
  <c r="A411" i="5"/>
  <c r="A604" i="5"/>
  <c r="A1155" i="5"/>
  <c r="A343" i="5"/>
  <c r="A413" i="5"/>
  <c r="A1468" i="5"/>
  <c r="A1378" i="5"/>
  <c r="A1495" i="5"/>
  <c r="A1175" i="5"/>
  <c r="A785" i="5"/>
  <c r="A921" i="5"/>
  <c r="A1154" i="5"/>
  <c r="A424" i="5"/>
  <c r="A764" i="5"/>
  <c r="A770" i="5"/>
  <c r="A1462" i="5"/>
  <c r="A392" i="5"/>
  <c r="A797" i="5"/>
  <c r="A765" i="5"/>
  <c r="A1381" i="5"/>
  <c r="A619" i="5"/>
  <c r="A74" i="5"/>
  <c r="A940" i="5"/>
  <c r="A620" i="5"/>
  <c r="A816" i="5"/>
  <c r="A547" i="5"/>
  <c r="A658" i="5"/>
  <c r="A714" i="5"/>
  <c r="A1160" i="5"/>
  <c r="A195" i="5"/>
  <c r="A376" i="5"/>
  <c r="A579" i="5"/>
  <c r="A1019" i="5"/>
  <c r="A1254" i="5"/>
  <c r="A522" i="5"/>
  <c r="A861" i="5"/>
  <c r="A251" i="5"/>
  <c r="A395" i="5"/>
  <c r="A449" i="5"/>
  <c r="A1347" i="5"/>
  <c r="A135" i="5"/>
  <c r="A768" i="5"/>
  <c r="A471" i="5"/>
  <c r="A1270" i="5"/>
  <c r="A801" i="5"/>
  <c r="A1515" i="5"/>
  <c r="A923" i="5"/>
  <c r="A287" i="5"/>
  <c r="A707" i="5"/>
  <c r="A1064" i="5"/>
  <c r="A594" i="5"/>
  <c r="A1421" i="5"/>
  <c r="A988" i="5"/>
  <c r="A409" i="5"/>
  <c r="A319" i="5"/>
  <c r="A272" i="5"/>
  <c r="A331" i="5"/>
  <c r="A1584" i="5"/>
  <c r="A1388" i="5"/>
  <c r="A336" i="5"/>
  <c r="A1103" i="5"/>
  <c r="A1015" i="5"/>
  <c r="A975" i="5"/>
  <c r="A629" i="5"/>
  <c r="A1072" i="5"/>
  <c r="A684" i="5"/>
  <c r="A1240" i="5"/>
  <c r="A338" i="5"/>
  <c r="A1219" i="5"/>
  <c r="A1448" i="5"/>
  <c r="A599" i="5"/>
  <c r="A270" i="5"/>
  <c r="A803" i="5"/>
  <c r="A884" i="5"/>
  <c r="A998" i="5"/>
  <c r="A528" i="5"/>
  <c r="A990" i="5"/>
  <c r="A531" i="5"/>
  <c r="A1326" i="5"/>
  <c r="A1185" i="5"/>
  <c r="A1444" i="5"/>
  <c r="A1022" i="5"/>
  <c r="A232" i="5"/>
  <c r="A1624" i="5"/>
  <c r="A365" i="5"/>
  <c r="A646" i="5"/>
  <c r="A425" i="5"/>
  <c r="A181" i="5"/>
  <c r="A1190" i="5"/>
  <c r="A818" i="5"/>
  <c r="A1359" i="5"/>
  <c r="A499" i="5"/>
  <c r="A1537" i="5"/>
  <c r="A867" i="5"/>
  <c r="A105" i="5"/>
  <c r="A925" i="5"/>
  <c r="A659" i="5"/>
  <c r="A340" i="5"/>
  <c r="A831" i="5"/>
  <c r="A809" i="5"/>
  <c r="A1554" i="5"/>
  <c r="A75" i="5"/>
  <c r="A796" i="5"/>
  <c r="A596" i="5"/>
  <c r="A203" i="5"/>
  <c r="A934" i="5"/>
  <c r="A80" i="5"/>
  <c r="A842" i="5"/>
  <c r="A829" i="5"/>
  <c r="A368" i="5"/>
  <c r="A1130" i="5"/>
  <c r="A1555" i="5"/>
  <c r="A769" i="5"/>
  <c r="A879" i="5"/>
  <c r="A778" i="5"/>
  <c r="A1087" i="5"/>
  <c r="A687" i="5"/>
  <c r="A455" i="5"/>
  <c r="A1062" i="5"/>
  <c r="A223" i="5"/>
  <c r="A556" i="5"/>
  <c r="A370" i="5"/>
  <c r="A515" i="5"/>
  <c r="A378" i="5"/>
  <c r="A379" i="5"/>
  <c r="A931" i="5"/>
  <c r="A1091" i="5"/>
  <c r="A85" i="5"/>
  <c r="A236" i="5"/>
  <c r="A293" i="5"/>
  <c r="A1627" i="5"/>
  <c r="A1192" i="5"/>
  <c r="A283" i="5"/>
  <c r="A1528" i="5"/>
  <c r="A920" i="5"/>
  <c r="A928" i="5"/>
  <c r="A678" i="5"/>
  <c r="A1148" i="5"/>
  <c r="A1383" i="5"/>
  <c r="A523" i="5"/>
  <c r="A1623" i="5"/>
  <c r="A157" i="5"/>
  <c r="A153" i="5"/>
  <c r="A1497" i="5"/>
  <c r="A790" i="5"/>
  <c r="A288" i="5"/>
  <c r="A1112" i="5"/>
  <c r="A1220" i="5"/>
  <c r="A279" i="5"/>
  <c r="A1471" i="5"/>
  <c r="A1353" i="5"/>
  <c r="A1067" i="5"/>
  <c r="A1191" i="5"/>
  <c r="A1334" i="5"/>
  <c r="A183" i="5"/>
  <c r="A1203" i="5"/>
  <c r="A1117" i="5"/>
  <c r="A88" i="5"/>
  <c r="A1329" i="5"/>
  <c r="A200" i="5"/>
  <c r="A1373" i="5"/>
  <c r="A864" i="5"/>
  <c r="A1361" i="5"/>
  <c r="A1238" i="5"/>
  <c r="A709" i="5"/>
  <c r="A669" i="5"/>
  <c r="A112" i="5"/>
  <c r="A851" i="5"/>
  <c r="A1566" i="5"/>
  <c r="A154" i="5"/>
  <c r="A1045" i="5"/>
  <c r="A323" i="5"/>
  <c r="A1076" i="5"/>
  <c r="A1211" i="5"/>
  <c r="A1168" i="5"/>
  <c r="A1530" i="5"/>
  <c r="A364" i="5"/>
  <c r="A505" i="5"/>
  <c r="A1272" i="5"/>
  <c r="A827" i="5"/>
  <c r="A574" i="5"/>
  <c r="A1341" i="5"/>
  <c r="A1140" i="5"/>
  <c r="A1427" i="5"/>
  <c r="A1244" i="5"/>
  <c r="A1066" i="5"/>
  <c r="A1149" i="5"/>
  <c r="A1492" i="5"/>
  <c r="A1302" i="5"/>
  <c r="A1569" i="5"/>
  <c r="A1141" i="5"/>
  <c r="A1138" i="5"/>
  <c r="A1520" i="5"/>
  <c r="A145" i="5"/>
  <c r="A1206" i="5"/>
  <c r="A1034" i="5"/>
  <c r="A1060" i="5"/>
  <c r="A699" i="5"/>
  <c r="A1248" i="5"/>
  <c r="A735" i="5"/>
  <c r="A1344" i="5"/>
  <c r="A919" i="5"/>
  <c r="A1247" i="5"/>
  <c r="A269" i="5"/>
  <c r="A601" i="5"/>
  <c r="A1425" i="5"/>
  <c r="A354" i="5"/>
  <c r="A390" i="5"/>
  <c r="A794" i="5"/>
  <c r="A1509" i="5"/>
  <c r="A512" i="5"/>
  <c r="A761" i="5"/>
  <c r="A534" i="5"/>
  <c r="A550" i="5"/>
  <c r="A1358" i="5"/>
  <c r="A675" i="5"/>
  <c r="A261" i="5"/>
  <c r="A452" i="5"/>
  <c r="A66" i="5"/>
  <c r="A558" i="5"/>
  <c r="A657" i="5"/>
  <c r="A472" i="5"/>
  <c r="A137" i="5"/>
  <c r="A593" i="5"/>
  <c r="A1559" i="5"/>
  <c r="A1564" i="5"/>
  <c r="A59" i="5"/>
  <c r="A256" i="5"/>
  <c r="A1078" i="5"/>
  <c r="A750" i="5"/>
  <c r="A155" i="5"/>
  <c r="A1365" i="5"/>
  <c r="A1016" i="5"/>
  <c r="A1324" i="5"/>
  <c r="A1265" i="5"/>
  <c r="A344" i="5"/>
  <c r="A382" i="5"/>
  <c r="A49" i="5"/>
  <c r="A1498" i="5"/>
  <c r="A1278" i="5"/>
  <c r="A1372" i="5"/>
  <c r="A118" i="5"/>
  <c r="A1503" i="5"/>
  <c r="A832" i="5"/>
  <c r="A880" i="5"/>
  <c r="A1188" i="5"/>
  <c r="A535" i="5"/>
  <c r="A220" i="5"/>
  <c r="A830" i="5"/>
  <c r="A290" i="5"/>
  <c r="A1399" i="5"/>
  <c r="A179" i="5"/>
  <c r="A308" i="5"/>
  <c r="A185" i="5"/>
  <c r="A1156" i="5"/>
  <c r="A431" i="5"/>
  <c r="A136" i="5"/>
  <c r="A317" i="5"/>
  <c r="A177" i="5"/>
  <c r="A636" i="5"/>
  <c r="A1352" i="5"/>
  <c r="A1289" i="5"/>
  <c r="A1041" i="5"/>
  <c r="A1578" i="5"/>
  <c r="A143" i="5"/>
  <c r="A902" i="5"/>
  <c r="A1514" i="5"/>
  <c r="A1579" i="5"/>
  <c r="A822" i="5"/>
  <c r="A222" i="5"/>
  <c r="A860" i="5"/>
  <c r="A96" i="5"/>
  <c r="A588" i="5"/>
  <c r="A1095" i="5"/>
  <c r="A791" i="5"/>
  <c r="A871" i="5"/>
  <c r="A1055" i="5"/>
  <c r="A231" i="5"/>
  <c r="A748" i="5"/>
  <c r="A1475" i="5"/>
  <c r="A784" i="5"/>
  <c r="A1107" i="5"/>
  <c r="A526" i="5"/>
  <c r="A1296" i="5"/>
  <c r="A689" i="5"/>
  <c r="A244" i="5"/>
  <c r="A469" i="5"/>
  <c r="A1513" i="5"/>
  <c r="A418" i="5"/>
  <c r="A1040" i="5"/>
  <c r="A1008" i="5"/>
  <c r="A630" i="5"/>
  <c r="A543" i="5"/>
  <c r="A1179" i="5"/>
  <c r="A393" i="5"/>
  <c r="A1402" i="5"/>
  <c r="A259" i="5"/>
  <c r="A205" i="5"/>
  <c r="A50" i="5"/>
  <c r="A1450" i="5"/>
  <c r="A132" i="5"/>
  <c r="A1092" i="5"/>
  <c r="A501" i="5"/>
  <c r="A702" i="5"/>
  <c r="A885" i="5"/>
  <c r="A1212" i="5"/>
  <c r="A627" i="5"/>
  <c r="A956" i="5"/>
  <c r="A565" i="5"/>
  <c r="A1614" i="5"/>
  <c r="A1416" i="5"/>
  <c r="A968" i="5"/>
  <c r="A1275" i="5"/>
  <c r="A1029" i="5"/>
  <c r="A1522" i="5"/>
  <c r="A945" i="5"/>
  <c r="A121" i="5"/>
  <c r="A733" i="5"/>
  <c r="A127" i="5"/>
  <c r="A752" i="5"/>
  <c r="A1516" i="5"/>
  <c r="A94" i="5"/>
  <c r="A753" i="5"/>
  <c r="A668" i="5"/>
  <c r="A1061" i="5"/>
  <c r="A1438" i="5"/>
  <c r="A1027" i="5"/>
  <c r="A186" i="5"/>
  <c r="A1234" i="5"/>
  <c r="A1031" i="5"/>
  <c r="A1002" i="5"/>
  <c r="A1539" i="5"/>
  <c r="A603" i="5"/>
  <c r="A1345" i="5"/>
  <c r="A1536" i="5"/>
  <c r="A1251" i="5"/>
  <c r="A1208" i="5"/>
  <c r="A1157" i="5"/>
  <c r="A349" i="5"/>
  <c r="A1109" i="5"/>
  <c r="A150" i="5"/>
  <c r="A357" i="5"/>
  <c r="A1281" i="5"/>
  <c r="A1204" i="5"/>
  <c r="A478" i="5"/>
  <c r="A1626" i="5"/>
  <c r="A1293" i="5"/>
  <c r="A1601" i="5"/>
  <c r="A417" i="5"/>
  <c r="A202" i="5"/>
  <c r="A683" i="5"/>
  <c r="A111" i="5"/>
  <c r="A1311" i="5"/>
  <c r="A386" i="5"/>
  <c r="A193" i="5"/>
  <c r="A800" i="5"/>
  <c r="A93" i="5"/>
  <c r="A397" i="5"/>
  <c r="A631" i="5"/>
  <c r="A987" i="5"/>
  <c r="A1088" i="5"/>
  <c r="A1398" i="5"/>
  <c r="A1177" i="5"/>
  <c r="A267" i="5"/>
  <c r="A1210" i="5"/>
  <c r="A551" i="5"/>
  <c r="A1357" i="5"/>
  <c r="A984" i="5"/>
  <c r="A943" i="5"/>
  <c r="A874" i="5"/>
  <c r="A1098" i="5"/>
  <c r="A762" i="5"/>
  <c r="A562" i="5"/>
  <c r="A280" i="5"/>
  <c r="A946" i="5"/>
  <c r="A207" i="5"/>
  <c r="A924" i="5"/>
  <c r="A843" i="5"/>
  <c r="A1077" i="5"/>
  <c r="A1620" i="5"/>
  <c r="A909" i="5"/>
  <c r="A1128" i="5"/>
  <c r="A347" i="5"/>
  <c r="A1014" i="5"/>
  <c r="A648" i="5"/>
  <c r="A1295" i="5"/>
  <c r="A853" i="5"/>
  <c r="A1523" i="5"/>
  <c r="A87" i="5"/>
  <c r="A1473" i="5"/>
  <c r="A812" i="5"/>
  <c r="A1470" i="5"/>
  <c r="A335" i="5"/>
  <c r="A123" i="5"/>
  <c r="A1025" i="5"/>
  <c r="A681" i="5"/>
  <c r="A1531" i="5"/>
  <c r="A1504" i="5"/>
  <c r="A1299" i="5"/>
  <c r="A980" i="5"/>
  <c r="A905" i="5"/>
  <c r="A385" i="5"/>
  <c r="A1380" i="5"/>
  <c r="A1227" i="5"/>
  <c r="A912" i="5"/>
  <c r="A1207" i="5"/>
  <c r="A262" i="5"/>
  <c r="A129" i="5"/>
  <c r="A865" i="5"/>
  <c r="A897" i="5"/>
  <c r="A633" i="5"/>
  <c r="A139" i="5"/>
  <c r="A1432" i="5"/>
  <c r="A1519" i="5"/>
  <c r="A485" i="5"/>
  <c r="A275" i="5"/>
  <c r="A361" i="5"/>
  <c r="A749" i="5"/>
  <c r="A869" i="5"/>
  <c r="A1308" i="5"/>
  <c r="A1033" i="5"/>
  <c r="A391" i="5"/>
  <c r="A1151" i="5"/>
  <c r="A979" i="5"/>
  <c r="A1129" i="5"/>
  <c r="A555" i="5"/>
  <c r="A161" i="5"/>
  <c r="A377" i="5"/>
  <c r="A1294" i="5"/>
  <c r="A729" i="5"/>
  <c r="A1451" i="5"/>
  <c r="A1346" i="5"/>
  <c r="A913" i="5"/>
  <c r="A1572" i="5"/>
  <c r="A55" i="5"/>
  <c r="A839" i="5"/>
  <c r="A61" i="5"/>
  <c r="A297" i="5"/>
  <c r="A1070" i="5"/>
  <c r="A814" i="5"/>
  <c r="A235" i="5"/>
  <c r="A1431" i="5"/>
  <c r="A1385" i="5"/>
  <c r="A224" i="5"/>
  <c r="A927" i="5"/>
  <c r="A405" i="5"/>
  <c r="A628" i="5"/>
  <c r="A1232" i="5"/>
  <c r="A580" i="5"/>
  <c r="A993" i="5"/>
  <c r="A727" i="5"/>
  <c r="A162" i="5"/>
  <c r="A1249" i="5"/>
  <c r="A491" i="5"/>
  <c r="A1273" i="5"/>
  <c r="A1412" i="5"/>
  <c r="A125" i="5"/>
  <c r="A1305" i="5"/>
  <c r="A846" i="5"/>
  <c r="A521" i="5"/>
  <c r="A1089" i="5"/>
  <c r="A516" i="5"/>
  <c r="A775" i="5"/>
  <c r="A969" i="5"/>
  <c r="A834" i="5"/>
  <c r="A1304" i="5"/>
  <c r="A53" i="5"/>
  <c r="A461" i="5"/>
  <c r="A730" i="5"/>
  <c r="A151" i="5"/>
  <c r="A862" i="5"/>
  <c r="A120" i="5"/>
  <c r="A542" i="5"/>
  <c r="A1276" i="5"/>
  <c r="A204" i="5"/>
  <c r="A926" i="5"/>
  <c r="A1538" i="5"/>
  <c r="A509" i="5"/>
  <c r="A1284" i="5"/>
  <c r="A213" i="5"/>
  <c r="A1126" i="5"/>
  <c r="A577" i="5"/>
  <c r="A314" i="5"/>
  <c r="A1343" i="5"/>
  <c r="A217" i="5"/>
  <c r="A661" i="5"/>
  <c r="A130" i="5"/>
  <c r="A346" i="5"/>
  <c r="A1573" i="5"/>
  <c r="A1338" i="5"/>
  <c r="A878" i="5"/>
  <c r="A352" i="5"/>
  <c r="A1186" i="5"/>
  <c r="A447" i="5"/>
  <c r="A133" i="5"/>
  <c r="A159" i="5"/>
  <c r="A1292" i="5"/>
  <c r="A1597" i="5"/>
  <c r="A914" i="5"/>
  <c r="A672" i="5"/>
  <c r="A187" i="5"/>
  <c r="A442" i="5"/>
  <c r="A498" i="5"/>
  <c r="A1490" i="5"/>
  <c r="A215" i="5"/>
  <c r="A663" i="5"/>
  <c r="A1162" i="5"/>
  <c r="A460" i="5"/>
  <c r="A375" i="5"/>
  <c r="A216" i="5"/>
  <c r="A1058" i="5"/>
  <c r="A1549" i="5"/>
  <c r="A1017" i="5"/>
  <c r="A852" i="5"/>
  <c r="A1486" i="5"/>
  <c r="A389" i="5"/>
  <c r="A227" i="5"/>
  <c r="A738" i="5"/>
  <c r="A277" i="5"/>
  <c r="A1153" i="5"/>
  <c r="A889" i="5"/>
  <c r="A656" i="5"/>
  <c r="A188" i="5"/>
  <c r="A1489" i="5"/>
  <c r="A1325" i="5"/>
  <c r="A1196" i="5"/>
  <c r="A799" i="5"/>
  <c r="A1239" i="5"/>
  <c r="A609" i="5"/>
  <c r="A1622" i="5"/>
  <c r="A1052" i="5"/>
  <c r="A817" i="5"/>
  <c r="A652" i="5"/>
  <c r="A1460" i="5"/>
  <c r="A1546" i="5"/>
  <c r="A882" i="5"/>
  <c r="A1467" i="5"/>
  <c r="A1297" i="5"/>
  <c r="A507" i="5"/>
  <c r="A578" i="5"/>
  <c r="A233" i="5"/>
  <c r="A545" i="5"/>
  <c r="A541" i="5"/>
  <c r="A519" i="5"/>
  <c r="A1119" i="5"/>
  <c r="A285" i="5"/>
  <c r="A513" i="5"/>
  <c r="A52" i="5"/>
  <c r="A955" i="5"/>
  <c r="A1585" i="5"/>
  <c r="A1465" i="5"/>
  <c r="A1409" i="5"/>
  <c r="A1090" i="5"/>
  <c r="A564" i="5"/>
  <c r="A992" i="5"/>
  <c r="A253" i="5"/>
  <c r="A58" i="5"/>
  <c r="A982" i="5"/>
  <c r="A1222" i="5"/>
  <c r="A901" i="5"/>
  <c r="A552" i="5"/>
  <c r="A758" i="5"/>
  <c r="A886" i="5"/>
  <c r="A477" i="5"/>
  <c r="A230" i="5"/>
  <c r="A1111" i="5"/>
  <c r="A1563" i="5"/>
  <c r="A1458" i="5"/>
  <c r="A1405" i="5"/>
  <c r="A1508" i="5"/>
  <c r="A1480" i="5"/>
  <c r="A445" i="5"/>
  <c r="A429" i="5"/>
  <c r="A773" i="5"/>
  <c r="A989" i="5"/>
  <c r="A1137" i="5"/>
  <c r="A944" i="5"/>
  <c r="A1050" i="5"/>
  <c r="A419" i="5"/>
  <c r="A83" i="5"/>
  <c r="A1548" i="5"/>
  <c r="A1455" i="5"/>
  <c r="A266" i="5"/>
  <c r="A1082" i="5"/>
  <c r="A1230" i="5"/>
  <c r="A164" i="5"/>
  <c r="A351" i="5"/>
  <c r="A97" i="5"/>
  <c r="A184" i="5"/>
  <c r="A109" i="5"/>
  <c r="A815" i="5"/>
  <c r="A1348" i="5"/>
  <c r="A536" i="5"/>
  <c r="A1456" i="5"/>
  <c r="A63" i="5"/>
  <c r="A621" i="5"/>
  <c r="A56" i="5"/>
  <c r="A384" i="5"/>
  <c r="A359" i="5"/>
  <c r="A1000" i="5"/>
  <c r="A1164" i="5"/>
  <c r="A1332" i="5"/>
  <c r="A180" i="5"/>
  <c r="A1143" i="5"/>
  <c r="A757" i="5"/>
  <c r="A212" i="5"/>
  <c r="A844" i="5"/>
  <c r="A128" i="5"/>
  <c r="A1310" i="5"/>
  <c r="A1313" i="5"/>
  <c r="A1613" i="5"/>
  <c r="A835" i="5"/>
  <c r="A695" i="5"/>
  <c r="A806" i="5"/>
  <c r="A1024" i="5"/>
  <c r="A771" i="5"/>
  <c r="A600" i="5"/>
  <c r="A1434" i="5"/>
  <c r="A930" i="5"/>
  <c r="A1202" i="5"/>
  <c r="A939" i="5"/>
  <c r="A1526" i="5"/>
  <c r="A102" i="5"/>
  <c r="A1439" i="5"/>
  <c r="A651" i="5"/>
  <c r="A131" i="5"/>
  <c r="A662" i="5"/>
  <c r="A680" i="5"/>
  <c r="A974" i="5"/>
  <c r="A1606" i="5"/>
  <c r="A1323" i="5"/>
  <c r="A1307" i="5"/>
  <c r="A403" i="5"/>
  <c r="A685" i="5"/>
  <c r="A1558" i="5"/>
  <c r="A964" i="5"/>
  <c r="A221" i="5"/>
  <c r="A1124" i="5"/>
  <c r="A1351" i="5"/>
  <c r="A820" i="5"/>
  <c r="A1030" i="5"/>
  <c r="A1146" i="5"/>
  <c r="A798" i="5"/>
  <c r="A1007" i="5"/>
  <c r="A1012" i="5"/>
  <c r="A301" i="5"/>
  <c r="A540" i="5"/>
  <c r="A401" i="5"/>
  <c r="A1625" i="5"/>
  <c r="A958" i="5"/>
  <c r="A428" i="5"/>
  <c r="A1483" i="5"/>
  <c r="A598" i="5"/>
  <c r="A625" i="5"/>
  <c r="A937" i="5"/>
  <c r="A1259" i="5"/>
  <c r="A1364" i="5"/>
  <c r="A606" i="5"/>
  <c r="A802" i="5"/>
  <c r="A1596" i="5"/>
  <c r="A776" i="5"/>
  <c r="A149" i="5"/>
  <c r="A1314" i="5"/>
  <c r="A481" i="5"/>
  <c r="A1086" i="5"/>
  <c r="A311" i="5"/>
  <c r="A1253" i="5"/>
  <c r="A1114" i="5"/>
  <c r="A731" i="5"/>
  <c r="A828" i="5"/>
  <c r="A89" i="5"/>
  <c r="A1377" i="5"/>
  <c r="A101" i="5"/>
  <c r="A1544" i="5"/>
  <c r="A156" i="5"/>
  <c r="A1430" i="5"/>
  <c r="A463" i="5"/>
  <c r="A1285" i="5"/>
  <c r="A908" i="5"/>
  <c r="A1258" i="5"/>
  <c r="A250" i="5"/>
  <c r="A666" i="5"/>
  <c r="A719" i="5"/>
  <c r="A415" i="5"/>
  <c r="A1604" i="5"/>
  <c r="A1496" i="5"/>
  <c r="A971" i="5"/>
  <c r="A1006" i="5"/>
  <c r="A582" i="5"/>
  <c r="A165" i="5"/>
  <c r="A1283" i="5"/>
  <c r="A1618" i="5"/>
  <c r="A468" i="5"/>
  <c r="A234" i="5"/>
  <c r="A724" i="5"/>
  <c r="A1303" i="5"/>
  <c r="A1271" i="5"/>
  <c r="A641" i="5"/>
  <c r="A1582" i="5"/>
  <c r="A466" i="5"/>
  <c r="A307" i="5"/>
  <c r="A107" i="5"/>
  <c r="A1080" i="5"/>
  <c r="A1163" i="5"/>
  <c r="A1500" i="5"/>
  <c r="A60" i="5"/>
  <c r="A789" i="5"/>
  <c r="A70" i="5"/>
  <c r="A208" i="5"/>
  <c r="A1609" i="5"/>
  <c r="A779" i="5"/>
  <c r="A1330" i="5"/>
  <c r="A1617" i="5"/>
  <c r="A1255" i="5"/>
  <c r="A1144" i="5"/>
  <c r="A245" i="5"/>
  <c r="A1178" i="5"/>
  <c r="A788" i="5"/>
  <c r="A1356" i="5"/>
  <c r="A1533" i="5"/>
  <c r="A1524" i="5"/>
  <c r="A1442" i="5"/>
  <c r="A255" i="5"/>
  <c r="A1517" i="5"/>
  <c r="A581" i="5"/>
  <c r="A374" i="5"/>
  <c r="A77" i="5"/>
  <c r="A589" i="5"/>
  <c r="A152" i="5"/>
  <c r="A1084" i="5"/>
  <c r="A298" i="5"/>
  <c r="A611" i="5"/>
  <c r="A539" i="5"/>
  <c r="A1243" i="5"/>
  <c r="A1264" i="5"/>
  <c r="A737" i="5"/>
  <c r="A198" i="5"/>
  <c r="A119" i="5"/>
  <c r="A247" i="5"/>
  <c r="A241" i="5"/>
  <c r="A746" i="5"/>
  <c r="A69" i="5"/>
  <c r="A632" i="5"/>
  <c r="A1242" i="5"/>
  <c r="A891" i="5"/>
  <c r="A163" i="5"/>
  <c r="A1404" i="5"/>
  <c r="A475" i="5"/>
  <c r="A1320" i="5"/>
  <c r="A961" i="5"/>
  <c r="A624" i="5"/>
  <c r="A345" i="5"/>
  <c r="A294" i="5"/>
  <c r="A713" i="5"/>
  <c r="A907" i="5"/>
  <c r="A664" i="5"/>
  <c r="A436" i="5"/>
  <c r="A524" i="5"/>
  <c r="A883" i="5"/>
  <c r="A529" i="5"/>
  <c r="A700" i="5"/>
  <c r="A263" i="5"/>
  <c r="A1616" i="5"/>
  <c r="A334" i="5"/>
  <c r="A887" i="5"/>
  <c r="A692" i="5"/>
  <c r="A1237" i="5"/>
  <c r="A1370" i="5"/>
  <c r="A1049" i="5"/>
  <c r="A147" i="5"/>
  <c r="A281" i="5"/>
  <c r="A1039" i="5"/>
  <c r="A938" i="5"/>
  <c r="A76" i="5"/>
  <c r="A1422" i="5"/>
  <c r="A496" i="5"/>
  <c r="A1545" i="5"/>
  <c r="A189" i="5"/>
  <c r="A970" i="5"/>
  <c r="A1589" i="5"/>
  <c r="A1121" i="5"/>
  <c r="A1279" i="5"/>
  <c r="A617" i="5"/>
  <c r="A710" i="5"/>
  <c r="A1426" i="5"/>
  <c r="A493" i="5"/>
  <c r="A1415" i="5"/>
  <c r="A71" i="5"/>
  <c r="A1349" i="5"/>
  <c r="A677" i="5"/>
  <c r="A254" i="5"/>
  <c r="A141" i="5"/>
  <c r="A1085" i="5"/>
  <c r="A1414" i="5"/>
  <c r="A654" i="5"/>
  <c r="A951" i="5"/>
  <c r="A1379" i="5"/>
  <c r="A875" i="5"/>
  <c r="A1362" i="5"/>
  <c r="A728" i="5"/>
  <c r="A464" i="5"/>
  <c r="A1615" i="5"/>
  <c r="A423" i="5"/>
  <c r="A995" i="5"/>
  <c r="A303" i="5"/>
  <c r="A84" i="5"/>
  <c r="A170" i="5"/>
  <c r="A649" i="5"/>
  <c r="A398" i="5"/>
  <c r="A1069" i="5"/>
  <c r="A1557" i="5"/>
  <c r="A126" i="5"/>
  <c r="A457" i="5"/>
  <c r="A358" i="5"/>
  <c r="A1171" i="5"/>
  <c r="A454" i="5"/>
  <c r="A1122" i="5"/>
  <c r="A1158" i="5"/>
  <c r="A316" i="5"/>
  <c r="A587" i="5"/>
  <c r="A679" i="5"/>
  <c r="A618" i="5"/>
  <c r="A742" i="5"/>
  <c r="A243" i="5"/>
  <c r="A1068" i="5"/>
  <c r="A140" i="5"/>
  <c r="A116" i="5"/>
  <c r="A976" i="5"/>
  <c r="A1097" i="5"/>
  <c r="A341" i="5"/>
  <c r="A756" i="5"/>
  <c r="A433" i="5"/>
  <c r="A952" i="5"/>
  <c r="A95" i="5"/>
  <c r="A1521" i="5"/>
  <c r="A407" i="5"/>
  <c r="A82" i="5"/>
  <c r="A766" i="5"/>
  <c r="A182" i="5"/>
  <c r="A1133" i="5"/>
  <c r="A602" i="5"/>
  <c r="A978" i="5"/>
  <c r="A1354" i="5"/>
  <c r="A1511" i="5"/>
  <c r="A717" i="5"/>
  <c r="A363" i="5"/>
  <c r="A744" i="5"/>
  <c r="A1487" i="5"/>
  <c r="A1123" i="5"/>
  <c r="A1020" i="5"/>
  <c r="A1213" i="5"/>
  <c r="A1369" i="5"/>
  <c r="A1595" i="5"/>
  <c r="A1198" i="5"/>
  <c r="A981" i="5"/>
  <c r="A387" i="5"/>
  <c r="A811" i="5"/>
  <c r="A104" i="5"/>
  <c r="A474" i="5"/>
  <c r="A836" i="5"/>
  <c r="A655" i="5"/>
  <c r="A1217" i="5"/>
  <c r="A705" i="5"/>
  <c r="A1366" i="5"/>
  <c r="A936" i="5"/>
  <c r="A166" i="5"/>
  <c r="A837" i="5"/>
  <c r="A1309" i="5"/>
  <c r="A1461" i="5"/>
  <c r="A1529" i="5"/>
  <c r="A1301" i="5"/>
  <c r="A570" i="5"/>
  <c r="A265" i="5"/>
  <c r="A321" i="5"/>
  <c r="A585" i="5"/>
  <c r="A1026" i="5"/>
  <c r="A1376" i="5"/>
  <c r="A211" i="5"/>
  <c r="A1581" i="5"/>
  <c r="A1371" i="5"/>
  <c r="A1100" i="5"/>
  <c r="A1135" i="5"/>
  <c r="A792" i="5"/>
  <c r="A268" i="5"/>
  <c r="A295" i="5"/>
  <c r="A857" i="5"/>
  <c r="A994" i="5"/>
  <c r="A774" i="5"/>
  <c r="A706" i="5"/>
  <c r="A1400" i="5"/>
  <c r="A949" i="5"/>
  <c r="A1235" i="5"/>
  <c r="A470" i="5"/>
  <c r="A1169" i="5"/>
  <c r="A615" i="5"/>
  <c r="A1225" i="5"/>
  <c r="A983" i="5"/>
  <c r="A1166" i="5"/>
  <c r="A1257" i="5"/>
  <c r="A1176" i="5"/>
  <c r="A1180" i="5"/>
  <c r="A1488" i="5"/>
  <c r="A146" i="5"/>
  <c r="A586" i="5"/>
  <c r="A703" i="5"/>
  <c r="A1576" i="5"/>
  <c r="A967" i="5"/>
  <c r="A206" i="5"/>
  <c r="A650" i="5"/>
  <c r="A329" i="5"/>
  <c r="A456" i="5"/>
  <c r="A1081" i="5"/>
  <c r="A592" i="5"/>
  <c r="A305" i="5"/>
  <c r="A1605" i="5"/>
  <c r="A426" i="5"/>
  <c r="A273" i="5"/>
  <c r="A54" i="5"/>
  <c r="A494" i="5"/>
  <c r="A1048" i="5"/>
  <c r="A1036" i="5"/>
  <c r="A1590" i="5"/>
  <c r="A291" i="5"/>
  <c r="A947" i="5"/>
  <c r="A892" i="5"/>
  <c r="A911" i="5"/>
  <c r="A1120" i="5"/>
  <c r="A1300" i="5"/>
  <c r="A872" i="5"/>
  <c r="A1630" i="5"/>
  <c r="A489" i="5"/>
  <c r="A178" i="5"/>
  <c r="A1408" i="5"/>
  <c r="A192" i="5"/>
  <c r="A767" i="5"/>
  <c r="A553" i="5"/>
  <c r="A1612" i="5"/>
  <c r="A124" i="5"/>
  <c r="A1607" i="5"/>
  <c r="A626" i="5"/>
  <c r="A725" i="5"/>
  <c r="A1506" i="5"/>
  <c r="A1512" i="5"/>
  <c r="A858" i="5"/>
  <c r="A98" i="5"/>
  <c r="A1534" i="5"/>
  <c r="A1561" i="5"/>
  <c r="A408" i="5"/>
  <c r="A966" i="5"/>
  <c r="A396" i="5"/>
  <c r="A1565" i="5"/>
  <c r="A741" i="5"/>
  <c r="A1032" i="5"/>
  <c r="A795" i="5"/>
  <c r="A1201" i="5"/>
  <c r="A953" i="5"/>
  <c r="A745" i="5"/>
  <c r="A366" i="5"/>
  <c r="A1093" i="5"/>
  <c r="A590" i="5"/>
  <c r="A1115" i="5"/>
  <c r="A518" i="5"/>
  <c r="A726" i="5"/>
  <c r="A917" i="5"/>
  <c r="A932" i="5"/>
  <c r="A1586" i="5"/>
  <c r="A1241" i="5"/>
  <c r="A196" i="5"/>
  <c r="A903" i="5"/>
  <c r="A597" i="5"/>
  <c r="A342" i="5"/>
  <c r="A1567" i="5"/>
  <c r="A1105" i="5"/>
  <c r="A1223" i="5"/>
  <c r="A1424" i="5"/>
  <c r="A743" i="5"/>
  <c r="A1028" i="5"/>
  <c r="A1043" i="5"/>
  <c r="A667" i="5"/>
  <c r="A201" i="5"/>
  <c r="A532" i="5"/>
  <c r="A1038" i="5"/>
  <c r="A840" i="5"/>
  <c r="A492" i="5"/>
  <c r="A948" i="5"/>
  <c r="A497" i="5"/>
  <c r="A786" i="5"/>
  <c r="A517" i="5"/>
  <c r="A394" i="5"/>
  <c r="A1282" i="5"/>
  <c r="A1629" i="5"/>
  <c r="A653" i="5"/>
  <c r="A249" i="5"/>
  <c r="A1102" i="5"/>
  <c r="A355" i="5"/>
  <c r="A453" i="5"/>
  <c r="A643" i="5"/>
  <c r="A225" i="5"/>
  <c r="A504" i="5"/>
  <c r="A1150" i="5"/>
  <c r="A62" i="5"/>
  <c r="A1261" i="5"/>
  <c r="A660" i="5"/>
  <c r="A1209" i="5"/>
  <c r="A372" i="5"/>
  <c r="A870" i="5"/>
  <c r="A1287" i="5"/>
  <c r="A1047" i="5"/>
  <c r="A229" i="5"/>
  <c r="A278" i="5"/>
  <c r="A991" i="5"/>
  <c r="A360" i="5"/>
  <c r="A1449" i="5"/>
  <c r="A108" i="5"/>
  <c r="A446" i="5"/>
  <c r="A549" i="5"/>
  <c r="A890" i="5"/>
  <c r="A1591" i="5"/>
  <c r="A381" i="5"/>
  <c r="A1588" i="5"/>
  <c r="A502" i="5"/>
  <c r="A81" i="5"/>
  <c r="A900" i="5"/>
  <c r="A575" i="5"/>
  <c r="A400" i="5"/>
  <c r="A482" i="5"/>
  <c r="A950" i="5"/>
  <c r="A751" i="5"/>
  <c r="A1507" i="5"/>
  <c r="A1231" i="5"/>
  <c r="A877" i="5"/>
  <c r="A1277" i="5"/>
  <c r="A1541" i="5"/>
  <c r="A1393" i="5"/>
  <c r="A1476" i="5"/>
  <c r="A845" i="5"/>
  <c r="A122" i="5"/>
  <c r="A327" i="5"/>
  <c r="A1193" i="5"/>
  <c r="A1083" i="5"/>
  <c r="A1367" i="5"/>
  <c r="A1440" i="5"/>
  <c r="A276" i="5"/>
  <c r="A320" i="5"/>
  <c r="A1568" i="5"/>
  <c r="A623" i="5"/>
  <c r="A591" i="5"/>
  <c r="A1628" i="5"/>
  <c r="A1445" i="5"/>
  <c r="A1010" i="5"/>
  <c r="A430" i="5"/>
  <c r="A1118" i="5"/>
  <c r="A252" i="5"/>
  <c r="A740" i="5"/>
  <c r="A772" i="5"/>
  <c r="A310" i="5"/>
  <c r="A686" i="5"/>
  <c r="A1104" i="5"/>
  <c r="A1547" i="5"/>
  <c r="A557" i="5"/>
  <c r="A1004" i="5"/>
  <c r="A190" i="5"/>
  <c r="A670" i="5"/>
  <c r="A1447" i="5"/>
  <c r="A1407" i="5"/>
  <c r="A682" i="5"/>
  <c r="A572" i="5"/>
  <c r="A763" i="5"/>
  <c r="A1094" i="5"/>
  <c r="A782" i="5"/>
  <c r="A1316" i="5"/>
  <c r="A554" i="5"/>
  <c r="A332" i="5"/>
  <c r="A1587" i="5"/>
  <c r="A569" i="5"/>
  <c r="A1510" i="5"/>
  <c r="A1453" i="5"/>
  <c r="A333" i="5"/>
  <c r="A1446" i="5"/>
  <c r="A1189" i="5"/>
  <c r="A1256" i="5"/>
  <c r="A388" i="5"/>
  <c r="A1266" i="5"/>
  <c r="A1411" i="5"/>
  <c r="A1044" i="5"/>
  <c r="A873" i="5"/>
  <c r="A451" i="5"/>
  <c r="A416" i="5"/>
  <c r="A325" i="5"/>
  <c r="A1218" i="5"/>
  <c r="A271" i="5"/>
  <c r="A1386" i="5"/>
  <c r="A583" i="5"/>
  <c r="A1384" i="5"/>
  <c r="A238" i="5"/>
  <c r="A1429" i="5"/>
  <c r="A226" i="5"/>
  <c r="A299" i="5"/>
  <c r="A404" i="5"/>
  <c r="A942" i="5"/>
  <c r="A1336" i="5"/>
  <c r="A605" i="5"/>
  <c r="A506" i="5"/>
  <c r="A826" i="5"/>
  <c r="A209" i="5"/>
  <c r="A977" i="5"/>
  <c r="A508" i="5"/>
  <c r="A214" i="5"/>
  <c r="A584" i="5"/>
  <c r="A838" i="5"/>
  <c r="A171" i="5"/>
  <c r="A616" i="5"/>
  <c r="A755" i="5"/>
  <c r="A783" i="5"/>
  <c r="A1224" i="5"/>
  <c r="A103" i="5"/>
  <c r="A1474" i="5"/>
  <c r="A304" i="5"/>
  <c r="A1436" i="5"/>
  <c r="A1477" i="5"/>
  <c r="A1170" i="5"/>
  <c r="A173" i="5"/>
  <c r="A1233" i="5"/>
  <c r="A856" i="5"/>
  <c r="A168" i="5"/>
  <c r="A174" i="5"/>
  <c r="A1226" i="5"/>
  <c r="A1054" i="5"/>
  <c r="A72" i="5"/>
  <c r="A514" i="5"/>
  <c r="A576" i="5"/>
  <c r="A1132" i="5"/>
  <c r="A571" i="5"/>
  <c r="A500" i="5"/>
  <c r="A1593" i="5"/>
  <c r="A739" i="5"/>
  <c r="A1262" i="5"/>
  <c r="A1423" i="5"/>
  <c r="A1603" i="5"/>
  <c r="A1159" i="5"/>
  <c r="A1013" i="5"/>
  <c r="A422" i="5"/>
  <c r="A1174" i="5"/>
  <c r="A1553" i="5"/>
  <c r="A330" i="5"/>
  <c r="A322" i="5"/>
  <c r="A302" i="5"/>
  <c r="A1228" i="5"/>
  <c r="A688" i="5"/>
  <c r="A1382" i="5"/>
  <c r="A1340" i="5"/>
  <c r="A1482" i="5"/>
  <c r="A274" i="5"/>
  <c r="A246" i="5"/>
  <c r="A113" i="5"/>
  <c r="A1463" i="5"/>
  <c r="A546" i="5"/>
  <c r="A1583" i="5"/>
  <c r="A1491" i="5"/>
  <c r="A1420" i="5"/>
  <c r="A693" i="5"/>
  <c r="A117" i="5"/>
  <c r="A810" i="5"/>
  <c r="A520" i="5"/>
  <c r="A1268" i="5"/>
  <c r="A573" i="5"/>
  <c r="A1551" i="5"/>
  <c r="A462" i="5"/>
  <c r="A380" i="5"/>
  <c r="A941" i="5"/>
  <c r="A369" i="5"/>
  <c r="A1108" i="5"/>
  <c r="A1406" i="5"/>
  <c r="A1053" i="5"/>
  <c r="A544" i="5"/>
  <c r="A68" i="5"/>
  <c r="A1312" i="5"/>
  <c r="A1418" i="5"/>
  <c r="A676" i="5"/>
  <c r="A527" i="5"/>
  <c r="A1306" i="5"/>
  <c r="A353" i="5"/>
  <c r="A566" i="5"/>
  <c r="A1152" i="5"/>
  <c r="A694" i="5"/>
  <c r="A1441" i="5"/>
  <c r="A533" i="5"/>
  <c r="A985" i="5"/>
  <c r="A434" i="5"/>
  <c r="A1454" i="5"/>
  <c r="A356" i="5"/>
  <c r="A237" i="5"/>
  <c r="A1478" i="5"/>
  <c r="A1403" i="5"/>
  <c r="A337" i="5"/>
  <c r="A530" i="5"/>
  <c r="A777" i="5"/>
  <c r="A1505" i="5"/>
  <c r="A1391" i="5"/>
  <c r="A1200" i="5"/>
  <c r="A1063" i="5"/>
  <c r="A720" i="5"/>
  <c r="A292" i="5"/>
  <c r="A1252" i="5"/>
  <c r="A732" i="5"/>
  <c r="A1535" i="5"/>
  <c r="A635" i="5"/>
  <c r="A715" i="5"/>
  <c r="A613" i="5"/>
  <c r="A1173" i="5"/>
  <c r="A1131" i="5"/>
  <c r="A309" i="5"/>
  <c r="A608" i="5"/>
  <c r="A240" i="5"/>
  <c r="A881" i="5"/>
  <c r="A1182" i="5"/>
  <c r="A568" i="5"/>
  <c r="A567" i="5"/>
  <c r="A595" i="5"/>
  <c r="A721" i="5"/>
  <c r="A1145" i="5"/>
  <c r="A1051" i="5"/>
  <c r="A823" i="5"/>
  <c r="A1350" i="5"/>
  <c r="A210" i="5"/>
  <c r="A1479" i="5"/>
  <c r="A1125" i="5"/>
  <c r="A106" i="5"/>
  <c r="A79" i="5"/>
  <c r="A100" i="5"/>
  <c r="A1532" i="5"/>
  <c r="A1619" i="5"/>
  <c r="A614" i="5"/>
  <c r="A607" i="5"/>
  <c r="A503" i="5"/>
  <c r="A957" i="5"/>
  <c r="A480" i="5"/>
  <c r="A813" i="5"/>
  <c r="A439" i="5"/>
  <c r="A1481" i="5"/>
  <c r="A1577" i="5"/>
  <c r="A916" i="5"/>
  <c r="A510" i="5"/>
  <c r="A965" i="5"/>
  <c r="A642" i="5"/>
  <c r="A1580" i="5"/>
  <c r="A142" i="5"/>
  <c r="A893" i="5"/>
  <c r="A1269" i="5"/>
  <c r="A1335" i="5"/>
  <c r="A1594" i="5"/>
  <c r="A1260" i="5"/>
  <c r="A973" i="5"/>
  <c r="A1417" i="5"/>
  <c r="A704" i="5"/>
  <c r="A373" i="5"/>
  <c r="A1419" i="5"/>
  <c r="A406" i="5"/>
  <c r="A1360" i="5"/>
  <c r="A876" i="5"/>
  <c r="A1562" i="5"/>
  <c r="A1165" i="5"/>
  <c r="A65" i="5"/>
  <c r="A622" i="5"/>
  <c r="A1205" i="5"/>
  <c r="A1602" i="5"/>
  <c r="A711" i="5"/>
  <c r="A999" i="5"/>
  <c r="A929" i="5"/>
  <c r="A972" i="5"/>
  <c r="A1127" i="5"/>
  <c r="A1394" i="5"/>
  <c r="A819" i="5"/>
  <c r="A808" i="5"/>
  <c r="A1543" i="5"/>
  <c r="A868" i="5"/>
  <c r="A1250" i="5"/>
  <c r="A915" i="5"/>
  <c r="A645" i="5"/>
  <c r="A1216" i="5"/>
  <c r="A115" i="5"/>
  <c r="A787" i="5"/>
  <c r="A1056" i="5"/>
  <c r="A1575" i="5"/>
  <c r="A1374" i="5"/>
  <c r="A437" i="5"/>
  <c r="A612" i="5"/>
  <c r="A110" i="5"/>
  <c r="A1337" i="5"/>
  <c r="A350" i="5"/>
  <c r="A537" i="5"/>
  <c r="A1113" i="5"/>
  <c r="A548" i="5"/>
  <c r="A997" i="5"/>
  <c r="A1134" i="5"/>
  <c r="A1267" i="5"/>
  <c r="A199" i="5"/>
  <c r="A444" i="5"/>
  <c r="A697" i="5"/>
  <c r="A432" i="5"/>
  <c r="A448" i="5"/>
  <c r="A1598" i="5"/>
  <c r="A896" i="5"/>
  <c r="A64" i="5"/>
  <c r="A402" i="5"/>
  <c r="A1501" i="5"/>
  <c r="A1116" i="5"/>
  <c r="A412" i="5"/>
  <c r="A760" i="5"/>
  <c r="A563" i="5"/>
  <c r="A1246" i="5"/>
  <c r="A176" i="5"/>
  <c r="A486" i="5"/>
  <c r="A438" i="5"/>
  <c r="A1363" i="5"/>
  <c r="A963" i="5"/>
  <c r="A1194" i="5"/>
  <c r="A1074" i="5"/>
  <c r="A158" i="5"/>
  <c r="A1172" i="5"/>
  <c r="A242" i="5"/>
  <c r="A458" i="5"/>
  <c r="A144" i="5"/>
  <c r="A665" i="5"/>
  <c r="A20" i="5"/>
  <c r="P10" i="5"/>
  <c r="M6" i="5"/>
  <c r="S6" i="5" s="1"/>
  <c r="P82" i="6"/>
  <c r="Q82" i="6" s="1"/>
  <c r="P58" i="6"/>
  <c r="Q58" i="6" s="1"/>
  <c r="P57" i="6"/>
  <c r="Q57" i="6" s="1"/>
  <c r="P56" i="6"/>
  <c r="Q56" i="6" s="1"/>
  <c r="P60" i="6"/>
  <c r="Q60" i="6" s="1"/>
  <c r="M82" i="6"/>
  <c r="S82" i="6" s="1"/>
  <c r="T82" i="6" s="1"/>
  <c r="P81" i="6"/>
  <c r="Q81" i="6" s="1"/>
  <c r="P59" i="6"/>
  <c r="Q59" i="6" s="1"/>
  <c r="M78" i="6"/>
  <c r="P52" i="6"/>
  <c r="Q52" i="6" s="1"/>
  <c r="P43" i="6"/>
  <c r="Q43" i="6" s="1"/>
  <c r="P31" i="6"/>
  <c r="Q31" i="6" s="1"/>
  <c r="P40" i="6"/>
  <c r="Q40" i="6" s="1"/>
  <c r="P41" i="6"/>
  <c r="Q41" i="6" s="1"/>
  <c r="P19" i="6"/>
  <c r="Q19" i="6" s="1"/>
  <c r="P17" i="6"/>
  <c r="Q17" i="6" s="1"/>
  <c r="P28" i="6"/>
  <c r="Q28" i="6" s="1"/>
  <c r="P5" i="6"/>
  <c r="Q5" i="6" s="1"/>
  <c r="A7" i="6"/>
  <c r="A4" i="6"/>
  <c r="A47" i="6"/>
  <c r="A21" i="6"/>
  <c r="A32" i="6"/>
  <c r="A30" i="6"/>
  <c r="A12" i="6"/>
  <c r="A55" i="6"/>
  <c r="A10" i="6"/>
  <c r="A29" i="6"/>
  <c r="A20" i="6"/>
  <c r="A13" i="6"/>
  <c r="A3" i="6"/>
  <c r="A37" i="6"/>
  <c r="A35" i="6"/>
  <c r="A39" i="6"/>
  <c r="A38" i="6"/>
  <c r="A8" i="6"/>
  <c r="A24" i="6"/>
  <c r="A16" i="6"/>
  <c r="A23" i="6"/>
  <c r="A27" i="6"/>
  <c r="A34" i="6"/>
  <c r="A33" i="6"/>
  <c r="A49" i="6"/>
  <c r="A6" i="6"/>
  <c r="A22" i="6"/>
  <c r="A43" i="6"/>
  <c r="A54" i="6"/>
  <c r="A53" i="6"/>
  <c r="A5" i="6"/>
  <c r="A25" i="6"/>
  <c r="A14" i="6"/>
  <c r="A36" i="6"/>
  <c r="A45" i="6"/>
  <c r="A18" i="6"/>
  <c r="A52" i="6"/>
  <c r="A51" i="6"/>
  <c r="A44" i="6"/>
  <c r="A28" i="6"/>
  <c r="A15" i="6"/>
  <c r="A48" i="6"/>
  <c r="A9" i="6"/>
  <c r="A17" i="6"/>
  <c r="A46" i="6"/>
  <c r="A19" i="6"/>
  <c r="A41" i="6"/>
  <c r="A40" i="6"/>
  <c r="A11" i="6"/>
  <c r="A31" i="6"/>
  <c r="A26" i="6"/>
  <c r="A50" i="6"/>
  <c r="A1805" i="6"/>
  <c r="A1330" i="6"/>
  <c r="A363" i="6"/>
  <c r="A936" i="6"/>
  <c r="A1795" i="6"/>
  <c r="A1556" i="6"/>
  <c r="A1450" i="6"/>
  <c r="A492" i="6"/>
  <c r="A1800" i="6"/>
  <c r="A1750" i="6"/>
  <c r="A1695" i="6"/>
  <c r="A1352" i="6"/>
  <c r="A709" i="6"/>
  <c r="A698" i="6"/>
  <c r="A557" i="6"/>
  <c r="A451" i="6"/>
  <c r="A714" i="6"/>
  <c r="A1845" i="6"/>
  <c r="A1685" i="6"/>
  <c r="A1283" i="6"/>
  <c r="A1074" i="6"/>
  <c r="A997" i="6"/>
  <c r="A1833" i="6"/>
  <c r="A1282" i="6"/>
  <c r="A538" i="6"/>
  <c r="A757" i="6"/>
  <c r="A954" i="6"/>
  <c r="A1083" i="6"/>
  <c r="A1032" i="6"/>
  <c r="A212" i="6"/>
  <c r="A1058" i="6"/>
  <c r="A253" i="6"/>
  <c r="A1700" i="6"/>
  <c r="A1434" i="6"/>
  <c r="A1498" i="6"/>
  <c r="A1378" i="6"/>
  <c r="A761" i="6"/>
  <c r="A1339" i="6"/>
  <c r="A266" i="6"/>
  <c r="A78" i="6"/>
  <c r="A548" i="6"/>
  <c r="A68" i="6"/>
  <c r="A1782" i="6"/>
  <c r="A479" i="6"/>
  <c r="A1520" i="6"/>
  <c r="A1145" i="6"/>
  <c r="A632" i="6"/>
  <c r="A838" i="6"/>
  <c r="A1555" i="6"/>
  <c r="A1308" i="6"/>
  <c r="A928" i="6"/>
  <c r="A485" i="6"/>
  <c r="A1140" i="6"/>
  <c r="A1547" i="6"/>
  <c r="A744" i="6"/>
  <c r="A1256" i="6"/>
  <c r="A1235" i="6"/>
  <c r="A758" i="6"/>
  <c r="A568" i="6"/>
  <c r="A807" i="6"/>
  <c r="A126" i="6"/>
  <c r="A943" i="6"/>
  <c r="A341" i="6"/>
  <c r="A1509" i="6"/>
  <c r="A304" i="6"/>
  <c r="A1829" i="6"/>
  <c r="A1134" i="6"/>
  <c r="A1701" i="6"/>
  <c r="A415" i="6"/>
  <c r="A752" i="6"/>
  <c r="A270" i="6"/>
  <c r="A127" i="6"/>
  <c r="A543" i="6"/>
  <c r="A837" i="6"/>
  <c r="A1662" i="6"/>
  <c r="A197" i="6"/>
  <c r="A1030" i="6"/>
  <c r="A822" i="6"/>
  <c r="A886" i="6"/>
  <c r="A1407" i="6"/>
  <c r="A1247" i="6"/>
  <c r="A1604" i="6"/>
  <c r="A676" i="6"/>
  <c r="A901" i="6"/>
  <c r="A1624" i="6"/>
  <c r="A1372" i="6"/>
  <c r="A478" i="6"/>
  <c r="A1811" i="6"/>
  <c r="A1656" i="6"/>
  <c r="A1649" i="6"/>
  <c r="A746" i="6"/>
  <c r="A993" i="6"/>
  <c r="A643" i="6"/>
  <c r="A922" i="6"/>
  <c r="A1300" i="6"/>
  <c r="A844" i="6"/>
  <c r="A1287" i="6"/>
  <c r="A1753" i="6"/>
  <c r="A233" i="6"/>
  <c r="A577" i="6"/>
  <c r="A128" i="6"/>
  <c r="A1307" i="6"/>
  <c r="A1296" i="6"/>
  <c r="A788" i="6"/>
  <c r="A315" i="6"/>
  <c r="A305" i="6"/>
  <c r="A1577" i="6"/>
  <c r="A216" i="6"/>
  <c r="A1041" i="6"/>
  <c r="A406" i="6"/>
  <c r="A1789" i="6"/>
  <c r="A389" i="6"/>
  <c r="A618" i="6"/>
  <c r="A1627" i="6"/>
  <c r="A1078" i="6"/>
  <c r="A1229" i="6"/>
  <c r="A690" i="6"/>
  <c r="A208" i="6"/>
  <c r="A934" i="6"/>
  <c r="A1174" i="6"/>
  <c r="A1363" i="6"/>
  <c r="A1285" i="6"/>
  <c r="A775" i="6"/>
  <c r="A354" i="6"/>
  <c r="A1146" i="6"/>
  <c r="A1120" i="6"/>
  <c r="A1092" i="6"/>
  <c r="A359" i="6"/>
  <c r="A1189" i="6"/>
  <c r="A91" i="6"/>
  <c r="A156" i="6"/>
  <c r="A1441" i="6"/>
  <c r="A1137" i="6"/>
  <c r="A1106" i="6"/>
  <c r="A966" i="6"/>
  <c r="A346" i="6"/>
  <c r="A795" i="6"/>
  <c r="A1319" i="6"/>
  <c r="A1102" i="6"/>
  <c r="A802" i="6"/>
  <c r="A1270" i="6"/>
  <c r="A1726" i="6"/>
  <c r="A281" i="6"/>
  <c r="A1816" i="6"/>
  <c r="A1205" i="6"/>
  <c r="A1710" i="6"/>
  <c r="A962" i="6"/>
  <c r="A1331" i="6"/>
  <c r="A1754" i="6"/>
  <c r="A218" i="6"/>
  <c r="A817" i="6"/>
  <c r="A609" i="6"/>
  <c r="A612" i="6"/>
  <c r="A1317" i="6"/>
  <c r="A365" i="6"/>
  <c r="A1505" i="6"/>
  <c r="A1766" i="6"/>
  <c r="A1525" i="6"/>
  <c r="A1467" i="6"/>
  <c r="A927" i="6"/>
  <c r="A912" i="6"/>
  <c r="A516" i="6"/>
  <c r="A759" i="6"/>
  <c r="A1338" i="6"/>
  <c r="A716" i="6"/>
  <c r="A1776" i="6"/>
  <c r="A497" i="6"/>
  <c r="A517" i="6"/>
  <c r="A1597" i="6"/>
  <c r="A1593" i="6"/>
  <c r="A1414" i="6"/>
  <c r="A1456" i="6"/>
  <c r="A1000" i="6"/>
  <c r="A780" i="6"/>
  <c r="A1786" i="6"/>
  <c r="A887" i="6"/>
  <c r="A1852" i="6"/>
  <c r="A1200" i="6"/>
  <c r="A1126" i="6"/>
  <c r="A296" i="6"/>
  <c r="A1323" i="6"/>
  <c r="A1531" i="6"/>
  <c r="A741" i="6"/>
  <c r="A884" i="6"/>
  <c r="A1381" i="6"/>
  <c r="A1429" i="6"/>
  <c r="A1568" i="6"/>
  <c r="A1293" i="6"/>
  <c r="A1335" i="6"/>
  <c r="A814" i="6"/>
  <c r="A1384" i="6"/>
  <c r="A864" i="6"/>
  <c r="A132" i="6"/>
  <c r="A1198" i="6"/>
  <c r="A835" i="6"/>
  <c r="A531" i="6"/>
  <c r="A785" i="6"/>
  <c r="A1087" i="6"/>
  <c r="A1061" i="6"/>
  <c r="A508" i="6"/>
  <c r="A1388" i="6"/>
  <c r="A1186" i="6"/>
  <c r="A1004" i="6"/>
  <c r="A1742" i="6"/>
  <c r="A1094" i="6"/>
  <c r="A1365" i="6"/>
  <c r="A1716" i="6"/>
  <c r="A1772" i="6"/>
  <c r="A255" i="6"/>
  <c r="A1209" i="6"/>
  <c r="A167" i="6"/>
  <c r="A779" i="6"/>
  <c r="A1386" i="6"/>
  <c r="A982" i="6"/>
  <c r="A1231" i="6"/>
  <c r="A1681" i="6"/>
  <c r="A1543" i="6"/>
  <c r="A882" i="6"/>
  <c r="A176" i="6"/>
  <c r="A1560" i="6"/>
  <c r="A900" i="6"/>
  <c r="A1171" i="6"/>
  <c r="A1684" i="6"/>
  <c r="A583" i="6"/>
  <c r="A1792" i="6"/>
  <c r="A384" i="6"/>
  <c r="A581" i="6"/>
  <c r="A1848" i="6"/>
  <c r="A1756" i="6"/>
  <c r="A246" i="6"/>
  <c r="A1424" i="6"/>
  <c r="A277" i="6"/>
  <c r="A1328" i="6"/>
  <c r="A1347" i="6"/>
  <c r="A862" i="6"/>
  <c r="A809" i="6"/>
  <c r="A1005" i="6"/>
  <c r="A1740" i="6"/>
  <c r="A149" i="6"/>
  <c r="A1482" i="6"/>
  <c r="A1511" i="6"/>
  <c r="A345" i="6"/>
  <c r="A509" i="6"/>
  <c r="A1722" i="6"/>
  <c r="A423" i="6"/>
  <c r="A1777" i="6"/>
  <c r="A1332" i="6"/>
  <c r="A1222" i="6"/>
  <c r="A57" i="6"/>
  <c r="A1827" i="6"/>
  <c r="A1731" i="6"/>
  <c r="A1064" i="6"/>
  <c r="A1426" i="6"/>
  <c r="A872" i="6"/>
  <c r="A419" i="6"/>
  <c r="A1255" i="6"/>
  <c r="A1478" i="6"/>
  <c r="A1123" i="6"/>
  <c r="A929" i="6"/>
  <c r="A338" i="6"/>
  <c r="A607" i="6"/>
  <c r="A1535" i="6"/>
  <c r="A1757" i="6"/>
  <c r="A302" i="6"/>
  <c r="A1215" i="6"/>
  <c r="A1114" i="6"/>
  <c r="A897" i="6"/>
  <c r="A1480" i="6"/>
  <c r="A324" i="6"/>
  <c r="A1080" i="6"/>
  <c r="A1714" i="6"/>
  <c r="A56" i="6"/>
  <c r="A340" i="6"/>
  <c r="A1342" i="6"/>
  <c r="A1807" i="6"/>
  <c r="A800" i="6"/>
  <c r="A226" i="6"/>
  <c r="A799" i="6"/>
  <c r="A1401" i="6"/>
  <c r="A1524" i="6"/>
  <c r="A1536" i="6"/>
  <c r="A877" i="6"/>
  <c r="A237" i="6"/>
  <c r="A1663" i="6"/>
  <c r="A1500" i="6"/>
  <c r="A789" i="6"/>
  <c r="A576" i="6"/>
  <c r="A382" i="6"/>
  <c r="A1846" i="6"/>
  <c r="A1095" i="6"/>
  <c r="A469" i="6"/>
  <c r="A1417" i="6"/>
  <c r="A1387" i="6"/>
  <c r="A204" i="6"/>
  <c r="A435" i="6"/>
  <c r="A1029" i="6"/>
  <c r="A390" i="6"/>
  <c r="A473" i="6"/>
  <c r="A1208" i="6"/>
  <c r="A689" i="6"/>
  <c r="A1274" i="6"/>
  <c r="A141" i="6"/>
  <c r="A1033" i="6"/>
  <c r="A280" i="6"/>
  <c r="A1526" i="6"/>
  <c r="A876" i="6"/>
  <c r="A238" i="6"/>
  <c r="A369" i="6"/>
  <c r="A730" i="6"/>
  <c r="A658" i="6"/>
  <c r="A1431" i="6"/>
  <c r="A133" i="6"/>
  <c r="A952" i="6"/>
  <c r="A1366" i="6"/>
  <c r="A873" i="6"/>
  <c r="A651" i="6"/>
  <c r="A1738" i="6"/>
  <c r="A139" i="6"/>
  <c r="A1133" i="6"/>
  <c r="A591" i="6"/>
  <c r="A561" i="6"/>
  <c r="A615" i="6"/>
  <c r="A148" i="6"/>
  <c r="A1383" i="6"/>
  <c r="A1161" i="6"/>
  <c r="A490" i="6"/>
  <c r="A915" i="6"/>
  <c r="A987" i="6"/>
  <c r="A596" i="6"/>
  <c r="A1561" i="6"/>
  <c r="A1670" i="6"/>
  <c r="A489" i="6"/>
  <c r="A570" i="6"/>
  <c r="A1454" i="6"/>
  <c r="A307" i="6"/>
  <c r="A60" i="6"/>
  <c r="A449" i="6"/>
  <c r="A361" i="6"/>
  <c r="A410" i="6"/>
  <c r="A586" i="6"/>
  <c r="A1794" i="6"/>
  <c r="A370" i="6"/>
  <c r="A1166" i="6"/>
  <c r="A352" i="6"/>
  <c r="A946" i="6"/>
  <c r="A973" i="6"/>
  <c r="A555" i="6"/>
  <c r="A723" i="6"/>
  <c r="A1073" i="6"/>
  <c r="A1645" i="6"/>
  <c r="A1659" i="6"/>
  <c r="A190" i="6"/>
  <c r="A268" i="6"/>
  <c r="A1023" i="6"/>
  <c r="A309" i="6"/>
  <c r="A189" i="6"/>
  <c r="A507" i="6"/>
  <c r="A397" i="6"/>
  <c r="A317" i="6"/>
  <c r="A958" i="6"/>
  <c r="A1050" i="6"/>
  <c r="A648" i="6"/>
  <c r="A906" i="6"/>
  <c r="A1286" i="6"/>
  <c r="A355" i="6"/>
  <c r="A58" i="6"/>
  <c r="A1680" i="6"/>
  <c r="A323" i="6"/>
  <c r="A971" i="6"/>
  <c r="A402" i="6"/>
  <c r="A1842" i="6"/>
  <c r="A1385" i="6"/>
  <c r="A1532" i="6"/>
  <c r="A1448" i="6"/>
  <c r="A858" i="6"/>
  <c r="A798" i="6"/>
  <c r="A754" i="6"/>
  <c r="A721" i="6"/>
  <c r="A248" i="6"/>
  <c r="A949" i="6"/>
  <c r="A1262" i="6"/>
  <c r="A62" i="6"/>
  <c r="A1097" i="6"/>
  <c r="A292" i="6"/>
  <c r="A1506" i="6"/>
  <c r="A566" i="6"/>
  <c r="A1841" i="6"/>
  <c r="A763" i="6"/>
  <c r="A119" i="6"/>
  <c r="A783" i="6"/>
  <c r="A1838" i="6"/>
  <c r="A440" i="6"/>
  <c r="A1007" i="6"/>
  <c r="A436" i="6"/>
  <c r="A474" i="6"/>
  <c r="A1012" i="6"/>
  <c r="A526" i="6"/>
  <c r="A1611" i="6"/>
  <c r="A1438" i="6"/>
  <c r="A944" i="6"/>
  <c r="A880" i="6"/>
  <c r="A1060" i="6"/>
  <c r="A1149" i="6"/>
  <c r="A1244" i="6"/>
  <c r="A271" i="6"/>
  <c r="A1242" i="6"/>
  <c r="A1788" i="6"/>
  <c r="A902" i="6"/>
  <c r="A840" i="6"/>
  <c r="A1025" i="6"/>
  <c r="A1715" i="6"/>
  <c r="A1435" i="6"/>
  <c r="A1615" i="6"/>
  <c r="A679" i="6"/>
  <c r="A646" i="6"/>
  <c r="A1298" i="6"/>
  <c r="A889" i="6"/>
  <c r="A1129" i="6"/>
  <c r="A1682" i="6"/>
  <c r="A801" i="6"/>
  <c r="A629" i="6"/>
  <c r="A458" i="6"/>
  <c r="A1553" i="6"/>
  <c r="A138" i="6"/>
  <c r="A652" i="6"/>
  <c r="A1021" i="6"/>
  <c r="A781" i="6"/>
  <c r="A1015" i="6"/>
  <c r="A1672" i="6"/>
  <c r="A1006" i="6"/>
  <c r="A839" i="6"/>
  <c r="A1037" i="6"/>
  <c r="A623" i="6"/>
  <c r="A1830" i="6"/>
  <c r="A1299" i="6"/>
  <c r="A641" i="6"/>
  <c r="A1534" i="6"/>
  <c r="A1808" i="6"/>
  <c r="A702" i="6"/>
  <c r="A1466" i="6"/>
  <c r="A1442" i="6"/>
  <c r="A542" i="6"/>
  <c r="A1176" i="6"/>
  <c r="A1225" i="6"/>
  <c r="A767" i="6"/>
  <c r="A669" i="6"/>
  <c r="A145" i="6"/>
  <c r="A98" i="6"/>
  <c r="A179" i="6"/>
  <c r="A1276" i="6"/>
  <c r="A99" i="6"/>
  <c r="A274" i="6"/>
  <c r="A318" i="6"/>
  <c r="A1260" i="6"/>
  <c r="A1355" i="6"/>
  <c r="A1112" i="6"/>
  <c r="A287" i="6"/>
  <c r="A1571" i="6"/>
  <c r="A793" i="6"/>
  <c r="A584" i="6"/>
  <c r="A1826" i="6"/>
  <c r="A1620" i="6"/>
  <c r="A1028" i="6"/>
  <c r="A1045" i="6"/>
  <c r="A1079" i="6"/>
  <c r="A347" i="6"/>
  <c r="A115" i="6"/>
  <c r="A457" i="6"/>
  <c r="A1677" i="6"/>
  <c r="A221" i="6"/>
  <c r="A96" i="6"/>
  <c r="A1411" i="6"/>
  <c r="A1187" i="6"/>
  <c r="A908" i="6"/>
  <c r="A262" i="6"/>
  <c r="A332" i="6"/>
  <c r="A491" i="6"/>
  <c r="A693" i="6"/>
  <c r="A1351" i="6"/>
  <c r="A810" i="6"/>
  <c r="A1302" i="6"/>
  <c r="A611" i="6"/>
  <c r="A1546" i="6"/>
  <c r="A1589" i="6"/>
  <c r="A1158" i="6"/>
  <c r="A471" i="6"/>
  <c r="A1104" i="6"/>
  <c r="A1578" i="6"/>
  <c r="A1284" i="6"/>
  <c r="A1791" i="6"/>
  <c r="A1779" i="6"/>
  <c r="A482" i="6"/>
  <c r="A1813" i="6"/>
  <c r="A77" i="6"/>
  <c r="A1191" i="6"/>
  <c r="A378" i="6"/>
  <c r="A1618" i="6"/>
  <c r="A532" i="6"/>
  <c r="A848" i="6"/>
  <c r="A64" i="6"/>
  <c r="A1840" i="6"/>
  <c r="A129" i="6"/>
  <c r="A967" i="6"/>
  <c r="A1858" i="6"/>
  <c r="A453" i="6"/>
  <c r="A677" i="6"/>
  <c r="A1051" i="6"/>
  <c r="A90" i="6"/>
  <c r="A688" i="6"/>
  <c r="A722" i="6"/>
  <c r="A1799" i="6"/>
  <c r="A1437" i="6"/>
  <c r="A455" i="6"/>
  <c r="A649" i="6"/>
  <c r="A1610" i="6"/>
  <c r="A303" i="6"/>
  <c r="A234" i="6"/>
  <c r="A298" i="6"/>
  <c r="A263" i="6"/>
  <c r="A1220" i="6"/>
  <c r="A564" i="6"/>
  <c r="A660" i="6"/>
  <c r="A1184" i="6"/>
  <c r="A135" i="6"/>
  <c r="A112" i="6"/>
  <c r="A1472" i="6"/>
  <c r="A836" i="6"/>
  <c r="A291" i="6"/>
  <c r="A1814" i="6"/>
  <c r="A1798" i="6"/>
  <c r="A594" i="6"/>
  <c r="A1076" i="6"/>
  <c r="A740" i="6"/>
  <c r="A969" i="6"/>
  <c r="A79" i="6"/>
  <c r="A1311" i="6"/>
  <c r="A1154" i="6"/>
  <c r="A768" i="6"/>
  <c r="A1275" i="6"/>
  <c r="A738" i="6"/>
  <c r="A1016" i="6"/>
  <c r="A1617" i="6"/>
  <c r="A602" i="6"/>
  <c r="A687" i="6"/>
  <c r="A1357" i="6"/>
  <c r="A1303" i="6"/>
  <c r="A1179" i="6"/>
  <c r="A667" i="6"/>
  <c r="A1537" i="6"/>
  <c r="A1353" i="6"/>
  <c r="A251" i="6"/>
  <c r="A1573" i="6"/>
  <c r="A215" i="6"/>
  <c r="A1767" i="6"/>
  <c r="A456" i="6"/>
  <c r="A678" i="6"/>
  <c r="A114" i="6"/>
  <c r="A1741" i="6"/>
  <c r="A168" i="6"/>
  <c r="A1263" i="6"/>
  <c r="A731" i="6"/>
  <c r="A1201" i="6"/>
  <c r="A725" i="6"/>
  <c r="A1310" i="6"/>
  <c r="A1081" i="6"/>
  <c r="A1727" i="6"/>
  <c r="A431" i="6"/>
  <c r="A297" i="6"/>
  <c r="A1009" i="6"/>
  <c r="A512" i="6"/>
  <c r="A736" i="6"/>
  <c r="A773" i="6"/>
  <c r="A1696" i="6"/>
  <c r="A1110" i="6"/>
  <c r="A301" i="6"/>
  <c r="A694" i="6"/>
  <c r="A947" i="6"/>
  <c r="A1182" i="6"/>
  <c r="A131" i="6"/>
  <c r="A624" i="6"/>
  <c r="A1108" i="6"/>
  <c r="A1721" i="6"/>
  <c r="A1425" i="6"/>
  <c r="A328" i="6"/>
  <c r="A1136" i="6"/>
  <c r="A1297" i="6"/>
  <c r="A1301" i="6"/>
  <c r="A1446" i="6"/>
  <c r="A852" i="6"/>
  <c r="A833" i="6"/>
  <c r="A1111" i="6"/>
  <c r="A1745" i="6"/>
  <c r="A1613" i="6"/>
  <c r="A358" i="6"/>
  <c r="A595" i="6"/>
  <c r="A999" i="6"/>
  <c r="A146" i="6"/>
  <c r="A1056" i="6"/>
  <c r="A1736" i="6"/>
  <c r="A1093" i="6"/>
  <c r="A986" i="6"/>
  <c r="A1269" i="6"/>
  <c r="A1744" i="6"/>
  <c r="A588" i="6"/>
  <c r="A1072" i="6"/>
  <c r="A813" i="6"/>
  <c r="A1473" i="6"/>
  <c r="A1760" i="6"/>
  <c r="A1785" i="6"/>
  <c r="A1053" i="6"/>
  <c r="A1391" i="6"/>
  <c r="A1796" i="6"/>
  <c r="A704" i="6"/>
  <c r="A640" i="6"/>
  <c r="A1718" i="6"/>
  <c r="A364" i="6"/>
  <c r="A1822" i="6"/>
  <c r="A1327" i="6"/>
  <c r="A1440" i="6"/>
  <c r="A59" i="6"/>
  <c r="A230" i="6"/>
  <c r="A756" i="6"/>
  <c r="A1008" i="6"/>
  <c r="A1131" i="6"/>
  <c r="A225" i="6"/>
  <c r="A434" i="6"/>
  <c r="A637" i="6"/>
  <c r="A951" i="6"/>
  <c r="A1583" i="6"/>
  <c r="A589" i="6"/>
  <c r="A173" i="6"/>
  <c r="A160" i="6"/>
  <c r="A533" i="6"/>
  <c r="A1144" i="6"/>
  <c r="A1689" i="6"/>
  <c r="A124" i="6"/>
  <c r="A935" i="6"/>
  <c r="A1717" i="6"/>
  <c r="A980" i="6"/>
  <c r="A1243" i="6"/>
  <c r="A1218" i="6"/>
  <c r="A1691" i="6"/>
  <c r="A137" i="6"/>
  <c r="A831" i="6"/>
  <c r="A552" i="6"/>
  <c r="A247" i="6"/>
  <c r="A1775" i="6"/>
  <c r="A412" i="6"/>
  <c r="A306" i="6"/>
  <c r="A403" i="6"/>
  <c r="A140" i="6"/>
  <c r="A335" i="6"/>
  <c r="A1194" i="6"/>
  <c r="A350" i="6"/>
  <c r="A187" i="6"/>
  <c r="A656" i="6"/>
  <c r="A1512" i="6"/>
  <c r="A794" i="6"/>
  <c r="A842" i="6"/>
  <c r="A726" i="6"/>
  <c r="A1017" i="6"/>
  <c r="A1277" i="6"/>
  <c r="A356" i="6"/>
  <c r="A186" i="6"/>
  <c r="A339" i="6"/>
  <c r="A232" i="6"/>
  <c r="A1665" i="6"/>
  <c r="A1806" i="6"/>
  <c r="A554" i="6"/>
  <c r="A1234" i="6"/>
  <c r="A425" i="6"/>
  <c r="A252" i="6"/>
  <c r="A1542" i="6"/>
  <c r="A444" i="6"/>
  <c r="A372" i="6"/>
  <c r="A344" i="6"/>
  <c r="A1622" i="6"/>
  <c r="A408" i="6"/>
  <c r="A815" i="6"/>
  <c r="A439" i="6"/>
  <c r="A1850" i="6"/>
  <c r="A1626" i="6"/>
  <c r="A81" i="6"/>
  <c r="A700" i="6"/>
  <c r="A1702" i="6"/>
  <c r="A893" i="6"/>
  <c r="A601" i="6"/>
  <c r="A950" i="6"/>
  <c r="A420" i="6"/>
  <c r="A1404" i="6"/>
  <c r="A257" i="6"/>
  <c r="A172" i="6"/>
  <c r="A1279" i="6"/>
  <c r="A567" i="6"/>
  <c r="A821" i="6"/>
  <c r="A1062" i="6"/>
  <c r="A805" i="6"/>
  <c r="A1380" i="6"/>
  <c r="A1523" i="6"/>
  <c r="A1630" i="6"/>
  <c r="A158" i="6"/>
  <c r="A1148" i="6"/>
  <c r="A169" i="6"/>
  <c r="A981" i="6"/>
  <c r="A1049" i="6"/>
  <c r="A1423" i="6"/>
  <c r="A1444" i="6"/>
  <c r="A755" i="6"/>
  <c r="A963" i="6"/>
  <c r="A939" i="6"/>
  <c r="A1487" i="6"/>
  <c r="A948" i="6"/>
  <c r="A579" i="6"/>
  <c r="A654" i="6"/>
  <c r="A373" i="6"/>
  <c r="A626" i="6"/>
  <c r="A71" i="6"/>
  <c r="A1723" i="6"/>
  <c r="A1402" i="6"/>
  <c r="A1457" i="6"/>
  <c r="A942" i="6"/>
  <c r="A1544" i="6"/>
  <c r="A360" i="6"/>
  <c r="A101" i="6"/>
  <c r="A535" i="6"/>
  <c r="A1707" i="6"/>
  <c r="A1474" i="6"/>
  <c r="A760" i="6"/>
  <c r="A625" i="6"/>
  <c r="A1413" i="6"/>
  <c r="A195" i="6"/>
  <c r="A691" i="6"/>
  <c r="A784" i="6"/>
  <c r="A890" i="6"/>
  <c r="A80" i="6"/>
  <c r="A870" i="6"/>
  <c r="A249" i="6"/>
  <c r="A205" i="6"/>
  <c r="A1633" i="6"/>
  <c r="A488" i="6"/>
  <c r="A733" i="6"/>
  <c r="A638" i="6"/>
  <c r="A745" i="6"/>
  <c r="A1156" i="6"/>
  <c r="A1199" i="6"/>
  <c r="A130" i="6"/>
  <c r="A701" i="6"/>
  <c r="A1213" i="6"/>
  <c r="A1336" i="6"/>
  <c r="A1206" i="6"/>
  <c r="A1295" i="6"/>
  <c r="A87" i="6"/>
  <c r="A742" i="6"/>
  <c r="A859" i="6"/>
  <c r="A1461" i="6"/>
  <c r="A830" i="6"/>
  <c r="A393" i="6"/>
  <c r="A670" i="6"/>
  <c r="A1241" i="6"/>
  <c r="A1605" i="6"/>
  <c r="A1598" i="6"/>
  <c r="A201" i="6"/>
  <c r="A1374" i="6"/>
  <c r="A776" i="6"/>
  <c r="A321" i="6"/>
  <c r="A1239" i="6"/>
  <c r="A1152" i="6"/>
  <c r="A312" i="6"/>
  <c r="A1217" i="6"/>
  <c r="A1031" i="6"/>
  <c r="A1459" i="6"/>
  <c r="A1549" i="6"/>
  <c r="A530" i="6"/>
  <c r="A1267" i="6"/>
  <c r="A422" i="6"/>
  <c r="A155" i="6"/>
  <c r="A343" i="6"/>
  <c r="A327" i="6"/>
  <c r="A325" i="6"/>
  <c r="A1249" i="6"/>
  <c r="A771" i="6"/>
  <c r="A1075" i="6"/>
  <c r="A619" i="6"/>
  <c r="A244" i="6"/>
  <c r="A541" i="6"/>
  <c r="A504" i="6"/>
  <c r="A1027" i="6"/>
  <c r="A411" i="6"/>
  <c r="A1273" i="6"/>
  <c r="A1650" i="6"/>
  <c r="A728" i="6"/>
  <c r="A1519" i="6"/>
  <c r="A66" i="6"/>
  <c r="A1609" i="6"/>
  <c r="A766" i="6"/>
  <c r="A120" i="6"/>
  <c r="A295" i="6"/>
  <c r="A1368" i="6"/>
  <c r="A1344" i="6"/>
  <c r="A851" i="6"/>
  <c r="A72" i="6"/>
  <c r="A1764" i="6"/>
  <c r="A1496" i="6"/>
  <c r="A811" i="6"/>
  <c r="A606" i="6"/>
  <c r="A600" i="6"/>
  <c r="A903" i="6"/>
  <c r="A1173" i="6"/>
  <c r="A787" i="6"/>
  <c r="A1735" i="6"/>
  <c r="A95" i="6"/>
  <c r="A395" i="6"/>
  <c r="A834" i="6"/>
  <c r="A254" i="6"/>
  <c r="A1771" i="6"/>
  <c r="A514" i="6"/>
  <c r="A407" i="6"/>
  <c r="A1181" i="6"/>
  <c r="A1668" i="6"/>
  <c r="A1306" i="6"/>
  <c r="A921" i="6"/>
  <c r="A331" i="6"/>
  <c r="A1494" i="6"/>
  <c r="A1567" i="6"/>
  <c r="A144" i="6"/>
  <c r="A1784" i="6"/>
  <c r="A1364" i="6"/>
  <c r="A1517" i="6"/>
  <c r="A1601" i="6"/>
  <c r="A210" i="6"/>
  <c r="A1367" i="6"/>
  <c r="A83" i="6"/>
  <c r="A1463" i="6"/>
  <c r="A1694" i="6"/>
  <c r="A1481" i="6"/>
  <c r="A705" i="6"/>
  <c r="A385" i="6"/>
  <c r="A1515" i="6"/>
  <c r="A380" i="6"/>
  <c r="A1313" i="6"/>
  <c r="A1563" i="6"/>
  <c r="A223" i="6"/>
  <c r="A1349" i="6"/>
  <c r="A748" i="6"/>
  <c r="A525" i="6"/>
  <c r="A102" i="6"/>
  <c r="A501" i="6"/>
  <c r="A278" i="6"/>
  <c r="A1377" i="6"/>
  <c r="A585" i="6"/>
  <c r="A1550" i="6"/>
  <c r="A1608" i="6"/>
  <c r="A1516" i="6"/>
  <c r="A1254" i="6"/>
  <c r="A791" i="6"/>
  <c r="A1421" i="6"/>
  <c r="A869" i="6"/>
  <c r="A578" i="6"/>
  <c r="A1348" i="6"/>
  <c r="A1676" i="6"/>
  <c r="A392" i="6"/>
  <c r="A1831" i="6"/>
  <c r="A737" i="6"/>
  <c r="A1746" i="6"/>
  <c r="A1098" i="6"/>
  <c r="A116" i="6"/>
  <c r="A1048" i="6"/>
  <c r="A682" i="6"/>
  <c r="A1100" i="6"/>
  <c r="A898" i="6"/>
  <c r="A1019" i="6"/>
  <c r="A1588" i="6"/>
  <c r="A680" i="6"/>
  <c r="A222" i="6"/>
  <c r="A1398" i="6"/>
  <c r="A1264" i="6"/>
  <c r="A1849" i="6"/>
  <c r="A229" i="6"/>
  <c r="A1406" i="6"/>
  <c r="A1320" i="6"/>
  <c r="A1153" i="6"/>
  <c r="A1433" i="6"/>
  <c r="A984" i="6"/>
  <c r="A1803" i="6"/>
  <c r="A913" i="6"/>
  <c r="A180" i="6"/>
  <c r="A63" i="6"/>
  <c r="A853" i="6"/>
  <c r="A634" i="6"/>
  <c r="A1761" i="6"/>
  <c r="A786" i="6"/>
  <c r="A1150" i="6"/>
  <c r="A729" i="6"/>
  <c r="A1052" i="6"/>
  <c r="A286" i="6"/>
  <c r="A917" i="6"/>
  <c r="A1780" i="6"/>
  <c r="A1687" i="6"/>
  <c r="A1132" i="6"/>
  <c r="A820" i="6"/>
  <c r="A1038" i="6"/>
  <c r="A495" i="6"/>
  <c r="A1857" i="6"/>
  <c r="A409" i="6"/>
  <c r="A194" i="6"/>
  <c r="A1648" i="6"/>
  <c r="A1595" i="6"/>
  <c r="A1312" i="6"/>
  <c r="A1003" i="6"/>
  <c r="A162" i="6"/>
  <c r="A1082" i="6"/>
  <c r="A261" i="6"/>
  <c r="A888" i="6"/>
  <c r="A1697" i="6"/>
  <c r="A276" i="6"/>
  <c r="A1692" i="6"/>
  <c r="A1211" i="6"/>
  <c r="A819" i="6"/>
  <c r="A778" i="6"/>
  <c r="A1574" i="6"/>
  <c r="A414" i="6"/>
  <c r="A290" i="6"/>
  <c r="A181" i="6"/>
  <c r="A672" i="6"/>
  <c r="A875" i="6"/>
  <c r="A319" i="6"/>
  <c r="A1245" i="6"/>
  <c r="A975" i="6"/>
  <c r="A1170" i="6"/>
  <c r="A1325" i="6"/>
  <c r="A1107" i="6"/>
  <c r="A661" i="6"/>
  <c r="A1315" i="6"/>
  <c r="A772" i="6"/>
  <c r="A371" i="6"/>
  <c r="A1491" i="6"/>
  <c r="A464" i="6"/>
  <c r="A719" i="6"/>
  <c r="A1733" i="6"/>
  <c r="A1720" i="6"/>
  <c r="A849" i="6"/>
  <c r="A1321" i="6"/>
  <c r="A1105" i="6"/>
  <c r="A245" i="6"/>
  <c r="A631" i="6"/>
  <c r="A1558" i="6"/>
  <c r="A1410" i="6"/>
  <c r="A1090" i="6"/>
  <c r="A279" i="6"/>
  <c r="A73" i="6"/>
  <c r="A199" i="6"/>
  <c r="A613" i="6"/>
  <c r="A113" i="6"/>
  <c r="A1188" i="6"/>
  <c r="A203" i="6"/>
  <c r="A171" i="6"/>
  <c r="A1350" i="6"/>
  <c r="A674" i="6"/>
  <c r="A1399" i="6"/>
  <c r="A1832" i="6"/>
  <c r="A1635" i="6"/>
  <c r="A1268" i="6"/>
  <c r="A106" i="6"/>
  <c r="A1147" i="6"/>
  <c r="A351" i="6"/>
  <c r="A587" i="6"/>
  <c r="A529" i="6"/>
  <c r="A154" i="6"/>
  <c r="A1853" i="6"/>
  <c r="A925" i="6"/>
  <c r="A1801" i="6"/>
  <c r="A961" i="6"/>
  <c r="A1356" i="6"/>
  <c r="A122" i="6"/>
  <c r="A620" i="6"/>
  <c r="A465" i="6"/>
  <c r="A1453" i="6"/>
  <c r="A433" i="6"/>
  <c r="A1397" i="6"/>
  <c r="A97" i="6"/>
  <c r="A483" i="6"/>
  <c r="A1576" i="6"/>
  <c r="A782" i="6"/>
  <c r="A164" i="6"/>
  <c r="A1233" i="6"/>
  <c r="A919" i="6"/>
  <c r="A1190" i="6"/>
  <c r="A1354" i="6"/>
  <c r="A1203" i="6"/>
  <c r="A1773" i="6"/>
  <c r="A659" i="6"/>
  <c r="A666" i="6"/>
  <c r="A681" i="6"/>
  <c r="A67" i="6"/>
  <c r="A717" i="6"/>
  <c r="A1127" i="6"/>
  <c r="A174" i="6"/>
  <c r="A486" i="6"/>
  <c r="A574" i="6"/>
  <c r="A647" i="6"/>
  <c r="A1318" i="6"/>
  <c r="A976" i="6"/>
  <c r="A213" i="6"/>
  <c r="A904" i="6"/>
  <c r="A76" i="6"/>
  <c r="A1138" i="6"/>
  <c r="A1046" i="6"/>
  <c r="A147" i="6"/>
  <c r="A1572" i="6"/>
  <c r="A703" i="6"/>
  <c r="A1168" i="6"/>
  <c r="A1036" i="6"/>
  <c r="A376" i="6"/>
  <c r="A1762" i="6"/>
  <c r="A1085" i="6"/>
  <c r="A845" i="6"/>
  <c r="A1600" i="6"/>
  <c r="A1594" i="6"/>
  <c r="A386" i="6"/>
  <c r="A1501" i="6"/>
  <c r="A790" i="6"/>
  <c r="A1488" i="6"/>
  <c r="A1763" i="6"/>
  <c r="A89" i="6"/>
  <c r="A1490" i="6"/>
  <c r="A311" i="6"/>
  <c r="A1725" i="6"/>
  <c r="A92" i="6"/>
  <c r="A614" i="6"/>
  <c r="A1747" i="6"/>
  <c r="A824" i="6"/>
  <c r="A970" i="6"/>
  <c r="A1066" i="6"/>
  <c r="A1439" i="6"/>
  <c r="A374" i="6"/>
  <c r="A539" i="6"/>
  <c r="A1141" i="6"/>
  <c r="A923" i="6"/>
  <c r="A1393" i="6"/>
  <c r="A103" i="6"/>
  <c r="A1180" i="6"/>
  <c r="A1451" i="6"/>
  <c r="A645" i="6"/>
  <c r="A1202" i="6"/>
  <c r="A546" i="6"/>
  <c r="A1492" i="6"/>
  <c r="A499" i="6"/>
  <c r="A657" i="6"/>
  <c r="A299" i="6"/>
  <c r="A108" i="6"/>
  <c r="A228" i="6"/>
  <c r="A285" i="6"/>
  <c r="A450" i="6"/>
  <c r="A362" i="6"/>
  <c r="A1476" i="6"/>
  <c r="A336" i="6"/>
  <c r="A1562" i="6"/>
  <c r="A157" i="6"/>
  <c r="A1655" i="6"/>
  <c r="A1109" i="6"/>
  <c r="A920" i="6"/>
  <c r="A1486" i="6"/>
  <c r="A1683" i="6"/>
  <c r="A1228" i="6"/>
  <c r="A1851" i="6"/>
  <c r="A806" i="6"/>
  <c r="A1769" i="6"/>
  <c r="A109" i="6"/>
  <c r="A330" i="6"/>
  <c r="A1587" i="6"/>
  <c r="A797" i="6"/>
  <c r="A1828" i="6"/>
  <c r="A1290" i="6"/>
  <c r="A1518" i="6"/>
  <c r="A718" i="6"/>
  <c r="A510" i="6"/>
  <c r="A867" i="6"/>
  <c r="A1641" i="6"/>
  <c r="A940" i="6"/>
  <c r="A1586" i="6"/>
  <c r="A1580" i="6"/>
  <c r="A1628" i="6"/>
  <c r="A1014" i="6"/>
  <c r="A992" i="6"/>
  <c r="A1666" i="6"/>
  <c r="A995" i="6"/>
  <c r="A1612" i="6"/>
  <c r="A1821" i="6"/>
  <c r="A85" i="6"/>
  <c r="A829" i="6"/>
  <c r="A1737" i="6"/>
  <c r="A1035" i="6"/>
  <c r="A540" i="6"/>
  <c r="A1322" i="6"/>
  <c r="A1086" i="6"/>
  <c r="A1825" i="6"/>
  <c r="A711" i="6"/>
  <c r="A405" i="6"/>
  <c r="A320" i="6"/>
  <c r="A417" i="6"/>
  <c r="A1026" i="6"/>
  <c r="A522" i="6"/>
  <c r="A720" i="6"/>
  <c r="A1122" i="6"/>
  <c r="A1809" i="6"/>
  <c r="A1464" i="6"/>
  <c r="A1579" i="6"/>
  <c r="A445" i="6"/>
  <c r="A86" i="6"/>
  <c r="A427" i="6"/>
  <c r="A1416" i="6"/>
  <c r="A571" i="6"/>
  <c r="A1528" i="6"/>
  <c r="A1415" i="6"/>
  <c r="A123" i="6"/>
  <c r="A1011" i="6"/>
  <c r="A503" i="6"/>
  <c r="A1400" i="6"/>
  <c r="A1709" i="6"/>
  <c r="A1071" i="6"/>
  <c r="A598" i="6"/>
  <c r="A1396" i="6"/>
  <c r="A1642" i="6"/>
  <c r="A387" i="6"/>
  <c r="A1043" i="6"/>
  <c r="A808" i="6"/>
  <c r="A1686" i="6"/>
  <c r="A1540" i="6"/>
  <c r="A955" i="6"/>
  <c r="A1854" i="6"/>
  <c r="A418" i="6"/>
  <c r="A593" i="6"/>
  <c r="A1018" i="6"/>
  <c r="A1395" i="6"/>
  <c r="A1412" i="6"/>
  <c r="A1719" i="6"/>
  <c r="A1669" i="6"/>
  <c r="A293" i="6"/>
  <c r="A1699" i="6"/>
  <c r="A1817" i="6"/>
  <c r="A909" i="6"/>
  <c r="A803" i="6"/>
  <c r="A502" i="6"/>
  <c r="A1460" i="6"/>
  <c r="A630" i="6"/>
  <c r="A1475" i="6"/>
  <c r="A1770" i="6"/>
  <c r="A1204" i="6"/>
  <c r="A850" i="6"/>
  <c r="A468" i="6"/>
  <c r="A1305" i="6"/>
  <c r="A832" i="6"/>
  <c r="A82" i="6"/>
  <c r="A1713" i="6"/>
  <c r="A400" i="6"/>
  <c r="A111" i="6"/>
  <c r="A366" i="6"/>
  <c r="A547" i="6"/>
  <c r="A1252" i="6"/>
  <c r="A983" i="6"/>
  <c r="A536" i="6"/>
  <c r="A823" i="6"/>
  <c r="A1502" i="6"/>
  <c r="A896" i="6"/>
  <c r="A739" i="6"/>
  <c r="A708" i="6"/>
  <c r="A1541" i="6"/>
  <c r="A143" i="6"/>
  <c r="A1510" i="6"/>
  <c r="A1063" i="6"/>
  <c r="A1673" i="6"/>
  <c r="A1489" i="6"/>
  <c r="A1084" i="6"/>
  <c r="A724" i="6"/>
  <c r="A1065" i="6"/>
  <c r="A1629" i="6"/>
  <c r="A668" i="6"/>
  <c r="A1606" i="6"/>
  <c r="A1288" i="6"/>
  <c r="A1690" i="6"/>
  <c r="A956" i="6"/>
  <c r="A1167" i="6"/>
  <c r="A1447" i="6"/>
  <c r="A1621" i="6"/>
  <c r="A308" i="6"/>
  <c r="A1734" i="6"/>
  <c r="A644" i="6"/>
  <c r="A1329" i="6"/>
  <c r="A191" i="6"/>
  <c r="A1755" i="6"/>
  <c r="A1748" i="6"/>
  <c r="A1304" i="6"/>
  <c r="A1238" i="6"/>
  <c r="A182" i="6"/>
  <c r="A1382" i="6"/>
  <c r="A1458" i="6"/>
  <c r="A273" i="6"/>
  <c r="A404" i="6"/>
  <c r="A184" i="6"/>
  <c r="A1390" i="6"/>
  <c r="A697" i="6"/>
  <c r="A1001" i="6"/>
  <c r="A1266" i="6"/>
  <c r="A480" i="6"/>
  <c r="A1341" i="6"/>
  <c r="A924" i="6"/>
  <c r="A256" i="6"/>
  <c r="A209" i="6"/>
  <c r="A1704" i="6"/>
  <c r="A1128" i="6"/>
  <c r="A633" i="6"/>
  <c r="A1034" i="6"/>
  <c r="A1570" i="6"/>
  <c r="A107" i="6"/>
  <c r="A599" i="6"/>
  <c r="A1495" i="6"/>
  <c r="A1493" i="6"/>
  <c r="A136" i="6"/>
  <c r="A1362" i="6"/>
  <c r="A843" i="6"/>
  <c r="A224" i="6"/>
  <c r="A1688" i="6"/>
  <c r="A1246" i="6"/>
  <c r="A1432" i="6"/>
  <c r="A134" i="6"/>
  <c r="A241" i="6"/>
  <c r="A117" i="6"/>
  <c r="A175" i="6"/>
  <c r="A151" i="6"/>
  <c r="A1793" i="6"/>
  <c r="A240" i="6"/>
  <c r="A1389" i="6"/>
  <c r="A696" i="6"/>
  <c r="A1485" i="6"/>
  <c r="A1369" i="6"/>
  <c r="A899" i="6"/>
  <c r="A524" i="6"/>
  <c r="A1634" i="6"/>
  <c r="A604" i="6"/>
  <c r="A1214" i="6"/>
  <c r="A769" i="6"/>
  <c r="A1227" i="6"/>
  <c r="A865" i="6"/>
  <c r="A911" i="6"/>
  <c r="A1069" i="6"/>
  <c r="A521" i="6"/>
  <c r="A1224" i="6"/>
  <c r="A396" i="6"/>
  <c r="A712" i="6"/>
  <c r="A1010" i="6"/>
  <c r="A1272" i="6"/>
  <c r="A1258" i="6"/>
  <c r="A1455" i="6"/>
  <c r="A348" i="6"/>
  <c r="A1124" i="6"/>
  <c r="A1644" i="6"/>
  <c r="A1103" i="6"/>
  <c r="A243" i="6"/>
  <c r="A1569" i="6"/>
  <c r="A933" i="6"/>
  <c r="A1503" i="6"/>
  <c r="A1022" i="6"/>
  <c r="A452" i="6"/>
  <c r="A735" i="6"/>
  <c r="A1091" i="6"/>
  <c r="A70" i="6"/>
  <c r="A1470" i="6"/>
  <c r="A1175" i="6"/>
  <c r="A777" i="6"/>
  <c r="A518" i="6"/>
  <c r="A549" i="6"/>
  <c r="A1040" i="6"/>
  <c r="A443" i="6"/>
  <c r="A1248" i="6"/>
  <c r="A572" i="6"/>
  <c r="A1654" i="6"/>
  <c r="A250" i="6"/>
  <c r="A1115" i="6"/>
  <c r="A931" i="6"/>
  <c r="A1013" i="6"/>
  <c r="A770" i="6"/>
  <c r="A1625" i="6"/>
  <c r="A1513" i="6"/>
  <c r="A1420" i="6"/>
  <c r="A636" i="6"/>
  <c r="A1660" i="6"/>
  <c r="A1823" i="6"/>
  <c r="A1647" i="6"/>
  <c r="A1743" i="6"/>
  <c r="A1403" i="6"/>
  <c r="A448" i="6"/>
  <c r="A1118" i="6"/>
  <c r="A1507" i="6"/>
  <c r="A310" i="6"/>
  <c r="A1089" i="6"/>
  <c r="A1582" i="6"/>
  <c r="A1236" i="6"/>
  <c r="A165" i="6"/>
  <c r="A1661" i="6"/>
  <c r="A1837" i="6"/>
  <c r="A621" i="6"/>
  <c r="A1337" i="6"/>
  <c r="A1658" i="6"/>
  <c r="A193" i="6"/>
  <c r="A231" i="6"/>
  <c r="A1316" i="6"/>
  <c r="A673" i="6"/>
  <c r="A713" i="6"/>
  <c r="A1314" i="6"/>
  <c r="A1210" i="6"/>
  <c r="A282" i="6"/>
  <c r="A1469" i="6"/>
  <c r="A1749" i="6"/>
  <c r="A368" i="6"/>
  <c r="A1819" i="6"/>
  <c r="A866" i="6"/>
  <c r="A1002" i="6"/>
  <c r="A1652" i="6"/>
  <c r="A428" i="6"/>
  <c r="A394" i="6"/>
  <c r="A105" i="6"/>
  <c r="A438" i="6"/>
  <c r="A88" i="6"/>
  <c r="A1192" i="6"/>
  <c r="A979" i="6"/>
  <c r="A953" i="6"/>
  <c r="A1121" i="6"/>
  <c r="A1497" i="6"/>
  <c r="A1639" i="6"/>
  <c r="A477" i="6"/>
  <c r="A1054" i="6"/>
  <c r="A377" i="6"/>
  <c r="A707" i="6"/>
  <c r="A1820" i="6"/>
  <c r="A1564" i="6"/>
  <c r="A965" i="6"/>
  <c r="A494" i="6"/>
  <c r="A1055" i="6"/>
  <c r="A1724" i="6"/>
  <c r="A1781" i="6"/>
  <c r="A1739" i="6"/>
  <c r="A470" i="6"/>
  <c r="A1778" i="6"/>
  <c r="A1590" i="6"/>
  <c r="A1024" i="6"/>
  <c r="A592" i="6"/>
  <c r="A959" i="6"/>
  <c r="A1711" i="6"/>
  <c r="A1679" i="6"/>
  <c r="A974" i="6"/>
  <c r="A367" i="6"/>
  <c r="A242" i="6"/>
  <c r="A905" i="6"/>
  <c r="A590" i="6"/>
  <c r="A1172" i="6"/>
  <c r="A1232" i="6"/>
  <c r="A183" i="6"/>
  <c r="A1212" i="6"/>
  <c r="A1591" i="6"/>
  <c r="A1394" i="6"/>
  <c r="A827" i="6"/>
  <c r="A1346" i="6"/>
  <c r="A1250" i="6"/>
  <c r="A1667" i="6"/>
  <c r="A1705" i="6"/>
  <c r="A258" i="6"/>
  <c r="A734" i="6"/>
  <c r="A1185" i="6"/>
  <c r="A1278" i="6"/>
  <c r="A429" i="6"/>
  <c r="A684" i="6"/>
  <c r="A642" i="6"/>
  <c r="A796" i="6"/>
  <c r="A692" i="6"/>
  <c r="A161" i="6"/>
  <c r="A603" i="6"/>
  <c r="A227" i="6"/>
  <c r="A214" i="6"/>
  <c r="A1405" i="6"/>
  <c r="A398" i="6"/>
  <c r="A764" i="6"/>
  <c r="A753" i="6"/>
  <c r="A1804" i="6"/>
  <c r="A1067" i="6"/>
  <c r="A1452" i="6"/>
  <c r="A964" i="6"/>
  <c r="A812" i="6"/>
  <c r="A1698" i="6"/>
  <c r="A650" i="6"/>
  <c r="A1843" i="6"/>
  <c r="A235" i="6"/>
  <c r="A686" i="6"/>
  <c r="A1160" i="6"/>
  <c r="A269" i="6"/>
  <c r="A1529" i="6"/>
  <c r="A1226" i="6"/>
  <c r="A998" i="6"/>
  <c r="A1135" i="6"/>
  <c r="A1155" i="6"/>
  <c r="A1751" i="6"/>
  <c r="A69" i="6"/>
  <c r="A150" i="6"/>
  <c r="A1392" i="6"/>
  <c r="A683" i="6"/>
  <c r="A300" i="6"/>
  <c r="A1664" i="6"/>
  <c r="A1522" i="6"/>
  <c r="A1151" i="6"/>
  <c r="A267" i="6"/>
  <c r="A855" i="6"/>
  <c r="A1130" i="6"/>
  <c r="A1619" i="6"/>
  <c r="A551" i="6"/>
  <c r="A159" i="6"/>
  <c r="A1334" i="6"/>
  <c r="A1164" i="6"/>
  <c r="A1361" i="6"/>
  <c r="A1240" i="6"/>
  <c r="A1521" i="6"/>
  <c r="A685" i="6"/>
  <c r="A487" i="6"/>
  <c r="A1057" i="6"/>
  <c r="A1514" i="6"/>
  <c r="A918" i="6"/>
  <c r="A1370" i="6"/>
  <c r="A560" i="6"/>
  <c r="A1237" i="6"/>
  <c r="A462" i="6"/>
  <c r="A1824" i="6"/>
  <c r="A200" i="6"/>
  <c r="A665" i="6"/>
  <c r="A1088" i="6"/>
  <c r="A1623" i="6"/>
  <c r="A349" i="6"/>
  <c r="A1783" i="6"/>
  <c r="A496" i="6"/>
  <c r="A695" i="6"/>
  <c r="A580" i="6"/>
  <c r="A461" i="6"/>
  <c r="A1499" i="6"/>
  <c r="A1643" i="6"/>
  <c r="A314" i="6"/>
  <c r="A1253" i="6"/>
  <c r="A322" i="6"/>
  <c r="A1548" i="6"/>
  <c r="A565" i="6"/>
  <c r="A874" i="6"/>
  <c r="A426" i="6"/>
  <c r="A1812" i="6"/>
  <c r="A1539" i="6"/>
  <c r="A653" i="6"/>
  <c r="A1477" i="6"/>
  <c r="A1599" i="6"/>
  <c r="A662" i="6"/>
  <c r="A617" i="6"/>
  <c r="A1504" i="6"/>
  <c r="A375" i="6"/>
  <c r="A1230" i="6"/>
  <c r="A1559" i="6"/>
  <c r="A239" i="6"/>
  <c r="A1117" i="6"/>
  <c r="A1251" i="6"/>
  <c r="A527" i="6"/>
  <c r="A1538" i="6"/>
  <c r="A211" i="6"/>
  <c r="A1671" i="6"/>
  <c r="A1602" i="6"/>
  <c r="A342" i="6"/>
  <c r="A751" i="6"/>
  <c r="A288" i="6"/>
  <c r="A610" i="6"/>
  <c r="A1752" i="6"/>
  <c r="A639" i="6"/>
  <c r="A275" i="6"/>
  <c r="A926" i="6"/>
  <c r="A264" i="6"/>
  <c r="A381" i="6"/>
  <c r="A826" i="6"/>
  <c r="A664" i="6"/>
  <c r="A153" i="6"/>
  <c r="A506" i="6"/>
  <c r="A1309" i="6"/>
  <c r="A1294" i="6"/>
  <c r="A715" i="6"/>
  <c r="A523" i="6"/>
  <c r="A125" i="6"/>
  <c r="A881" i="6"/>
  <c r="A1143" i="6"/>
  <c r="A1113" i="6"/>
  <c r="A513" i="6"/>
  <c r="A1483" i="6"/>
  <c r="A313" i="6"/>
  <c r="A765" i="6"/>
  <c r="A192" i="6"/>
  <c r="A1159" i="6"/>
  <c r="A1281" i="6"/>
  <c r="A994" i="6"/>
  <c r="A1856" i="6"/>
  <c r="A699" i="6"/>
  <c r="A597" i="6"/>
  <c r="A333" i="6"/>
  <c r="A1195" i="6"/>
  <c r="A1292" i="6"/>
  <c r="A972" i="6"/>
  <c r="A1607" i="6"/>
  <c r="A544" i="6"/>
  <c r="A198" i="6"/>
  <c r="A1345" i="6"/>
  <c r="A519" i="6"/>
  <c r="A1162" i="6"/>
  <c r="A655" i="6"/>
  <c r="A841" i="6"/>
  <c r="A1508" i="6"/>
  <c r="A74" i="6"/>
  <c r="A1379" i="6"/>
  <c r="A1142" i="6"/>
  <c r="A978" i="6"/>
  <c r="A1855" i="6"/>
  <c r="A1765" i="6"/>
  <c r="A1471" i="6"/>
  <c r="A459" i="6"/>
  <c r="A1693" i="6"/>
  <c r="A1533" i="6"/>
  <c r="A945" i="6"/>
  <c r="A1139" i="6"/>
  <c r="A989" i="6"/>
  <c r="A1257" i="6"/>
  <c r="A1844" i="6"/>
  <c r="A1119" i="6"/>
  <c r="A988" i="6"/>
  <c r="A121" i="6"/>
  <c r="A1265" i="6"/>
  <c r="A1059" i="6"/>
  <c r="A1324" i="6"/>
  <c r="A75" i="6"/>
  <c r="A467" i="6"/>
  <c r="A505" i="6"/>
  <c r="A1797" i="6"/>
  <c r="A1070" i="6"/>
  <c r="A1422" i="6"/>
  <c r="A421" i="6"/>
  <c r="A1340" i="6"/>
  <c r="A750" i="6"/>
  <c r="A1430" i="6"/>
  <c r="A854" i="6"/>
  <c r="A1637" i="6"/>
  <c r="A1445" i="6"/>
  <c r="A1042" i="6"/>
  <c r="A871" i="6"/>
  <c r="A100" i="6"/>
  <c r="A283" i="6"/>
  <c r="A65" i="6"/>
  <c r="A432" i="6"/>
  <c r="A553" i="6"/>
  <c r="A1333" i="6"/>
  <c r="A326" i="6"/>
  <c r="A1020" i="6"/>
  <c r="A1768" i="6"/>
  <c r="A1271" i="6"/>
  <c r="A1565" i="6"/>
  <c r="A460" i="6"/>
  <c r="A1678" i="6"/>
  <c r="A1047" i="6"/>
  <c r="A391" i="6"/>
  <c r="A1163" i="6"/>
  <c r="A353" i="6"/>
  <c r="A774" i="6"/>
  <c r="A816" i="6"/>
  <c r="A1197" i="6"/>
  <c r="A559" i="6"/>
  <c r="A500" i="6"/>
  <c r="A575" i="6"/>
  <c r="A605" i="6"/>
  <c r="A1712" i="6"/>
  <c r="A1428" i="6"/>
  <c r="A1592" i="6"/>
  <c r="A1566" i="6"/>
  <c r="A454" i="6"/>
  <c r="A1632" i="6"/>
  <c r="A957" i="6"/>
  <c r="A1530" i="6"/>
  <c r="A1675" i="6"/>
  <c r="A1787" i="6"/>
  <c r="A1545" i="6"/>
  <c r="A1443" i="6"/>
  <c r="A1839" i="6"/>
  <c r="A930" i="6"/>
  <c r="A1575" i="6"/>
  <c r="A1759" i="6"/>
  <c r="A1099" i="6"/>
  <c r="A1360" i="6"/>
  <c r="A732" i="6"/>
  <c r="A1847" i="6"/>
  <c r="A447" i="6"/>
  <c r="A1810" i="6"/>
  <c r="A914" i="6"/>
  <c r="A1818" i="6"/>
  <c r="A1291" i="6"/>
  <c r="A472" i="6"/>
  <c r="A1219" i="6"/>
  <c r="A430" i="6"/>
  <c r="A1165" i="6"/>
  <c r="A856" i="6"/>
  <c r="A1603" i="6"/>
  <c r="A383" i="6"/>
  <c r="A1732" i="6"/>
  <c r="A582" i="6"/>
  <c r="A1835" i="6"/>
  <c r="A1116" i="6"/>
  <c r="A573" i="6"/>
  <c r="A1836" i="6"/>
  <c r="A498" i="6"/>
  <c r="A236" i="6"/>
  <c r="A1436" i="6"/>
  <c r="A1169" i="6"/>
  <c r="A1068" i="6"/>
  <c r="A166" i="6"/>
  <c r="A1554" i="6"/>
  <c r="A442" i="6"/>
  <c r="A828" i="6"/>
  <c r="A1790" i="6"/>
  <c r="A446" i="6"/>
  <c r="A616" i="6"/>
  <c r="A977" i="6"/>
  <c r="A1636" i="6"/>
  <c r="A895" i="6"/>
  <c r="A968" i="6"/>
  <c r="A537" i="6"/>
  <c r="A93" i="6"/>
  <c r="A792" i="6"/>
  <c r="A1096" i="6"/>
  <c r="A484" i="6"/>
  <c r="A1646" i="6"/>
  <c r="A178" i="6"/>
  <c r="A825" i="6"/>
  <c r="A985" i="6"/>
  <c r="A1077" i="6"/>
  <c r="A868" i="6"/>
  <c r="A1408" i="6"/>
  <c r="A550" i="6"/>
  <c r="A272" i="6"/>
  <c r="A1326" i="6"/>
  <c r="A1039" i="6"/>
  <c r="A1596" i="6"/>
  <c r="A747" i="6"/>
  <c r="A894" i="6"/>
  <c r="A1371" i="6"/>
  <c r="A883" i="6"/>
  <c r="A1261" i="6"/>
  <c r="A907" i="6"/>
  <c r="A1101" i="6"/>
  <c r="A861" i="6"/>
  <c r="A891" i="6"/>
  <c r="A892" i="6"/>
  <c r="A260" i="6"/>
  <c r="A1465" i="6"/>
  <c r="A1614" i="6"/>
  <c r="A466" i="6"/>
  <c r="A675" i="6"/>
  <c r="A932" i="6"/>
  <c r="A1196" i="6"/>
  <c r="A416" i="6"/>
  <c r="A1223" i="6"/>
  <c r="A294" i="6"/>
  <c r="A556" i="6"/>
  <c r="A206" i="6"/>
  <c r="A1193" i="6"/>
  <c r="A1651" i="6"/>
  <c r="A152" i="6"/>
  <c r="A437" i="6"/>
  <c r="A289" i="6"/>
  <c r="A334" i="6"/>
  <c r="A481" i="6"/>
  <c r="A476" i="6"/>
  <c r="A284" i="6"/>
  <c r="A743" i="6"/>
  <c r="A1815" i="6"/>
  <c r="A337" i="6"/>
  <c r="A196" i="6"/>
  <c r="A163" i="6"/>
  <c r="A545" i="6"/>
  <c r="A118" i="6"/>
  <c r="A910" i="6"/>
  <c r="A142" i="6"/>
  <c r="A441" i="6"/>
  <c r="A1640" i="6"/>
  <c r="A885" i="6"/>
  <c r="A1462" i="6"/>
  <c r="A1178" i="6"/>
  <c r="A710" i="6"/>
  <c r="A1551" i="6"/>
  <c r="A534" i="6"/>
  <c r="A1585" i="6"/>
  <c r="A1703" i="6"/>
  <c r="A857" i="6"/>
  <c r="A1280" i="6"/>
  <c r="A635" i="6"/>
  <c r="A401" i="6"/>
  <c r="A818" i="6"/>
  <c r="A1729" i="6"/>
  <c r="A622" i="6"/>
  <c r="A1183" i="6"/>
  <c r="A185" i="6"/>
  <c r="A259" i="6"/>
  <c r="A329" i="6"/>
  <c r="A847" i="6"/>
  <c r="A706" i="6"/>
  <c r="A84" i="6"/>
  <c r="A1157" i="6"/>
  <c r="A1657" i="6"/>
  <c r="A110" i="6"/>
  <c r="A1468" i="6"/>
  <c r="A207" i="6"/>
  <c r="A558" i="6"/>
  <c r="A265" i="6"/>
  <c r="A493" i="6"/>
  <c r="A1449" i="6"/>
  <c r="A1358" i="6"/>
  <c r="A1706" i="6"/>
  <c r="A316" i="6"/>
  <c r="A941" i="6"/>
  <c r="A1674" i="6"/>
  <c r="A217" i="6"/>
  <c r="A1125" i="6"/>
  <c r="A357" i="6"/>
  <c r="A1758" i="6"/>
  <c r="A960" i="6"/>
  <c r="A1259" i="6"/>
  <c r="A1728" i="6"/>
  <c r="A379" i="6"/>
  <c r="A1221" i="6"/>
  <c r="A463" i="6"/>
  <c r="A749" i="6"/>
  <c r="A1373" i="6"/>
  <c r="A1631" i="6"/>
  <c r="A937" i="6"/>
  <c r="A762" i="6"/>
  <c r="A94" i="6"/>
  <c r="A413" i="6"/>
  <c r="A219" i="6"/>
  <c r="A1774" i="6"/>
  <c r="A177" i="6"/>
  <c r="A569" i="6"/>
  <c r="A1418" i="6"/>
  <c r="A515" i="6"/>
  <c r="A1581" i="6"/>
  <c r="A804" i="6"/>
  <c r="A1044" i="6"/>
  <c r="A990" i="6"/>
  <c r="A1427" i="6"/>
  <c r="A511" i="6"/>
  <c r="A1343" i="6"/>
  <c r="A1616" i="6"/>
  <c r="A991" i="6"/>
  <c r="A1557" i="6"/>
  <c r="A1359" i="6"/>
  <c r="A878" i="6"/>
  <c r="A1207" i="6"/>
  <c r="A627" i="6"/>
  <c r="A528" i="6"/>
  <c r="A1419" i="6"/>
  <c r="A860" i="6"/>
  <c r="A628" i="6"/>
  <c r="A1216" i="6"/>
  <c r="A388" i="6"/>
  <c r="A1484" i="6"/>
  <c r="A1802" i="6"/>
  <c r="A671" i="6"/>
  <c r="A220" i="6"/>
  <c r="A424" i="6"/>
  <c r="A562" i="6"/>
  <c r="A1834" i="6"/>
  <c r="A663" i="6"/>
  <c r="A563" i="6"/>
  <c r="A188" i="6"/>
  <c r="A1708" i="6"/>
  <c r="A475" i="6"/>
  <c r="A1584" i="6"/>
  <c r="A916" i="6"/>
  <c r="A1375" i="6"/>
  <c r="A846" i="6"/>
  <c r="A1638" i="6"/>
  <c r="A1653" i="6"/>
  <c r="A61" i="6"/>
  <c r="A104" i="6"/>
  <c r="A1177" i="6"/>
  <c r="A170" i="6"/>
  <c r="A399" i="6"/>
  <c r="A996" i="6"/>
  <c r="A727" i="6"/>
  <c r="A879" i="6"/>
  <c r="A1730" i="6"/>
  <c r="A1409" i="6"/>
  <c r="A608" i="6"/>
  <c r="A938" i="6"/>
  <c r="A520" i="6"/>
  <c r="A1552" i="6"/>
  <c r="A1479" i="6"/>
  <c r="A863" i="6"/>
  <c r="A1527" i="6"/>
  <c r="A1376" i="6"/>
  <c r="A202" i="6"/>
  <c r="A1289" i="6"/>
  <c r="A42" i="6"/>
  <c r="M51" i="6"/>
  <c r="H42" i="6"/>
  <c r="H7" i="6"/>
  <c r="H4" i="6"/>
  <c r="P4" i="6"/>
  <c r="H47" i="6"/>
  <c r="H21" i="6"/>
  <c r="H32" i="6"/>
  <c r="H30" i="6"/>
  <c r="H12" i="6"/>
  <c r="M12" i="6"/>
  <c r="H55" i="6"/>
  <c r="H10" i="6"/>
  <c r="H29" i="6"/>
  <c r="P29" i="6"/>
  <c r="Q29" i="6" s="1"/>
  <c r="H20" i="6"/>
  <c r="H13" i="6"/>
  <c r="H3" i="6"/>
  <c r="H37" i="6"/>
  <c r="H35" i="6"/>
  <c r="H39" i="6"/>
  <c r="P39" i="6"/>
  <c r="Q39" i="6" s="1"/>
  <c r="H38" i="6"/>
  <c r="P38" i="6"/>
  <c r="Q38" i="6" s="1"/>
  <c r="H8" i="6"/>
  <c r="P8" i="6"/>
  <c r="Q8" i="6" s="1"/>
  <c r="H24" i="6"/>
  <c r="P24" i="6"/>
  <c r="Q24" i="6" s="1"/>
  <c r="H16" i="6"/>
  <c r="M16" i="6"/>
  <c r="H23" i="6"/>
  <c r="P23" i="6"/>
  <c r="Q23" i="6" s="1"/>
  <c r="H27" i="6"/>
  <c r="P27" i="6"/>
  <c r="Q27" i="6" s="1"/>
  <c r="H34" i="6"/>
  <c r="P34" i="6"/>
  <c r="Q34" i="6" s="1"/>
  <c r="H33" i="6"/>
  <c r="H49" i="6"/>
  <c r="H6" i="6"/>
  <c r="H22" i="6"/>
  <c r="H43" i="6"/>
  <c r="H54" i="6"/>
  <c r="H53" i="6"/>
  <c r="H5" i="6"/>
  <c r="H25" i="6"/>
  <c r="H14" i="6"/>
  <c r="H36" i="6"/>
  <c r="H45" i="6"/>
  <c r="H18" i="6"/>
  <c r="H52" i="6"/>
  <c r="H51" i="6"/>
  <c r="H44" i="6"/>
  <c r="H28" i="6"/>
  <c r="H15" i="6"/>
  <c r="H48" i="6"/>
  <c r="H9" i="6"/>
  <c r="H17" i="6"/>
  <c r="H46" i="6"/>
  <c r="H19" i="6"/>
  <c r="H41" i="6"/>
  <c r="H40" i="6"/>
  <c r="H11" i="6"/>
  <c r="H31" i="6"/>
  <c r="H26" i="6"/>
  <c r="H50" i="6"/>
  <c r="H1805" i="6"/>
  <c r="H1330" i="6"/>
  <c r="H363" i="6"/>
  <c r="H936" i="6"/>
  <c r="H1795" i="6"/>
  <c r="H1556" i="6"/>
  <c r="H1450" i="6"/>
  <c r="H492" i="6"/>
  <c r="H1800" i="6"/>
  <c r="H1750" i="6"/>
  <c r="H1695" i="6"/>
  <c r="H1352" i="6"/>
  <c r="H709" i="6"/>
  <c r="H698" i="6"/>
  <c r="H557" i="6"/>
  <c r="H451" i="6"/>
  <c r="H714" i="6"/>
  <c r="H1845" i="6"/>
  <c r="H1685" i="6"/>
  <c r="H1283" i="6"/>
  <c r="H1074" i="6"/>
  <c r="H997" i="6"/>
  <c r="H1833" i="6"/>
  <c r="H1282" i="6"/>
  <c r="H538" i="6"/>
  <c r="H757" i="6"/>
  <c r="H954" i="6"/>
  <c r="H1083" i="6"/>
  <c r="H1032" i="6"/>
  <c r="H212" i="6"/>
  <c r="H1058" i="6"/>
  <c r="H253" i="6"/>
  <c r="H1700" i="6"/>
  <c r="H1434" i="6"/>
  <c r="H1498" i="6"/>
  <c r="H1378" i="6"/>
  <c r="H761" i="6"/>
  <c r="H1339" i="6"/>
  <c r="H266" i="6"/>
  <c r="H78" i="6"/>
  <c r="H548" i="6"/>
  <c r="H68" i="6"/>
  <c r="H1782" i="6"/>
  <c r="H479" i="6"/>
  <c r="H1520" i="6"/>
  <c r="H1145" i="6"/>
  <c r="H632" i="6"/>
  <c r="H838" i="6"/>
  <c r="H1555" i="6"/>
  <c r="H1308" i="6"/>
  <c r="H928" i="6"/>
  <c r="H485" i="6"/>
  <c r="H1140" i="6"/>
  <c r="H1547" i="6"/>
  <c r="H744" i="6"/>
  <c r="H1256" i="6"/>
  <c r="H1235" i="6"/>
  <c r="H758" i="6"/>
  <c r="H568" i="6"/>
  <c r="H807" i="6"/>
  <c r="H126" i="6"/>
  <c r="H943" i="6"/>
  <c r="H341" i="6"/>
  <c r="H1509" i="6"/>
  <c r="H304" i="6"/>
  <c r="H1829" i="6"/>
  <c r="H1134" i="6"/>
  <c r="H1701" i="6"/>
  <c r="H415" i="6"/>
  <c r="H752" i="6"/>
  <c r="H270" i="6"/>
  <c r="H127" i="6"/>
  <c r="H543" i="6"/>
  <c r="H837" i="6"/>
  <c r="H1662" i="6"/>
  <c r="H197" i="6"/>
  <c r="H1030" i="6"/>
  <c r="H822" i="6"/>
  <c r="H886" i="6"/>
  <c r="H1407" i="6"/>
  <c r="H1247" i="6"/>
  <c r="H1604" i="6"/>
  <c r="H676" i="6"/>
  <c r="H901" i="6"/>
  <c r="H1624" i="6"/>
  <c r="H1372" i="6"/>
  <c r="H478" i="6"/>
  <c r="H1811" i="6"/>
  <c r="H1656" i="6"/>
  <c r="H1649" i="6"/>
  <c r="H746" i="6"/>
  <c r="H993" i="6"/>
  <c r="H643" i="6"/>
  <c r="H922" i="6"/>
  <c r="H1300" i="6"/>
  <c r="H844" i="6"/>
  <c r="H1287" i="6"/>
  <c r="H1753" i="6"/>
  <c r="H233" i="6"/>
  <c r="H577" i="6"/>
  <c r="H128" i="6"/>
  <c r="H1307" i="6"/>
  <c r="H1296" i="6"/>
  <c r="H788" i="6"/>
  <c r="H315" i="6"/>
  <c r="H305" i="6"/>
  <c r="H1577" i="6"/>
  <c r="H216" i="6"/>
  <c r="H1041" i="6"/>
  <c r="H406" i="6"/>
  <c r="H1789" i="6"/>
  <c r="H389" i="6"/>
  <c r="H618" i="6"/>
  <c r="H1627" i="6"/>
  <c r="H1078" i="6"/>
  <c r="H1229" i="6"/>
  <c r="H690" i="6"/>
  <c r="H208" i="6"/>
  <c r="H934" i="6"/>
  <c r="H1174" i="6"/>
  <c r="H1363" i="6"/>
  <c r="H1285" i="6"/>
  <c r="H775" i="6"/>
  <c r="H354" i="6"/>
  <c r="H1146" i="6"/>
  <c r="H1120" i="6"/>
  <c r="H1092" i="6"/>
  <c r="H359" i="6"/>
  <c r="H1189" i="6"/>
  <c r="H91" i="6"/>
  <c r="H156" i="6"/>
  <c r="H1441" i="6"/>
  <c r="H1137" i="6"/>
  <c r="H1106" i="6"/>
  <c r="H966" i="6"/>
  <c r="H346" i="6"/>
  <c r="H795" i="6"/>
  <c r="H1319" i="6"/>
  <c r="H1102" i="6"/>
  <c r="H802" i="6"/>
  <c r="H1270" i="6"/>
  <c r="H1726" i="6"/>
  <c r="H281" i="6"/>
  <c r="H1816" i="6"/>
  <c r="H1205" i="6"/>
  <c r="H1710" i="6"/>
  <c r="H962" i="6"/>
  <c r="H1331" i="6"/>
  <c r="H1754" i="6"/>
  <c r="H218" i="6"/>
  <c r="H817" i="6"/>
  <c r="H609" i="6"/>
  <c r="H612" i="6"/>
  <c r="H1317" i="6"/>
  <c r="H365" i="6"/>
  <c r="H1505" i="6"/>
  <c r="H1766" i="6"/>
  <c r="H1525" i="6"/>
  <c r="H1467" i="6"/>
  <c r="H927" i="6"/>
  <c r="H912" i="6"/>
  <c r="H516" i="6"/>
  <c r="H759" i="6"/>
  <c r="H1338" i="6"/>
  <c r="H716" i="6"/>
  <c r="H1776" i="6"/>
  <c r="H497" i="6"/>
  <c r="H517" i="6"/>
  <c r="H1597" i="6"/>
  <c r="H1593" i="6"/>
  <c r="H1414" i="6"/>
  <c r="H1456" i="6"/>
  <c r="H1000" i="6"/>
  <c r="H780" i="6"/>
  <c r="H1786" i="6"/>
  <c r="H887" i="6"/>
  <c r="H1852" i="6"/>
  <c r="H1200" i="6"/>
  <c r="H1126" i="6"/>
  <c r="H296" i="6"/>
  <c r="H1323" i="6"/>
  <c r="H1531" i="6"/>
  <c r="H741" i="6"/>
  <c r="H884" i="6"/>
  <c r="H1381" i="6"/>
  <c r="H1429" i="6"/>
  <c r="H1568" i="6"/>
  <c r="H1293" i="6"/>
  <c r="H1335" i="6"/>
  <c r="H814" i="6"/>
  <c r="H1384" i="6"/>
  <c r="H864" i="6"/>
  <c r="H132" i="6"/>
  <c r="H1198" i="6"/>
  <c r="H835" i="6"/>
  <c r="H531" i="6"/>
  <c r="H785" i="6"/>
  <c r="H1087" i="6"/>
  <c r="H1061" i="6"/>
  <c r="H508" i="6"/>
  <c r="H1388" i="6"/>
  <c r="H1186" i="6"/>
  <c r="H1004" i="6"/>
  <c r="H1742" i="6"/>
  <c r="H1094" i="6"/>
  <c r="H1365" i="6"/>
  <c r="H1716" i="6"/>
  <c r="H1772" i="6"/>
  <c r="H255" i="6"/>
  <c r="H1209" i="6"/>
  <c r="H167" i="6"/>
  <c r="H779" i="6"/>
  <c r="H1386" i="6"/>
  <c r="H982" i="6"/>
  <c r="H1231" i="6"/>
  <c r="H1681" i="6"/>
  <c r="H1543" i="6"/>
  <c r="H882" i="6"/>
  <c r="H176" i="6"/>
  <c r="H1560" i="6"/>
  <c r="H900" i="6"/>
  <c r="H1171" i="6"/>
  <c r="H1684" i="6"/>
  <c r="H583" i="6"/>
  <c r="H1792" i="6"/>
  <c r="H384" i="6"/>
  <c r="H581" i="6"/>
  <c r="H1848" i="6"/>
  <c r="H1756" i="6"/>
  <c r="H246" i="6"/>
  <c r="H1424" i="6"/>
  <c r="H277" i="6"/>
  <c r="H1328" i="6"/>
  <c r="H1347" i="6"/>
  <c r="H862" i="6"/>
  <c r="H809" i="6"/>
  <c r="H1005" i="6"/>
  <c r="H1740" i="6"/>
  <c r="H149" i="6"/>
  <c r="H1482" i="6"/>
  <c r="H1511" i="6"/>
  <c r="H345" i="6"/>
  <c r="H509" i="6"/>
  <c r="H1722" i="6"/>
  <c r="H423" i="6"/>
  <c r="H1777" i="6"/>
  <c r="H1332" i="6"/>
  <c r="H1222" i="6"/>
  <c r="H57" i="6"/>
  <c r="H1827" i="6"/>
  <c r="H1731" i="6"/>
  <c r="H1064" i="6"/>
  <c r="H1426" i="6"/>
  <c r="H872" i="6"/>
  <c r="H419" i="6"/>
  <c r="H1255" i="6"/>
  <c r="H1478" i="6"/>
  <c r="H1123" i="6"/>
  <c r="H929" i="6"/>
  <c r="H338" i="6"/>
  <c r="H607" i="6"/>
  <c r="H1535" i="6"/>
  <c r="H1757" i="6"/>
  <c r="H302" i="6"/>
  <c r="H1215" i="6"/>
  <c r="H1114" i="6"/>
  <c r="H897" i="6"/>
  <c r="H1480" i="6"/>
  <c r="H324" i="6"/>
  <c r="H1080" i="6"/>
  <c r="H1714" i="6"/>
  <c r="H56" i="6"/>
  <c r="H340" i="6"/>
  <c r="H1342" i="6"/>
  <c r="H1807" i="6"/>
  <c r="H800" i="6"/>
  <c r="H226" i="6"/>
  <c r="H799" i="6"/>
  <c r="H1401" i="6"/>
  <c r="H1524" i="6"/>
  <c r="H1536" i="6"/>
  <c r="H877" i="6"/>
  <c r="H237" i="6"/>
  <c r="H1663" i="6"/>
  <c r="H1500" i="6"/>
  <c r="H789" i="6"/>
  <c r="H576" i="6"/>
  <c r="H382" i="6"/>
  <c r="H1846" i="6"/>
  <c r="H1095" i="6"/>
  <c r="H469" i="6"/>
  <c r="H1417" i="6"/>
  <c r="H1387" i="6"/>
  <c r="H204" i="6"/>
  <c r="H435" i="6"/>
  <c r="H1029" i="6"/>
  <c r="H390" i="6"/>
  <c r="H473" i="6"/>
  <c r="H1208" i="6"/>
  <c r="H689" i="6"/>
  <c r="H1274" i="6"/>
  <c r="H141" i="6"/>
  <c r="H1033" i="6"/>
  <c r="H280" i="6"/>
  <c r="H1526" i="6"/>
  <c r="H876" i="6"/>
  <c r="H238" i="6"/>
  <c r="H369" i="6"/>
  <c r="H730" i="6"/>
  <c r="H658" i="6"/>
  <c r="H1431" i="6"/>
  <c r="H133" i="6"/>
  <c r="H952" i="6"/>
  <c r="H1366" i="6"/>
  <c r="H873" i="6"/>
  <c r="H651" i="6"/>
  <c r="H1738" i="6"/>
  <c r="H139" i="6"/>
  <c r="H1133" i="6"/>
  <c r="H591" i="6"/>
  <c r="H561" i="6"/>
  <c r="H615" i="6"/>
  <c r="H148" i="6"/>
  <c r="H1383" i="6"/>
  <c r="H1161" i="6"/>
  <c r="H490" i="6"/>
  <c r="H915" i="6"/>
  <c r="H987" i="6"/>
  <c r="H596" i="6"/>
  <c r="H1561" i="6"/>
  <c r="H1670" i="6"/>
  <c r="H489" i="6"/>
  <c r="H570" i="6"/>
  <c r="H1454" i="6"/>
  <c r="H307" i="6"/>
  <c r="H60" i="6"/>
  <c r="H449" i="6"/>
  <c r="H361" i="6"/>
  <c r="H410" i="6"/>
  <c r="H586" i="6"/>
  <c r="H1794" i="6"/>
  <c r="H370" i="6"/>
  <c r="H1166" i="6"/>
  <c r="H352" i="6"/>
  <c r="H946" i="6"/>
  <c r="H973" i="6"/>
  <c r="H555" i="6"/>
  <c r="H723" i="6"/>
  <c r="H1073" i="6"/>
  <c r="H1645" i="6"/>
  <c r="H1659" i="6"/>
  <c r="H190" i="6"/>
  <c r="H268" i="6"/>
  <c r="H1023" i="6"/>
  <c r="H309" i="6"/>
  <c r="H189" i="6"/>
  <c r="H507" i="6"/>
  <c r="H397" i="6"/>
  <c r="H317" i="6"/>
  <c r="H958" i="6"/>
  <c r="H1050" i="6"/>
  <c r="H648" i="6"/>
  <c r="H906" i="6"/>
  <c r="H1286" i="6"/>
  <c r="H355" i="6"/>
  <c r="H58" i="6"/>
  <c r="H1680" i="6"/>
  <c r="H323" i="6"/>
  <c r="H971" i="6"/>
  <c r="H402" i="6"/>
  <c r="H1842" i="6"/>
  <c r="H1385" i="6"/>
  <c r="H1532" i="6"/>
  <c r="H1448" i="6"/>
  <c r="H858" i="6"/>
  <c r="H798" i="6"/>
  <c r="H754" i="6"/>
  <c r="H721" i="6"/>
  <c r="H248" i="6"/>
  <c r="H949" i="6"/>
  <c r="H1262" i="6"/>
  <c r="H62" i="6"/>
  <c r="H1097" i="6"/>
  <c r="H292" i="6"/>
  <c r="H1506" i="6"/>
  <c r="H566" i="6"/>
  <c r="H1841" i="6"/>
  <c r="H763" i="6"/>
  <c r="H119" i="6"/>
  <c r="H783" i="6"/>
  <c r="H1838" i="6"/>
  <c r="H440" i="6"/>
  <c r="H1007" i="6"/>
  <c r="H436" i="6"/>
  <c r="H474" i="6"/>
  <c r="H1012" i="6"/>
  <c r="H526" i="6"/>
  <c r="H1611" i="6"/>
  <c r="H1438" i="6"/>
  <c r="H944" i="6"/>
  <c r="H880" i="6"/>
  <c r="H1060" i="6"/>
  <c r="H1149" i="6"/>
  <c r="H1244" i="6"/>
  <c r="H271" i="6"/>
  <c r="H1242" i="6"/>
  <c r="H1788" i="6"/>
  <c r="H902" i="6"/>
  <c r="H840" i="6"/>
  <c r="H1025" i="6"/>
  <c r="H1715" i="6"/>
  <c r="H1435" i="6"/>
  <c r="H1615" i="6"/>
  <c r="H679" i="6"/>
  <c r="H646" i="6"/>
  <c r="H1298" i="6"/>
  <c r="H889" i="6"/>
  <c r="H1129" i="6"/>
  <c r="H1682" i="6"/>
  <c r="H801" i="6"/>
  <c r="H629" i="6"/>
  <c r="H458" i="6"/>
  <c r="H1553" i="6"/>
  <c r="H138" i="6"/>
  <c r="H652" i="6"/>
  <c r="H1021" i="6"/>
  <c r="H781" i="6"/>
  <c r="H1015" i="6"/>
  <c r="H1672" i="6"/>
  <c r="H1006" i="6"/>
  <c r="H839" i="6"/>
  <c r="H1037" i="6"/>
  <c r="H623" i="6"/>
  <c r="H1830" i="6"/>
  <c r="H1299" i="6"/>
  <c r="H641" i="6"/>
  <c r="H1534" i="6"/>
  <c r="H1808" i="6"/>
  <c r="H702" i="6"/>
  <c r="H1466" i="6"/>
  <c r="H1442" i="6"/>
  <c r="H542" i="6"/>
  <c r="H1176" i="6"/>
  <c r="H1225" i="6"/>
  <c r="H767" i="6"/>
  <c r="H669" i="6"/>
  <c r="H145" i="6"/>
  <c r="H98" i="6"/>
  <c r="H179" i="6"/>
  <c r="H1276" i="6"/>
  <c r="H99" i="6"/>
  <c r="H274" i="6"/>
  <c r="H318" i="6"/>
  <c r="H1260" i="6"/>
  <c r="H1355" i="6"/>
  <c r="H1112" i="6"/>
  <c r="H287" i="6"/>
  <c r="H1571" i="6"/>
  <c r="H793" i="6"/>
  <c r="H584" i="6"/>
  <c r="H1826" i="6"/>
  <c r="H1620" i="6"/>
  <c r="H1028" i="6"/>
  <c r="H1045" i="6"/>
  <c r="H1079" i="6"/>
  <c r="H347" i="6"/>
  <c r="H115" i="6"/>
  <c r="H457" i="6"/>
  <c r="H1677" i="6"/>
  <c r="H221" i="6"/>
  <c r="H96" i="6"/>
  <c r="H1411" i="6"/>
  <c r="H1187" i="6"/>
  <c r="H908" i="6"/>
  <c r="H262" i="6"/>
  <c r="H332" i="6"/>
  <c r="H491" i="6"/>
  <c r="H693" i="6"/>
  <c r="H1351" i="6"/>
  <c r="H810" i="6"/>
  <c r="H1302" i="6"/>
  <c r="H611" i="6"/>
  <c r="H1546" i="6"/>
  <c r="H1589" i="6"/>
  <c r="H1158" i="6"/>
  <c r="H471" i="6"/>
  <c r="H1104" i="6"/>
  <c r="H1578" i="6"/>
  <c r="H1284" i="6"/>
  <c r="H1791" i="6"/>
  <c r="H1779" i="6"/>
  <c r="H482" i="6"/>
  <c r="H1813" i="6"/>
  <c r="H77" i="6"/>
  <c r="H1191" i="6"/>
  <c r="H378" i="6"/>
  <c r="H1618" i="6"/>
  <c r="H532" i="6"/>
  <c r="H848" i="6"/>
  <c r="H64" i="6"/>
  <c r="H1840" i="6"/>
  <c r="H129" i="6"/>
  <c r="H967" i="6"/>
  <c r="H1858" i="6"/>
  <c r="H453" i="6"/>
  <c r="H677" i="6"/>
  <c r="H1051" i="6"/>
  <c r="H90" i="6"/>
  <c r="H688" i="6"/>
  <c r="H722" i="6"/>
  <c r="H1799" i="6"/>
  <c r="H1437" i="6"/>
  <c r="H455" i="6"/>
  <c r="H649" i="6"/>
  <c r="H1610" i="6"/>
  <c r="H303" i="6"/>
  <c r="H234" i="6"/>
  <c r="H298" i="6"/>
  <c r="H263" i="6"/>
  <c r="H1220" i="6"/>
  <c r="H564" i="6"/>
  <c r="H660" i="6"/>
  <c r="H1184" i="6"/>
  <c r="H135" i="6"/>
  <c r="H112" i="6"/>
  <c r="H1472" i="6"/>
  <c r="H836" i="6"/>
  <c r="H291" i="6"/>
  <c r="H1814" i="6"/>
  <c r="H1798" i="6"/>
  <c r="H594" i="6"/>
  <c r="H1076" i="6"/>
  <c r="H740" i="6"/>
  <c r="H969" i="6"/>
  <c r="H79" i="6"/>
  <c r="H1311" i="6"/>
  <c r="H1154" i="6"/>
  <c r="H768" i="6"/>
  <c r="H1275" i="6"/>
  <c r="H738" i="6"/>
  <c r="H1016" i="6"/>
  <c r="H1617" i="6"/>
  <c r="H602" i="6"/>
  <c r="H687" i="6"/>
  <c r="H1357" i="6"/>
  <c r="H1303" i="6"/>
  <c r="H1179" i="6"/>
  <c r="H667" i="6"/>
  <c r="H1537" i="6"/>
  <c r="H1353" i="6"/>
  <c r="H251" i="6"/>
  <c r="H1573" i="6"/>
  <c r="H215" i="6"/>
  <c r="H1767" i="6"/>
  <c r="H456" i="6"/>
  <c r="H678" i="6"/>
  <c r="H114" i="6"/>
  <c r="H1741" i="6"/>
  <c r="H168" i="6"/>
  <c r="H1263" i="6"/>
  <c r="H731" i="6"/>
  <c r="H1201" i="6"/>
  <c r="H725" i="6"/>
  <c r="H1310" i="6"/>
  <c r="H1081" i="6"/>
  <c r="H1727" i="6"/>
  <c r="H431" i="6"/>
  <c r="H297" i="6"/>
  <c r="H1009" i="6"/>
  <c r="H512" i="6"/>
  <c r="H736" i="6"/>
  <c r="H773" i="6"/>
  <c r="H1696" i="6"/>
  <c r="H1110" i="6"/>
  <c r="H301" i="6"/>
  <c r="H694" i="6"/>
  <c r="H947" i="6"/>
  <c r="H1182" i="6"/>
  <c r="H131" i="6"/>
  <c r="H624" i="6"/>
  <c r="H1108" i="6"/>
  <c r="H1721" i="6"/>
  <c r="H1425" i="6"/>
  <c r="H328" i="6"/>
  <c r="H1136" i="6"/>
  <c r="H1297" i="6"/>
  <c r="H1301" i="6"/>
  <c r="H1446" i="6"/>
  <c r="H852" i="6"/>
  <c r="H833" i="6"/>
  <c r="H1111" i="6"/>
  <c r="H1745" i="6"/>
  <c r="H1613" i="6"/>
  <c r="H358" i="6"/>
  <c r="H595" i="6"/>
  <c r="H999" i="6"/>
  <c r="H146" i="6"/>
  <c r="H1056" i="6"/>
  <c r="H1736" i="6"/>
  <c r="H1093" i="6"/>
  <c r="H986" i="6"/>
  <c r="H1269" i="6"/>
  <c r="H1744" i="6"/>
  <c r="H588" i="6"/>
  <c r="H1072" i="6"/>
  <c r="H813" i="6"/>
  <c r="H1473" i="6"/>
  <c r="H1760" i="6"/>
  <c r="H1785" i="6"/>
  <c r="H1053" i="6"/>
  <c r="H1391" i="6"/>
  <c r="H1796" i="6"/>
  <c r="H704" i="6"/>
  <c r="H640" i="6"/>
  <c r="H1718" i="6"/>
  <c r="H364" i="6"/>
  <c r="H1822" i="6"/>
  <c r="H1327" i="6"/>
  <c r="H1440" i="6"/>
  <c r="H59" i="6"/>
  <c r="H230" i="6"/>
  <c r="H756" i="6"/>
  <c r="H1008" i="6"/>
  <c r="H1131" i="6"/>
  <c r="H225" i="6"/>
  <c r="H434" i="6"/>
  <c r="H637" i="6"/>
  <c r="H951" i="6"/>
  <c r="H1583" i="6"/>
  <c r="H589" i="6"/>
  <c r="H173" i="6"/>
  <c r="H160" i="6"/>
  <c r="H533" i="6"/>
  <c r="H1144" i="6"/>
  <c r="H1689" i="6"/>
  <c r="H124" i="6"/>
  <c r="H935" i="6"/>
  <c r="H1717" i="6"/>
  <c r="H980" i="6"/>
  <c r="H1243" i="6"/>
  <c r="H1218" i="6"/>
  <c r="H1691" i="6"/>
  <c r="H137" i="6"/>
  <c r="H831" i="6"/>
  <c r="H552" i="6"/>
  <c r="H247" i="6"/>
  <c r="H1775" i="6"/>
  <c r="H412" i="6"/>
  <c r="H306" i="6"/>
  <c r="H403" i="6"/>
  <c r="H140" i="6"/>
  <c r="H335" i="6"/>
  <c r="H1194" i="6"/>
  <c r="H350" i="6"/>
  <c r="H187" i="6"/>
  <c r="H656" i="6"/>
  <c r="H1512" i="6"/>
  <c r="H794" i="6"/>
  <c r="H842" i="6"/>
  <c r="H726" i="6"/>
  <c r="H1017" i="6"/>
  <c r="H1277" i="6"/>
  <c r="H356" i="6"/>
  <c r="H186" i="6"/>
  <c r="H339" i="6"/>
  <c r="H232" i="6"/>
  <c r="H1665" i="6"/>
  <c r="H1806" i="6"/>
  <c r="H554" i="6"/>
  <c r="H1234" i="6"/>
  <c r="H425" i="6"/>
  <c r="H252" i="6"/>
  <c r="H1542" i="6"/>
  <c r="H444" i="6"/>
  <c r="H372" i="6"/>
  <c r="H344" i="6"/>
  <c r="H1622" i="6"/>
  <c r="H408" i="6"/>
  <c r="H815" i="6"/>
  <c r="H439" i="6"/>
  <c r="H1850" i="6"/>
  <c r="H1626" i="6"/>
  <c r="H81" i="6"/>
  <c r="H700" i="6"/>
  <c r="H1702" i="6"/>
  <c r="H893" i="6"/>
  <c r="H601" i="6"/>
  <c r="H950" i="6"/>
  <c r="H420" i="6"/>
  <c r="H1404" i="6"/>
  <c r="H257" i="6"/>
  <c r="H172" i="6"/>
  <c r="H1279" i="6"/>
  <c r="H567" i="6"/>
  <c r="H821" i="6"/>
  <c r="H1062" i="6"/>
  <c r="H805" i="6"/>
  <c r="H1380" i="6"/>
  <c r="H1523" i="6"/>
  <c r="H1630" i="6"/>
  <c r="H158" i="6"/>
  <c r="H1148" i="6"/>
  <c r="H169" i="6"/>
  <c r="H981" i="6"/>
  <c r="H1049" i="6"/>
  <c r="H1423" i="6"/>
  <c r="H1444" i="6"/>
  <c r="H755" i="6"/>
  <c r="H963" i="6"/>
  <c r="H939" i="6"/>
  <c r="H1487" i="6"/>
  <c r="H948" i="6"/>
  <c r="H579" i="6"/>
  <c r="H654" i="6"/>
  <c r="H373" i="6"/>
  <c r="H626" i="6"/>
  <c r="H71" i="6"/>
  <c r="H1723" i="6"/>
  <c r="H1402" i="6"/>
  <c r="H1457" i="6"/>
  <c r="H942" i="6"/>
  <c r="H1544" i="6"/>
  <c r="H360" i="6"/>
  <c r="H101" i="6"/>
  <c r="H535" i="6"/>
  <c r="H1707" i="6"/>
  <c r="H1474" i="6"/>
  <c r="H760" i="6"/>
  <c r="H625" i="6"/>
  <c r="H1413" i="6"/>
  <c r="H195" i="6"/>
  <c r="H691" i="6"/>
  <c r="H784" i="6"/>
  <c r="H890" i="6"/>
  <c r="H80" i="6"/>
  <c r="H870" i="6"/>
  <c r="H249" i="6"/>
  <c r="H205" i="6"/>
  <c r="H1633" i="6"/>
  <c r="H488" i="6"/>
  <c r="H733" i="6"/>
  <c r="H638" i="6"/>
  <c r="H745" i="6"/>
  <c r="H1156" i="6"/>
  <c r="H1199" i="6"/>
  <c r="H130" i="6"/>
  <c r="H701" i="6"/>
  <c r="H1213" i="6"/>
  <c r="H1336" i="6"/>
  <c r="H1206" i="6"/>
  <c r="H1295" i="6"/>
  <c r="H87" i="6"/>
  <c r="H742" i="6"/>
  <c r="H859" i="6"/>
  <c r="H1461" i="6"/>
  <c r="H830" i="6"/>
  <c r="H393" i="6"/>
  <c r="H670" i="6"/>
  <c r="H1241" i="6"/>
  <c r="H1605" i="6"/>
  <c r="H1598" i="6"/>
  <c r="H201" i="6"/>
  <c r="H1374" i="6"/>
  <c r="H776" i="6"/>
  <c r="H321" i="6"/>
  <c r="H1239" i="6"/>
  <c r="H1152" i="6"/>
  <c r="H312" i="6"/>
  <c r="H1217" i="6"/>
  <c r="H1031" i="6"/>
  <c r="H1459" i="6"/>
  <c r="H1549" i="6"/>
  <c r="H530" i="6"/>
  <c r="H1267" i="6"/>
  <c r="H422" i="6"/>
  <c r="H155" i="6"/>
  <c r="H343" i="6"/>
  <c r="H327" i="6"/>
  <c r="H325" i="6"/>
  <c r="H1249" i="6"/>
  <c r="H771" i="6"/>
  <c r="H1075" i="6"/>
  <c r="H619" i="6"/>
  <c r="H244" i="6"/>
  <c r="H541" i="6"/>
  <c r="H504" i="6"/>
  <c r="H1027" i="6"/>
  <c r="H411" i="6"/>
  <c r="H1273" i="6"/>
  <c r="H1650" i="6"/>
  <c r="H728" i="6"/>
  <c r="H1519" i="6"/>
  <c r="H66" i="6"/>
  <c r="H1609" i="6"/>
  <c r="H766" i="6"/>
  <c r="H120" i="6"/>
  <c r="H295" i="6"/>
  <c r="H1368" i="6"/>
  <c r="H1344" i="6"/>
  <c r="H851" i="6"/>
  <c r="H72" i="6"/>
  <c r="H1764" i="6"/>
  <c r="H1496" i="6"/>
  <c r="H811" i="6"/>
  <c r="H606" i="6"/>
  <c r="H600" i="6"/>
  <c r="H903" i="6"/>
  <c r="H1173" i="6"/>
  <c r="H787" i="6"/>
  <c r="H1735" i="6"/>
  <c r="H95" i="6"/>
  <c r="H395" i="6"/>
  <c r="H834" i="6"/>
  <c r="H254" i="6"/>
  <c r="H1771" i="6"/>
  <c r="H514" i="6"/>
  <c r="H407" i="6"/>
  <c r="H1181" i="6"/>
  <c r="H1668" i="6"/>
  <c r="H1306" i="6"/>
  <c r="H921" i="6"/>
  <c r="H331" i="6"/>
  <c r="H1494" i="6"/>
  <c r="H1567" i="6"/>
  <c r="H144" i="6"/>
  <c r="H1784" i="6"/>
  <c r="H1364" i="6"/>
  <c r="H1517" i="6"/>
  <c r="H1601" i="6"/>
  <c r="H210" i="6"/>
  <c r="H1367" i="6"/>
  <c r="H83" i="6"/>
  <c r="H1463" i="6"/>
  <c r="H1694" i="6"/>
  <c r="H1481" i="6"/>
  <c r="H705" i="6"/>
  <c r="H385" i="6"/>
  <c r="H1515" i="6"/>
  <c r="H380" i="6"/>
  <c r="H1313" i="6"/>
  <c r="H1563" i="6"/>
  <c r="H223" i="6"/>
  <c r="H1349" i="6"/>
  <c r="H748" i="6"/>
  <c r="H525" i="6"/>
  <c r="H102" i="6"/>
  <c r="H501" i="6"/>
  <c r="H278" i="6"/>
  <c r="H1377" i="6"/>
  <c r="H585" i="6"/>
  <c r="H1550" i="6"/>
  <c r="H1608" i="6"/>
  <c r="H1516" i="6"/>
  <c r="H1254" i="6"/>
  <c r="H791" i="6"/>
  <c r="H1421" i="6"/>
  <c r="H869" i="6"/>
  <c r="H578" i="6"/>
  <c r="H1348" i="6"/>
  <c r="H1676" i="6"/>
  <c r="H392" i="6"/>
  <c r="H1831" i="6"/>
  <c r="H737" i="6"/>
  <c r="H1746" i="6"/>
  <c r="H1098" i="6"/>
  <c r="H116" i="6"/>
  <c r="H1048" i="6"/>
  <c r="H682" i="6"/>
  <c r="H1100" i="6"/>
  <c r="H898" i="6"/>
  <c r="H1019" i="6"/>
  <c r="H1588" i="6"/>
  <c r="H680" i="6"/>
  <c r="H222" i="6"/>
  <c r="H1398" i="6"/>
  <c r="H1264" i="6"/>
  <c r="H1849" i="6"/>
  <c r="H229" i="6"/>
  <c r="H1406" i="6"/>
  <c r="H1320" i="6"/>
  <c r="H1153" i="6"/>
  <c r="H1433" i="6"/>
  <c r="H984" i="6"/>
  <c r="H1803" i="6"/>
  <c r="H913" i="6"/>
  <c r="H180" i="6"/>
  <c r="H63" i="6"/>
  <c r="H853" i="6"/>
  <c r="H634" i="6"/>
  <c r="H1761" i="6"/>
  <c r="H786" i="6"/>
  <c r="H1150" i="6"/>
  <c r="H729" i="6"/>
  <c r="H1052" i="6"/>
  <c r="H286" i="6"/>
  <c r="H917" i="6"/>
  <c r="H1780" i="6"/>
  <c r="H1687" i="6"/>
  <c r="H1132" i="6"/>
  <c r="H820" i="6"/>
  <c r="H1038" i="6"/>
  <c r="H495" i="6"/>
  <c r="H1857" i="6"/>
  <c r="H409" i="6"/>
  <c r="H194" i="6"/>
  <c r="H1648" i="6"/>
  <c r="H1595" i="6"/>
  <c r="H1312" i="6"/>
  <c r="H1003" i="6"/>
  <c r="H162" i="6"/>
  <c r="H1082" i="6"/>
  <c r="H261" i="6"/>
  <c r="H888" i="6"/>
  <c r="H1697" i="6"/>
  <c r="H276" i="6"/>
  <c r="H1692" i="6"/>
  <c r="H1211" i="6"/>
  <c r="H819" i="6"/>
  <c r="H778" i="6"/>
  <c r="H1574" i="6"/>
  <c r="H414" i="6"/>
  <c r="H290" i="6"/>
  <c r="H181" i="6"/>
  <c r="H672" i="6"/>
  <c r="H875" i="6"/>
  <c r="H319" i="6"/>
  <c r="H1245" i="6"/>
  <c r="H975" i="6"/>
  <c r="H1170" i="6"/>
  <c r="H1325" i="6"/>
  <c r="H1107" i="6"/>
  <c r="H661" i="6"/>
  <c r="H1315" i="6"/>
  <c r="H772" i="6"/>
  <c r="H371" i="6"/>
  <c r="H1491" i="6"/>
  <c r="H464" i="6"/>
  <c r="H719" i="6"/>
  <c r="H1733" i="6"/>
  <c r="H1720" i="6"/>
  <c r="H849" i="6"/>
  <c r="H1321" i="6"/>
  <c r="H1105" i="6"/>
  <c r="H245" i="6"/>
  <c r="H631" i="6"/>
  <c r="H1558" i="6"/>
  <c r="H1410" i="6"/>
  <c r="H1090" i="6"/>
  <c r="H279" i="6"/>
  <c r="H73" i="6"/>
  <c r="H199" i="6"/>
  <c r="H613" i="6"/>
  <c r="H113" i="6"/>
  <c r="H1188" i="6"/>
  <c r="H203" i="6"/>
  <c r="H171" i="6"/>
  <c r="H1350" i="6"/>
  <c r="H674" i="6"/>
  <c r="H1399" i="6"/>
  <c r="H1832" i="6"/>
  <c r="H1635" i="6"/>
  <c r="H1268" i="6"/>
  <c r="H106" i="6"/>
  <c r="H1147" i="6"/>
  <c r="H351" i="6"/>
  <c r="H587" i="6"/>
  <c r="H529" i="6"/>
  <c r="H154" i="6"/>
  <c r="H1853" i="6"/>
  <c r="H925" i="6"/>
  <c r="H1801" i="6"/>
  <c r="H961" i="6"/>
  <c r="H1356" i="6"/>
  <c r="H122" i="6"/>
  <c r="H620" i="6"/>
  <c r="H465" i="6"/>
  <c r="H1453" i="6"/>
  <c r="H433" i="6"/>
  <c r="H1397" i="6"/>
  <c r="H97" i="6"/>
  <c r="H483" i="6"/>
  <c r="H1576" i="6"/>
  <c r="H782" i="6"/>
  <c r="H164" i="6"/>
  <c r="H1233" i="6"/>
  <c r="H919" i="6"/>
  <c r="H1190" i="6"/>
  <c r="H1354" i="6"/>
  <c r="H1203" i="6"/>
  <c r="H1773" i="6"/>
  <c r="H659" i="6"/>
  <c r="H666" i="6"/>
  <c r="H681" i="6"/>
  <c r="H67" i="6"/>
  <c r="H717" i="6"/>
  <c r="H1127" i="6"/>
  <c r="H174" i="6"/>
  <c r="H486" i="6"/>
  <c r="H574" i="6"/>
  <c r="H647" i="6"/>
  <c r="H1318" i="6"/>
  <c r="H976" i="6"/>
  <c r="H213" i="6"/>
  <c r="H904" i="6"/>
  <c r="H76" i="6"/>
  <c r="H1138" i="6"/>
  <c r="H1046" i="6"/>
  <c r="H147" i="6"/>
  <c r="H1572" i="6"/>
  <c r="H703" i="6"/>
  <c r="H1168" i="6"/>
  <c r="H1036" i="6"/>
  <c r="H376" i="6"/>
  <c r="H1762" i="6"/>
  <c r="H1085" i="6"/>
  <c r="H845" i="6"/>
  <c r="H1600" i="6"/>
  <c r="H1594" i="6"/>
  <c r="H386" i="6"/>
  <c r="H1501" i="6"/>
  <c r="H790" i="6"/>
  <c r="H1488" i="6"/>
  <c r="H1763" i="6"/>
  <c r="H89" i="6"/>
  <c r="H1490" i="6"/>
  <c r="H311" i="6"/>
  <c r="H1725" i="6"/>
  <c r="H92" i="6"/>
  <c r="H614" i="6"/>
  <c r="H1747" i="6"/>
  <c r="H824" i="6"/>
  <c r="H970" i="6"/>
  <c r="H1066" i="6"/>
  <c r="H1439" i="6"/>
  <c r="H374" i="6"/>
  <c r="H539" i="6"/>
  <c r="H1141" i="6"/>
  <c r="H923" i="6"/>
  <c r="H1393" i="6"/>
  <c r="H103" i="6"/>
  <c r="H1180" i="6"/>
  <c r="H1451" i="6"/>
  <c r="H645" i="6"/>
  <c r="H1202" i="6"/>
  <c r="H546" i="6"/>
  <c r="H1492" i="6"/>
  <c r="H499" i="6"/>
  <c r="H657" i="6"/>
  <c r="H299" i="6"/>
  <c r="H108" i="6"/>
  <c r="H228" i="6"/>
  <c r="H285" i="6"/>
  <c r="H450" i="6"/>
  <c r="H362" i="6"/>
  <c r="H1476" i="6"/>
  <c r="H336" i="6"/>
  <c r="H1562" i="6"/>
  <c r="H157" i="6"/>
  <c r="H1655" i="6"/>
  <c r="H1109" i="6"/>
  <c r="H920" i="6"/>
  <c r="H1486" i="6"/>
  <c r="H1683" i="6"/>
  <c r="H1228" i="6"/>
  <c r="H1851" i="6"/>
  <c r="H806" i="6"/>
  <c r="H1769" i="6"/>
  <c r="H109" i="6"/>
  <c r="H330" i="6"/>
  <c r="H1587" i="6"/>
  <c r="H797" i="6"/>
  <c r="H1828" i="6"/>
  <c r="H1290" i="6"/>
  <c r="H1518" i="6"/>
  <c r="H718" i="6"/>
  <c r="H510" i="6"/>
  <c r="H867" i="6"/>
  <c r="H1641" i="6"/>
  <c r="H940" i="6"/>
  <c r="H1586" i="6"/>
  <c r="H1580" i="6"/>
  <c r="H1628" i="6"/>
  <c r="H1014" i="6"/>
  <c r="H992" i="6"/>
  <c r="H1666" i="6"/>
  <c r="H995" i="6"/>
  <c r="H1612" i="6"/>
  <c r="H1821" i="6"/>
  <c r="H85" i="6"/>
  <c r="H829" i="6"/>
  <c r="H1737" i="6"/>
  <c r="H1035" i="6"/>
  <c r="H540" i="6"/>
  <c r="H1322" i="6"/>
  <c r="H1086" i="6"/>
  <c r="H1825" i="6"/>
  <c r="H711" i="6"/>
  <c r="H405" i="6"/>
  <c r="H320" i="6"/>
  <c r="H417" i="6"/>
  <c r="H1026" i="6"/>
  <c r="H522" i="6"/>
  <c r="H720" i="6"/>
  <c r="H1122" i="6"/>
  <c r="H1809" i="6"/>
  <c r="H1464" i="6"/>
  <c r="H1579" i="6"/>
  <c r="H445" i="6"/>
  <c r="H86" i="6"/>
  <c r="H427" i="6"/>
  <c r="H1416" i="6"/>
  <c r="H571" i="6"/>
  <c r="H1528" i="6"/>
  <c r="H1415" i="6"/>
  <c r="H123" i="6"/>
  <c r="H1011" i="6"/>
  <c r="H503" i="6"/>
  <c r="H1400" i="6"/>
  <c r="H1709" i="6"/>
  <c r="H1071" i="6"/>
  <c r="H598" i="6"/>
  <c r="H1396" i="6"/>
  <c r="H1642" i="6"/>
  <c r="H387" i="6"/>
  <c r="H1043" i="6"/>
  <c r="H808" i="6"/>
  <c r="H1686" i="6"/>
  <c r="H1540" i="6"/>
  <c r="H955" i="6"/>
  <c r="H1854" i="6"/>
  <c r="H418" i="6"/>
  <c r="H593" i="6"/>
  <c r="H1018" i="6"/>
  <c r="H1395" i="6"/>
  <c r="H1412" i="6"/>
  <c r="H1719" i="6"/>
  <c r="H1669" i="6"/>
  <c r="H293" i="6"/>
  <c r="H1699" i="6"/>
  <c r="H1817" i="6"/>
  <c r="H909" i="6"/>
  <c r="H803" i="6"/>
  <c r="H502" i="6"/>
  <c r="H1460" i="6"/>
  <c r="H630" i="6"/>
  <c r="H1475" i="6"/>
  <c r="H1770" i="6"/>
  <c r="H1204" i="6"/>
  <c r="H850" i="6"/>
  <c r="H468" i="6"/>
  <c r="H1305" i="6"/>
  <c r="H832" i="6"/>
  <c r="H82" i="6"/>
  <c r="H1713" i="6"/>
  <c r="H400" i="6"/>
  <c r="H111" i="6"/>
  <c r="H366" i="6"/>
  <c r="H547" i="6"/>
  <c r="H1252" i="6"/>
  <c r="H983" i="6"/>
  <c r="H536" i="6"/>
  <c r="H823" i="6"/>
  <c r="H1502" i="6"/>
  <c r="H896" i="6"/>
  <c r="H739" i="6"/>
  <c r="H708" i="6"/>
  <c r="H1541" i="6"/>
  <c r="H143" i="6"/>
  <c r="H1510" i="6"/>
  <c r="H1063" i="6"/>
  <c r="H1673" i="6"/>
  <c r="H1489" i="6"/>
  <c r="H1084" i="6"/>
  <c r="H724" i="6"/>
  <c r="H1065" i="6"/>
  <c r="H1629" i="6"/>
  <c r="H668" i="6"/>
  <c r="H1606" i="6"/>
  <c r="H1288" i="6"/>
  <c r="H1690" i="6"/>
  <c r="H956" i="6"/>
  <c r="H1167" i="6"/>
  <c r="H1447" i="6"/>
  <c r="H1621" i="6"/>
  <c r="H308" i="6"/>
  <c r="H1734" i="6"/>
  <c r="H644" i="6"/>
  <c r="H1329" i="6"/>
  <c r="H191" i="6"/>
  <c r="H1755" i="6"/>
  <c r="H1748" i="6"/>
  <c r="H1304" i="6"/>
  <c r="H1238" i="6"/>
  <c r="H182" i="6"/>
  <c r="H1382" i="6"/>
  <c r="H1458" i="6"/>
  <c r="H273" i="6"/>
  <c r="H404" i="6"/>
  <c r="H184" i="6"/>
  <c r="H1390" i="6"/>
  <c r="H697" i="6"/>
  <c r="H1001" i="6"/>
  <c r="H1266" i="6"/>
  <c r="H480" i="6"/>
  <c r="H1341" i="6"/>
  <c r="H924" i="6"/>
  <c r="H256" i="6"/>
  <c r="H209" i="6"/>
  <c r="H1704" i="6"/>
  <c r="H1128" i="6"/>
  <c r="H633" i="6"/>
  <c r="H1034" i="6"/>
  <c r="H1570" i="6"/>
  <c r="H107" i="6"/>
  <c r="H599" i="6"/>
  <c r="H1495" i="6"/>
  <c r="H1493" i="6"/>
  <c r="H136" i="6"/>
  <c r="H1362" i="6"/>
  <c r="H843" i="6"/>
  <c r="H224" i="6"/>
  <c r="H1688" i="6"/>
  <c r="H1246" i="6"/>
  <c r="H1432" i="6"/>
  <c r="H134" i="6"/>
  <c r="H241" i="6"/>
  <c r="H117" i="6"/>
  <c r="H175" i="6"/>
  <c r="H151" i="6"/>
  <c r="H1793" i="6"/>
  <c r="H240" i="6"/>
  <c r="H1389" i="6"/>
  <c r="H696" i="6"/>
  <c r="H1485" i="6"/>
  <c r="H1369" i="6"/>
  <c r="H899" i="6"/>
  <c r="H524" i="6"/>
  <c r="H1634" i="6"/>
  <c r="H604" i="6"/>
  <c r="H1214" i="6"/>
  <c r="H769" i="6"/>
  <c r="H1227" i="6"/>
  <c r="H865" i="6"/>
  <c r="H911" i="6"/>
  <c r="H1069" i="6"/>
  <c r="H521" i="6"/>
  <c r="H1224" i="6"/>
  <c r="H396" i="6"/>
  <c r="H712" i="6"/>
  <c r="H1010" i="6"/>
  <c r="H1272" i="6"/>
  <c r="H1258" i="6"/>
  <c r="H1455" i="6"/>
  <c r="H348" i="6"/>
  <c r="H1124" i="6"/>
  <c r="H1644" i="6"/>
  <c r="H1103" i="6"/>
  <c r="H243" i="6"/>
  <c r="H1569" i="6"/>
  <c r="H933" i="6"/>
  <c r="H1503" i="6"/>
  <c r="H1022" i="6"/>
  <c r="H452" i="6"/>
  <c r="H735" i="6"/>
  <c r="H1091" i="6"/>
  <c r="H70" i="6"/>
  <c r="H1470" i="6"/>
  <c r="H1175" i="6"/>
  <c r="H777" i="6"/>
  <c r="H518" i="6"/>
  <c r="H549" i="6"/>
  <c r="H1040" i="6"/>
  <c r="H443" i="6"/>
  <c r="H1248" i="6"/>
  <c r="H572" i="6"/>
  <c r="H1654" i="6"/>
  <c r="H250" i="6"/>
  <c r="H1115" i="6"/>
  <c r="H931" i="6"/>
  <c r="H1013" i="6"/>
  <c r="H770" i="6"/>
  <c r="H1625" i="6"/>
  <c r="H1513" i="6"/>
  <c r="H1420" i="6"/>
  <c r="H636" i="6"/>
  <c r="H1660" i="6"/>
  <c r="H1823" i="6"/>
  <c r="H1647" i="6"/>
  <c r="H1743" i="6"/>
  <c r="H1403" i="6"/>
  <c r="H448" i="6"/>
  <c r="H1118" i="6"/>
  <c r="H1507" i="6"/>
  <c r="H310" i="6"/>
  <c r="H1089" i="6"/>
  <c r="H1582" i="6"/>
  <c r="H1236" i="6"/>
  <c r="H165" i="6"/>
  <c r="H1661" i="6"/>
  <c r="H1837" i="6"/>
  <c r="H621" i="6"/>
  <c r="H1337" i="6"/>
  <c r="H1658" i="6"/>
  <c r="H193" i="6"/>
  <c r="H231" i="6"/>
  <c r="H1316" i="6"/>
  <c r="H673" i="6"/>
  <c r="H713" i="6"/>
  <c r="H1314" i="6"/>
  <c r="H1210" i="6"/>
  <c r="H282" i="6"/>
  <c r="H1469" i="6"/>
  <c r="H1749" i="6"/>
  <c r="H368" i="6"/>
  <c r="H1819" i="6"/>
  <c r="H866" i="6"/>
  <c r="H1002" i="6"/>
  <c r="H1652" i="6"/>
  <c r="H428" i="6"/>
  <c r="H394" i="6"/>
  <c r="H105" i="6"/>
  <c r="H438" i="6"/>
  <c r="H88" i="6"/>
  <c r="H1192" i="6"/>
  <c r="H979" i="6"/>
  <c r="H953" i="6"/>
  <c r="H1121" i="6"/>
  <c r="H1497" i="6"/>
  <c r="H1639" i="6"/>
  <c r="H477" i="6"/>
  <c r="H1054" i="6"/>
  <c r="H377" i="6"/>
  <c r="H707" i="6"/>
  <c r="H1820" i="6"/>
  <c r="H1564" i="6"/>
  <c r="H965" i="6"/>
  <c r="H494" i="6"/>
  <c r="H1055" i="6"/>
  <c r="H1724" i="6"/>
  <c r="H1781" i="6"/>
  <c r="H1739" i="6"/>
  <c r="H470" i="6"/>
  <c r="H1778" i="6"/>
  <c r="H1590" i="6"/>
  <c r="H1024" i="6"/>
  <c r="H592" i="6"/>
  <c r="H959" i="6"/>
  <c r="H1711" i="6"/>
  <c r="H1679" i="6"/>
  <c r="H974" i="6"/>
  <c r="H367" i="6"/>
  <c r="H242" i="6"/>
  <c r="H905" i="6"/>
  <c r="H590" i="6"/>
  <c r="H1172" i="6"/>
  <c r="H1232" i="6"/>
  <c r="H183" i="6"/>
  <c r="H1212" i="6"/>
  <c r="H1591" i="6"/>
  <c r="H1394" i="6"/>
  <c r="H827" i="6"/>
  <c r="H1346" i="6"/>
  <c r="H1250" i="6"/>
  <c r="H1667" i="6"/>
  <c r="H1705" i="6"/>
  <c r="H258" i="6"/>
  <c r="H734" i="6"/>
  <c r="H1185" i="6"/>
  <c r="H1278" i="6"/>
  <c r="H429" i="6"/>
  <c r="H684" i="6"/>
  <c r="H642" i="6"/>
  <c r="H796" i="6"/>
  <c r="H692" i="6"/>
  <c r="H161" i="6"/>
  <c r="H603" i="6"/>
  <c r="H227" i="6"/>
  <c r="H214" i="6"/>
  <c r="H1405" i="6"/>
  <c r="H398" i="6"/>
  <c r="H764" i="6"/>
  <c r="H753" i="6"/>
  <c r="H1804" i="6"/>
  <c r="H1067" i="6"/>
  <c r="H1452" i="6"/>
  <c r="H964" i="6"/>
  <c r="H812" i="6"/>
  <c r="H1698" i="6"/>
  <c r="H650" i="6"/>
  <c r="H1843" i="6"/>
  <c r="H235" i="6"/>
  <c r="H686" i="6"/>
  <c r="H1160" i="6"/>
  <c r="H269" i="6"/>
  <c r="H1529" i="6"/>
  <c r="H1226" i="6"/>
  <c r="H998" i="6"/>
  <c r="H1135" i="6"/>
  <c r="H1155" i="6"/>
  <c r="H1751" i="6"/>
  <c r="H69" i="6"/>
  <c r="H150" i="6"/>
  <c r="H1392" i="6"/>
  <c r="H683" i="6"/>
  <c r="H300" i="6"/>
  <c r="H1664" i="6"/>
  <c r="H1522" i="6"/>
  <c r="H1151" i="6"/>
  <c r="H267" i="6"/>
  <c r="H855" i="6"/>
  <c r="H1130" i="6"/>
  <c r="H1619" i="6"/>
  <c r="H551" i="6"/>
  <c r="H159" i="6"/>
  <c r="H1334" i="6"/>
  <c r="H1164" i="6"/>
  <c r="H1361" i="6"/>
  <c r="H1240" i="6"/>
  <c r="H1521" i="6"/>
  <c r="H685" i="6"/>
  <c r="H487" i="6"/>
  <c r="H1057" i="6"/>
  <c r="H1514" i="6"/>
  <c r="H918" i="6"/>
  <c r="H1370" i="6"/>
  <c r="H560" i="6"/>
  <c r="H1237" i="6"/>
  <c r="H462" i="6"/>
  <c r="H1824" i="6"/>
  <c r="H200" i="6"/>
  <c r="H665" i="6"/>
  <c r="H1088" i="6"/>
  <c r="H1623" i="6"/>
  <c r="H349" i="6"/>
  <c r="H1783" i="6"/>
  <c r="H496" i="6"/>
  <c r="H695" i="6"/>
  <c r="H580" i="6"/>
  <c r="H461" i="6"/>
  <c r="H1499" i="6"/>
  <c r="H1643" i="6"/>
  <c r="H314" i="6"/>
  <c r="H1253" i="6"/>
  <c r="H322" i="6"/>
  <c r="H1548" i="6"/>
  <c r="H565" i="6"/>
  <c r="H874" i="6"/>
  <c r="H426" i="6"/>
  <c r="H1812" i="6"/>
  <c r="H1539" i="6"/>
  <c r="H653" i="6"/>
  <c r="H1477" i="6"/>
  <c r="H1599" i="6"/>
  <c r="H662" i="6"/>
  <c r="H617" i="6"/>
  <c r="H1504" i="6"/>
  <c r="H375" i="6"/>
  <c r="H1230" i="6"/>
  <c r="H1559" i="6"/>
  <c r="H239" i="6"/>
  <c r="H1117" i="6"/>
  <c r="H1251" i="6"/>
  <c r="H527" i="6"/>
  <c r="H1538" i="6"/>
  <c r="H211" i="6"/>
  <c r="H1671" i="6"/>
  <c r="H1602" i="6"/>
  <c r="H342" i="6"/>
  <c r="H751" i="6"/>
  <c r="H288" i="6"/>
  <c r="H610" i="6"/>
  <c r="H1752" i="6"/>
  <c r="H639" i="6"/>
  <c r="H275" i="6"/>
  <c r="H926" i="6"/>
  <c r="H264" i="6"/>
  <c r="H381" i="6"/>
  <c r="H826" i="6"/>
  <c r="H664" i="6"/>
  <c r="H153" i="6"/>
  <c r="H506" i="6"/>
  <c r="H1309" i="6"/>
  <c r="H1294" i="6"/>
  <c r="H715" i="6"/>
  <c r="H523" i="6"/>
  <c r="H125" i="6"/>
  <c r="H881" i="6"/>
  <c r="H1143" i="6"/>
  <c r="H1113" i="6"/>
  <c r="H513" i="6"/>
  <c r="H1483" i="6"/>
  <c r="H313" i="6"/>
  <c r="H765" i="6"/>
  <c r="H192" i="6"/>
  <c r="H1159" i="6"/>
  <c r="H1281" i="6"/>
  <c r="H994" i="6"/>
  <c r="H1856" i="6"/>
  <c r="H699" i="6"/>
  <c r="H597" i="6"/>
  <c r="H333" i="6"/>
  <c r="H1195" i="6"/>
  <c r="H1292" i="6"/>
  <c r="H972" i="6"/>
  <c r="H1607" i="6"/>
  <c r="H544" i="6"/>
  <c r="H198" i="6"/>
  <c r="H1345" i="6"/>
  <c r="H519" i="6"/>
  <c r="H1162" i="6"/>
  <c r="H655" i="6"/>
  <c r="H841" i="6"/>
  <c r="H1508" i="6"/>
  <c r="H74" i="6"/>
  <c r="H1379" i="6"/>
  <c r="H1142" i="6"/>
  <c r="H978" i="6"/>
  <c r="H1855" i="6"/>
  <c r="H1765" i="6"/>
  <c r="H1471" i="6"/>
  <c r="H459" i="6"/>
  <c r="H1693" i="6"/>
  <c r="H1533" i="6"/>
  <c r="H945" i="6"/>
  <c r="H1139" i="6"/>
  <c r="H989" i="6"/>
  <c r="H1257" i="6"/>
  <c r="H1844" i="6"/>
  <c r="H1119" i="6"/>
  <c r="H988" i="6"/>
  <c r="H121" i="6"/>
  <c r="H1265" i="6"/>
  <c r="H1059" i="6"/>
  <c r="H1324" i="6"/>
  <c r="H75" i="6"/>
  <c r="H467" i="6"/>
  <c r="H505" i="6"/>
  <c r="H1797" i="6"/>
  <c r="H1070" i="6"/>
  <c r="H1422" i="6"/>
  <c r="H421" i="6"/>
  <c r="H1340" i="6"/>
  <c r="H750" i="6"/>
  <c r="H1430" i="6"/>
  <c r="H854" i="6"/>
  <c r="H1637" i="6"/>
  <c r="H1445" i="6"/>
  <c r="H1042" i="6"/>
  <c r="H871" i="6"/>
  <c r="H100" i="6"/>
  <c r="H283" i="6"/>
  <c r="H65" i="6"/>
  <c r="H432" i="6"/>
  <c r="H553" i="6"/>
  <c r="H1333" i="6"/>
  <c r="H326" i="6"/>
  <c r="H1020" i="6"/>
  <c r="H1768" i="6"/>
  <c r="H1271" i="6"/>
  <c r="H1565" i="6"/>
  <c r="H460" i="6"/>
  <c r="H1678" i="6"/>
  <c r="H1047" i="6"/>
  <c r="H391" i="6"/>
  <c r="H1163" i="6"/>
  <c r="H353" i="6"/>
  <c r="H774" i="6"/>
  <c r="H816" i="6"/>
  <c r="H1197" i="6"/>
  <c r="H559" i="6"/>
  <c r="H500" i="6"/>
  <c r="H575" i="6"/>
  <c r="H605" i="6"/>
  <c r="H1712" i="6"/>
  <c r="H1428" i="6"/>
  <c r="H1592" i="6"/>
  <c r="H1566" i="6"/>
  <c r="H454" i="6"/>
  <c r="H1632" i="6"/>
  <c r="H957" i="6"/>
  <c r="H1530" i="6"/>
  <c r="H1675" i="6"/>
  <c r="H1787" i="6"/>
  <c r="H1545" i="6"/>
  <c r="H1443" i="6"/>
  <c r="H1839" i="6"/>
  <c r="H930" i="6"/>
  <c r="H1575" i="6"/>
  <c r="H1759" i="6"/>
  <c r="H1099" i="6"/>
  <c r="H1360" i="6"/>
  <c r="H732" i="6"/>
  <c r="H1847" i="6"/>
  <c r="H447" i="6"/>
  <c r="H1810" i="6"/>
  <c r="H914" i="6"/>
  <c r="H1818" i="6"/>
  <c r="H1291" i="6"/>
  <c r="H472" i="6"/>
  <c r="H1219" i="6"/>
  <c r="H430" i="6"/>
  <c r="H1165" i="6"/>
  <c r="H856" i="6"/>
  <c r="H1603" i="6"/>
  <c r="H383" i="6"/>
  <c r="H1732" i="6"/>
  <c r="H582" i="6"/>
  <c r="H1835" i="6"/>
  <c r="H1116" i="6"/>
  <c r="H573" i="6"/>
  <c r="H1836" i="6"/>
  <c r="H498" i="6"/>
  <c r="H236" i="6"/>
  <c r="H1436" i="6"/>
  <c r="H1169" i="6"/>
  <c r="H1068" i="6"/>
  <c r="H166" i="6"/>
  <c r="H1554" i="6"/>
  <c r="H442" i="6"/>
  <c r="H828" i="6"/>
  <c r="H1790" i="6"/>
  <c r="H446" i="6"/>
  <c r="H616" i="6"/>
  <c r="H977" i="6"/>
  <c r="H1636" i="6"/>
  <c r="H895" i="6"/>
  <c r="H968" i="6"/>
  <c r="H537" i="6"/>
  <c r="H93" i="6"/>
  <c r="H792" i="6"/>
  <c r="H1096" i="6"/>
  <c r="H484" i="6"/>
  <c r="H1646" i="6"/>
  <c r="H178" i="6"/>
  <c r="H825" i="6"/>
  <c r="H985" i="6"/>
  <c r="H1077" i="6"/>
  <c r="H868" i="6"/>
  <c r="H1408" i="6"/>
  <c r="H550" i="6"/>
  <c r="H272" i="6"/>
  <c r="H1326" i="6"/>
  <c r="H1039" i="6"/>
  <c r="H1596" i="6"/>
  <c r="H747" i="6"/>
  <c r="H894" i="6"/>
  <c r="H1371" i="6"/>
  <c r="H883" i="6"/>
  <c r="H1261" i="6"/>
  <c r="H907" i="6"/>
  <c r="H1101" i="6"/>
  <c r="H861" i="6"/>
  <c r="H891" i="6"/>
  <c r="H892" i="6"/>
  <c r="H260" i="6"/>
  <c r="H1465" i="6"/>
  <c r="H1614" i="6"/>
  <c r="H466" i="6"/>
  <c r="H675" i="6"/>
  <c r="H932" i="6"/>
  <c r="H1196" i="6"/>
  <c r="H416" i="6"/>
  <c r="H1223" i="6"/>
  <c r="H294" i="6"/>
  <c r="H556" i="6"/>
  <c r="H206" i="6"/>
  <c r="H1193" i="6"/>
  <c r="H1651" i="6"/>
  <c r="H152" i="6"/>
  <c r="H437" i="6"/>
  <c r="H289" i="6"/>
  <c r="H334" i="6"/>
  <c r="H481" i="6"/>
  <c r="H476" i="6"/>
  <c r="H284" i="6"/>
  <c r="H743" i="6"/>
  <c r="H1815" i="6"/>
  <c r="H337" i="6"/>
  <c r="H196" i="6"/>
  <c r="H163" i="6"/>
  <c r="H545" i="6"/>
  <c r="H118" i="6"/>
  <c r="H910" i="6"/>
  <c r="H142" i="6"/>
  <c r="H441" i="6"/>
  <c r="H1640" i="6"/>
  <c r="H885" i="6"/>
  <c r="H1462" i="6"/>
  <c r="H1178" i="6"/>
  <c r="H710" i="6"/>
  <c r="H1551" i="6"/>
  <c r="H534" i="6"/>
  <c r="H1585" i="6"/>
  <c r="H1703" i="6"/>
  <c r="H857" i="6"/>
  <c r="H1280" i="6"/>
  <c r="H635" i="6"/>
  <c r="H401" i="6"/>
  <c r="H818" i="6"/>
  <c r="H1729" i="6"/>
  <c r="H622" i="6"/>
  <c r="H1183" i="6"/>
  <c r="H185" i="6"/>
  <c r="H259" i="6"/>
  <c r="H329" i="6"/>
  <c r="H847" i="6"/>
  <c r="H706" i="6"/>
  <c r="H84" i="6"/>
  <c r="H1157" i="6"/>
  <c r="H1657" i="6"/>
  <c r="H110" i="6"/>
  <c r="H1468" i="6"/>
  <c r="H207" i="6"/>
  <c r="H558" i="6"/>
  <c r="H265" i="6"/>
  <c r="H493" i="6"/>
  <c r="H1449" i="6"/>
  <c r="H1358" i="6"/>
  <c r="H1706" i="6"/>
  <c r="H316" i="6"/>
  <c r="H941" i="6"/>
  <c r="H1674" i="6"/>
  <c r="H217" i="6"/>
  <c r="H1125" i="6"/>
  <c r="H357" i="6"/>
  <c r="H1758" i="6"/>
  <c r="H960" i="6"/>
  <c r="H1259" i="6"/>
  <c r="H1728" i="6"/>
  <c r="H379" i="6"/>
  <c r="H1221" i="6"/>
  <c r="H463" i="6"/>
  <c r="H749" i="6"/>
  <c r="H1373" i="6"/>
  <c r="H1631" i="6"/>
  <c r="H937" i="6"/>
  <c r="H762" i="6"/>
  <c r="H94" i="6"/>
  <c r="H413" i="6"/>
  <c r="H219" i="6"/>
  <c r="H1774" i="6"/>
  <c r="H177" i="6"/>
  <c r="H569" i="6"/>
  <c r="H1418" i="6"/>
  <c r="H515" i="6"/>
  <c r="H1581" i="6"/>
  <c r="H804" i="6"/>
  <c r="H1044" i="6"/>
  <c r="H990" i="6"/>
  <c r="H1427" i="6"/>
  <c r="H511" i="6"/>
  <c r="H1343" i="6"/>
  <c r="H1616" i="6"/>
  <c r="H991" i="6"/>
  <c r="H1557" i="6"/>
  <c r="H1359" i="6"/>
  <c r="H878" i="6"/>
  <c r="H1207" i="6"/>
  <c r="H627" i="6"/>
  <c r="H528" i="6"/>
  <c r="H1419" i="6"/>
  <c r="H860" i="6"/>
  <c r="H628" i="6"/>
  <c r="H1216" i="6"/>
  <c r="H388" i="6"/>
  <c r="H1484" i="6"/>
  <c r="H1802" i="6"/>
  <c r="H671" i="6"/>
  <c r="H220" i="6"/>
  <c r="H424" i="6"/>
  <c r="H562" i="6"/>
  <c r="H1834" i="6"/>
  <c r="H663" i="6"/>
  <c r="H563" i="6"/>
  <c r="H188" i="6"/>
  <c r="H1708" i="6"/>
  <c r="H475" i="6"/>
  <c r="H1584" i="6"/>
  <c r="H916" i="6"/>
  <c r="H1375" i="6"/>
  <c r="H846" i="6"/>
  <c r="H1638" i="6"/>
  <c r="H1653" i="6"/>
  <c r="H61" i="6"/>
  <c r="H104" i="6"/>
  <c r="H1177" i="6"/>
  <c r="H170" i="6"/>
  <c r="H399" i="6"/>
  <c r="H996" i="6"/>
  <c r="H727" i="6"/>
  <c r="H879" i="6"/>
  <c r="H1730" i="6"/>
  <c r="H1409" i="6"/>
  <c r="H608" i="6"/>
  <c r="H938" i="6"/>
  <c r="H520" i="6"/>
  <c r="H1552" i="6"/>
  <c r="H1479" i="6"/>
  <c r="H863" i="6"/>
  <c r="H1527" i="6"/>
  <c r="H1376" i="6"/>
  <c r="H202" i="6"/>
  <c r="H1289" i="6"/>
  <c r="H20" i="5"/>
  <c r="H25" i="5"/>
  <c r="H26" i="5"/>
  <c r="H40" i="5"/>
  <c r="H15" i="5"/>
  <c r="P15" i="5"/>
  <c r="Q15" i="5" s="1"/>
  <c r="H39" i="5"/>
  <c r="H9" i="5"/>
  <c r="M9" i="5"/>
  <c r="P9" i="5" s="1"/>
  <c r="H28" i="5"/>
  <c r="H24" i="5"/>
  <c r="M24" i="5"/>
  <c r="H38" i="5"/>
  <c r="H29" i="5"/>
  <c r="H21" i="5"/>
  <c r="H43" i="5"/>
  <c r="H47" i="5"/>
  <c r="H14" i="5"/>
  <c r="M14" i="5"/>
  <c r="P14" i="5" s="1"/>
  <c r="H42" i="5"/>
  <c r="H46" i="5"/>
  <c r="H37" i="5"/>
  <c r="H45" i="5"/>
  <c r="H31" i="5"/>
  <c r="H6" i="5"/>
  <c r="H48" i="5"/>
  <c r="H35" i="5"/>
  <c r="H7" i="5"/>
  <c r="M7" i="5"/>
  <c r="H8" i="5"/>
  <c r="P8" i="5"/>
  <c r="H22" i="5"/>
  <c r="H30" i="5"/>
  <c r="H10" i="5"/>
  <c r="M10" i="5"/>
  <c r="H34" i="5"/>
  <c r="H36" i="5"/>
  <c r="H41" i="5"/>
  <c r="H12" i="5"/>
  <c r="P12" i="5"/>
  <c r="Q12" i="5" s="1"/>
  <c r="H44" i="5"/>
  <c r="H23" i="5"/>
  <c r="H13" i="5"/>
  <c r="P13" i="5"/>
  <c r="Q13" i="5" s="1"/>
  <c r="H11" i="5"/>
  <c r="P11" i="5"/>
  <c r="Q11" i="5" s="1"/>
  <c r="H32" i="5"/>
  <c r="H16" i="5"/>
  <c r="H18" i="5"/>
  <c r="H33" i="5"/>
  <c r="H27" i="5"/>
  <c r="H19" i="5"/>
  <c r="H17" i="5"/>
  <c r="H420" i="5"/>
  <c r="H1099" i="5"/>
  <c r="H73" i="5"/>
  <c r="H296" i="5"/>
  <c r="H847" i="5"/>
  <c r="H218" i="5"/>
  <c r="H414" i="5"/>
  <c r="H410" i="5"/>
  <c r="H1387" i="5"/>
  <c r="H1328" i="5"/>
  <c r="H1540" i="5"/>
  <c r="H315" i="5"/>
  <c r="H691" i="5"/>
  <c r="H1221" i="5"/>
  <c r="H488" i="5"/>
  <c r="H671" i="5"/>
  <c r="H1023" i="5"/>
  <c r="H793" i="5"/>
  <c r="H1542" i="5"/>
  <c r="H1167" i="5"/>
  <c r="H824" i="5"/>
  <c r="H1560" i="5"/>
  <c r="H328" i="5"/>
  <c r="H1331" i="5"/>
  <c r="H172" i="5"/>
  <c r="H383" i="5"/>
  <c r="H197" i="5"/>
  <c r="H1101" i="5"/>
  <c r="H904" i="5"/>
  <c r="H1556" i="5"/>
  <c r="H1291" i="5"/>
  <c r="H1527" i="5"/>
  <c r="H1001" i="5"/>
  <c r="H1106" i="5"/>
  <c r="H1059" i="5"/>
  <c r="H561" i="5"/>
  <c r="H495" i="5"/>
  <c r="H933" i="5"/>
  <c r="H91" i="5"/>
  <c r="H476" i="5"/>
  <c r="H821" i="5"/>
  <c r="H1499" i="5"/>
  <c r="H1610" i="5"/>
  <c r="H362" i="5"/>
  <c r="H1236" i="5"/>
  <c r="H1035" i="5"/>
  <c r="H849" i="5"/>
  <c r="H1570" i="5"/>
  <c r="H1009" i="5"/>
  <c r="H1184" i="5"/>
  <c r="H637" i="5"/>
  <c r="H1245" i="5"/>
  <c r="H1390" i="5"/>
  <c r="H559" i="5"/>
  <c r="H825" i="5"/>
  <c r="H899" i="5"/>
  <c r="H257" i="5"/>
  <c r="H918" i="5"/>
  <c r="H490" i="5"/>
  <c r="H367" i="5"/>
  <c r="H326" i="5"/>
  <c r="H399" i="5"/>
  <c r="H1600" i="5"/>
  <c r="H1263" i="5"/>
  <c r="H781" i="5"/>
  <c r="H86" i="5"/>
  <c r="H696" i="5"/>
  <c r="H1502" i="5"/>
  <c r="H848" i="5"/>
  <c r="H1065" i="5"/>
  <c r="H260" i="5"/>
  <c r="H1355" i="5"/>
  <c r="H1327" i="5"/>
  <c r="H780" i="5"/>
  <c r="H1139" i="5"/>
  <c r="H898" i="5"/>
  <c r="H421" i="5"/>
  <c r="H1395" i="5"/>
  <c r="H718" i="5"/>
  <c r="H538" i="5"/>
  <c r="H239" i="5"/>
  <c r="H479" i="5"/>
  <c r="H1042" i="5"/>
  <c r="H895" i="5"/>
  <c r="H1187" i="5"/>
  <c r="H1199" i="5"/>
  <c r="H1469" i="5"/>
  <c r="H698" i="5"/>
  <c r="H1457" i="5"/>
  <c r="H1518" i="5"/>
  <c r="H306" i="5"/>
  <c r="H219" i="5"/>
  <c r="H138" i="5"/>
  <c r="H427" i="5"/>
  <c r="H866" i="5"/>
  <c r="H194" i="5"/>
  <c r="H722" i="5"/>
  <c r="H1319" i="5"/>
  <c r="H759" i="5"/>
  <c r="H1197" i="5"/>
  <c r="H67" i="5"/>
  <c r="H610" i="5"/>
  <c r="H1621" i="5"/>
  <c r="H92" i="5"/>
  <c r="H639" i="5"/>
  <c r="H701" i="5"/>
  <c r="H1005" i="5"/>
  <c r="H483" i="5"/>
  <c r="H1608" i="5"/>
  <c r="H324" i="5"/>
  <c r="H435" i="5"/>
  <c r="H1183" i="5"/>
  <c r="H57" i="5"/>
  <c r="H859" i="5"/>
  <c r="H459" i="5"/>
  <c r="H723" i="5"/>
  <c r="H1290" i="5"/>
  <c r="H167" i="5"/>
  <c r="H1428" i="5"/>
  <c r="H736" i="5"/>
  <c r="H986" i="5"/>
  <c r="H1315" i="5"/>
  <c r="H348" i="5"/>
  <c r="H312" i="5"/>
  <c r="H1485" i="5"/>
  <c r="H1392" i="5"/>
  <c r="H922" i="5"/>
  <c r="H289" i="5"/>
  <c r="H841" i="5"/>
  <c r="H962" i="5"/>
  <c r="H1003" i="5"/>
  <c r="H894" i="5"/>
  <c r="H807" i="5"/>
  <c r="H996" i="5"/>
  <c r="H1574" i="5"/>
  <c r="H1142" i="5"/>
  <c r="H1611" i="5"/>
  <c r="H1079" i="5"/>
  <c r="H674" i="5"/>
  <c r="H960" i="5"/>
  <c r="H804" i="5"/>
  <c r="H850" i="5"/>
  <c r="H1147" i="5"/>
  <c r="H1493" i="5"/>
  <c r="H712" i="5"/>
  <c r="H1437" i="5"/>
  <c r="H1021" i="5"/>
  <c r="H1161" i="5"/>
  <c r="H450" i="5"/>
  <c r="H959" i="5"/>
  <c r="H1571" i="5"/>
  <c r="H640" i="5"/>
  <c r="H1552" i="5"/>
  <c r="H1368" i="5"/>
  <c r="H1484" i="5"/>
  <c r="H716" i="5"/>
  <c r="H1110" i="5"/>
  <c r="H191" i="5"/>
  <c r="H747" i="5"/>
  <c r="H465" i="5"/>
  <c r="H634" i="5"/>
  <c r="H1280" i="5"/>
  <c r="H647" i="5"/>
  <c r="H935" i="5"/>
  <c r="H754" i="5"/>
  <c r="H638" i="5"/>
  <c r="H1435" i="5"/>
  <c r="H1592" i="5"/>
  <c r="H1472" i="5"/>
  <c r="H78" i="5"/>
  <c r="H313" i="5"/>
  <c r="H1318" i="5"/>
  <c r="H1452" i="5"/>
  <c r="H863" i="5"/>
  <c r="H484" i="5"/>
  <c r="H1286" i="5"/>
  <c r="H1464" i="5"/>
  <c r="H1229" i="5"/>
  <c r="H1413" i="5"/>
  <c r="H1136" i="5"/>
  <c r="H440" i="5"/>
  <c r="H99" i="5"/>
  <c r="H282" i="5"/>
  <c r="H854" i="5"/>
  <c r="H248" i="5"/>
  <c r="H1073" i="5"/>
  <c r="H148" i="5"/>
  <c r="H175" i="5"/>
  <c r="H284" i="5"/>
  <c r="H1071" i="5"/>
  <c r="H906" i="5"/>
  <c r="H1401" i="5"/>
  <c r="H1459" i="5"/>
  <c r="H90" i="5"/>
  <c r="H114" i="5"/>
  <c r="H169" i="5"/>
  <c r="H1494" i="5"/>
  <c r="H1037" i="5"/>
  <c r="H1057" i="5"/>
  <c r="H910" i="5"/>
  <c r="H805" i="5"/>
  <c r="H1018" i="5"/>
  <c r="H1599" i="5"/>
  <c r="H1181" i="5"/>
  <c r="H525" i="5"/>
  <c r="H1046" i="5"/>
  <c r="H1011" i="5"/>
  <c r="H160" i="5"/>
  <c r="H1096" i="5"/>
  <c r="H228" i="5"/>
  <c r="H1433" i="5"/>
  <c r="H1466" i="5"/>
  <c r="H1339" i="5"/>
  <c r="H300" i="5"/>
  <c r="H1342" i="5"/>
  <c r="H673" i="5"/>
  <c r="H1443" i="5"/>
  <c r="H264" i="5"/>
  <c r="H467" i="5"/>
  <c r="H441" i="5"/>
  <c r="H443" i="5"/>
  <c r="H1317" i="5"/>
  <c r="H473" i="5"/>
  <c r="H258" i="5"/>
  <c r="H1195" i="5"/>
  <c r="H134" i="5"/>
  <c r="H888" i="5"/>
  <c r="H511" i="5"/>
  <c r="H708" i="5"/>
  <c r="H644" i="5"/>
  <c r="H1288" i="5"/>
  <c r="H286" i="5"/>
  <c r="H1322" i="5"/>
  <c r="H1375" i="5"/>
  <c r="H1214" i="5"/>
  <c r="H318" i="5"/>
  <c r="H1410" i="5"/>
  <c r="H1215" i="5"/>
  <c r="H954" i="5"/>
  <c r="H560" i="5"/>
  <c r="H1274" i="5"/>
  <c r="H1396" i="5"/>
  <c r="H855" i="5"/>
  <c r="H339" i="5"/>
  <c r="H690" i="5"/>
  <c r="H371" i="5"/>
  <c r="H487" i="5"/>
  <c r="H833" i="5"/>
  <c r="H734" i="5"/>
  <c r="H1321" i="5"/>
  <c r="H1525" i="5"/>
  <c r="H1550" i="5"/>
  <c r="H51" i="5"/>
  <c r="H1333" i="5"/>
  <c r="H1075" i="5"/>
  <c r="H1298" i="5"/>
  <c r="H1397" i="5"/>
  <c r="H1389" i="5"/>
  <c r="H411" i="5"/>
  <c r="H604" i="5"/>
  <c r="H1155" i="5"/>
  <c r="H343" i="5"/>
  <c r="H413" i="5"/>
  <c r="H1468" i="5"/>
  <c r="H1378" i="5"/>
  <c r="H1495" i="5"/>
  <c r="H1175" i="5"/>
  <c r="H785" i="5"/>
  <c r="H921" i="5"/>
  <c r="H1154" i="5"/>
  <c r="H424" i="5"/>
  <c r="H764" i="5"/>
  <c r="H770" i="5"/>
  <c r="H1462" i="5"/>
  <c r="H392" i="5"/>
  <c r="H797" i="5"/>
  <c r="H765" i="5"/>
  <c r="H1381" i="5"/>
  <c r="H619" i="5"/>
  <c r="H74" i="5"/>
  <c r="H940" i="5"/>
  <c r="H620" i="5"/>
  <c r="H816" i="5"/>
  <c r="H547" i="5"/>
  <c r="H658" i="5"/>
  <c r="H714" i="5"/>
  <c r="H1160" i="5"/>
  <c r="H195" i="5"/>
  <c r="H376" i="5"/>
  <c r="H579" i="5"/>
  <c r="H1019" i="5"/>
  <c r="H1254" i="5"/>
  <c r="H522" i="5"/>
  <c r="H861" i="5"/>
  <c r="H251" i="5"/>
  <c r="H395" i="5"/>
  <c r="H449" i="5"/>
  <c r="H1347" i="5"/>
  <c r="H135" i="5"/>
  <c r="H768" i="5"/>
  <c r="H471" i="5"/>
  <c r="H1270" i="5"/>
  <c r="H801" i="5"/>
  <c r="H1515" i="5"/>
  <c r="H923" i="5"/>
  <c r="H287" i="5"/>
  <c r="H707" i="5"/>
  <c r="H1064" i="5"/>
  <c r="H594" i="5"/>
  <c r="H1421" i="5"/>
  <c r="H988" i="5"/>
  <c r="H409" i="5"/>
  <c r="H319" i="5"/>
  <c r="H272" i="5"/>
  <c r="H331" i="5"/>
  <c r="H1584" i="5"/>
  <c r="H1388" i="5"/>
  <c r="H336" i="5"/>
  <c r="H1103" i="5"/>
  <c r="H1015" i="5"/>
  <c r="H975" i="5"/>
  <c r="H629" i="5"/>
  <c r="H1072" i="5"/>
  <c r="H684" i="5"/>
  <c r="H1240" i="5"/>
  <c r="H338" i="5"/>
  <c r="H1219" i="5"/>
  <c r="H1448" i="5"/>
  <c r="H599" i="5"/>
  <c r="H270" i="5"/>
  <c r="H803" i="5"/>
  <c r="H884" i="5"/>
  <c r="H998" i="5"/>
  <c r="H528" i="5"/>
  <c r="H990" i="5"/>
  <c r="H531" i="5"/>
  <c r="H1326" i="5"/>
  <c r="H1185" i="5"/>
  <c r="H1444" i="5"/>
  <c r="H1022" i="5"/>
  <c r="H232" i="5"/>
  <c r="H1624" i="5"/>
  <c r="H365" i="5"/>
  <c r="H646" i="5"/>
  <c r="H425" i="5"/>
  <c r="H181" i="5"/>
  <c r="H1190" i="5"/>
  <c r="H818" i="5"/>
  <c r="H1359" i="5"/>
  <c r="H499" i="5"/>
  <c r="H1537" i="5"/>
  <c r="H867" i="5"/>
  <c r="H105" i="5"/>
  <c r="H925" i="5"/>
  <c r="H659" i="5"/>
  <c r="H340" i="5"/>
  <c r="H831" i="5"/>
  <c r="H809" i="5"/>
  <c r="H1554" i="5"/>
  <c r="H75" i="5"/>
  <c r="H796" i="5"/>
  <c r="H596" i="5"/>
  <c r="H203" i="5"/>
  <c r="H934" i="5"/>
  <c r="H80" i="5"/>
  <c r="H842" i="5"/>
  <c r="H829" i="5"/>
  <c r="H368" i="5"/>
  <c r="H1130" i="5"/>
  <c r="H1555" i="5"/>
  <c r="H769" i="5"/>
  <c r="H879" i="5"/>
  <c r="H778" i="5"/>
  <c r="H1087" i="5"/>
  <c r="H687" i="5"/>
  <c r="H455" i="5"/>
  <c r="H1062" i="5"/>
  <c r="H223" i="5"/>
  <c r="H556" i="5"/>
  <c r="H370" i="5"/>
  <c r="H515" i="5"/>
  <c r="H378" i="5"/>
  <c r="H379" i="5"/>
  <c r="H931" i="5"/>
  <c r="H1091" i="5"/>
  <c r="H85" i="5"/>
  <c r="H236" i="5"/>
  <c r="H293" i="5"/>
  <c r="H1627" i="5"/>
  <c r="H1192" i="5"/>
  <c r="H283" i="5"/>
  <c r="H1528" i="5"/>
  <c r="H920" i="5"/>
  <c r="H928" i="5"/>
  <c r="H678" i="5"/>
  <c r="H1148" i="5"/>
  <c r="H1383" i="5"/>
  <c r="H523" i="5"/>
  <c r="H1623" i="5"/>
  <c r="H157" i="5"/>
  <c r="H153" i="5"/>
  <c r="H1497" i="5"/>
  <c r="H790" i="5"/>
  <c r="H288" i="5"/>
  <c r="H1112" i="5"/>
  <c r="H1220" i="5"/>
  <c r="H279" i="5"/>
  <c r="H1471" i="5"/>
  <c r="H1353" i="5"/>
  <c r="H1067" i="5"/>
  <c r="H1191" i="5"/>
  <c r="H1334" i="5"/>
  <c r="H183" i="5"/>
  <c r="H1203" i="5"/>
  <c r="H1117" i="5"/>
  <c r="H88" i="5"/>
  <c r="H1329" i="5"/>
  <c r="H200" i="5"/>
  <c r="H1373" i="5"/>
  <c r="H864" i="5"/>
  <c r="H1361" i="5"/>
  <c r="H1238" i="5"/>
  <c r="H709" i="5"/>
  <c r="H669" i="5"/>
  <c r="H112" i="5"/>
  <c r="H851" i="5"/>
  <c r="H1566" i="5"/>
  <c r="H154" i="5"/>
  <c r="H1045" i="5"/>
  <c r="H323" i="5"/>
  <c r="H1076" i="5"/>
  <c r="H1211" i="5"/>
  <c r="H1168" i="5"/>
  <c r="H1530" i="5"/>
  <c r="H364" i="5"/>
  <c r="H505" i="5"/>
  <c r="H1272" i="5"/>
  <c r="H827" i="5"/>
  <c r="H574" i="5"/>
  <c r="H1341" i="5"/>
  <c r="H1140" i="5"/>
  <c r="H1427" i="5"/>
  <c r="H1244" i="5"/>
  <c r="H1066" i="5"/>
  <c r="H1149" i="5"/>
  <c r="H1492" i="5"/>
  <c r="H1302" i="5"/>
  <c r="H1569" i="5"/>
  <c r="H1141" i="5"/>
  <c r="H1138" i="5"/>
  <c r="H1520" i="5"/>
  <c r="H145" i="5"/>
  <c r="H1206" i="5"/>
  <c r="H1034" i="5"/>
  <c r="H1060" i="5"/>
  <c r="H699" i="5"/>
  <c r="H1248" i="5"/>
  <c r="H735" i="5"/>
  <c r="H1344" i="5"/>
  <c r="H919" i="5"/>
  <c r="H1247" i="5"/>
  <c r="H269" i="5"/>
  <c r="H601" i="5"/>
  <c r="H1425" i="5"/>
  <c r="H354" i="5"/>
  <c r="H390" i="5"/>
  <c r="H794" i="5"/>
  <c r="H1509" i="5"/>
  <c r="H512" i="5"/>
  <c r="H761" i="5"/>
  <c r="H534" i="5"/>
  <c r="H550" i="5"/>
  <c r="H1358" i="5"/>
  <c r="H675" i="5"/>
  <c r="H261" i="5"/>
  <c r="H452" i="5"/>
  <c r="H66" i="5"/>
  <c r="H558" i="5"/>
  <c r="H657" i="5"/>
  <c r="H472" i="5"/>
  <c r="H137" i="5"/>
  <c r="H593" i="5"/>
  <c r="H1559" i="5"/>
  <c r="H1564" i="5"/>
  <c r="H59" i="5"/>
  <c r="H256" i="5"/>
  <c r="H1078" i="5"/>
  <c r="H750" i="5"/>
  <c r="H155" i="5"/>
  <c r="H1365" i="5"/>
  <c r="H1016" i="5"/>
  <c r="H1324" i="5"/>
  <c r="H1265" i="5"/>
  <c r="H344" i="5"/>
  <c r="H382" i="5"/>
  <c r="H49" i="5"/>
  <c r="H1498" i="5"/>
  <c r="H1278" i="5"/>
  <c r="H1372" i="5"/>
  <c r="H118" i="5"/>
  <c r="H1503" i="5"/>
  <c r="H832" i="5"/>
  <c r="H880" i="5"/>
  <c r="H1188" i="5"/>
  <c r="H535" i="5"/>
  <c r="H220" i="5"/>
  <c r="H830" i="5"/>
  <c r="H290" i="5"/>
  <c r="H1399" i="5"/>
  <c r="H179" i="5"/>
  <c r="H308" i="5"/>
  <c r="H185" i="5"/>
  <c r="H1156" i="5"/>
  <c r="H431" i="5"/>
  <c r="H136" i="5"/>
  <c r="H317" i="5"/>
  <c r="H177" i="5"/>
  <c r="H636" i="5"/>
  <c r="H1352" i="5"/>
  <c r="H1289" i="5"/>
  <c r="H1041" i="5"/>
  <c r="H1578" i="5"/>
  <c r="H143" i="5"/>
  <c r="H902" i="5"/>
  <c r="H1514" i="5"/>
  <c r="H1579" i="5"/>
  <c r="H822" i="5"/>
  <c r="H222" i="5"/>
  <c r="H860" i="5"/>
  <c r="H96" i="5"/>
  <c r="H588" i="5"/>
  <c r="H1095" i="5"/>
  <c r="H791" i="5"/>
  <c r="H871" i="5"/>
  <c r="H1055" i="5"/>
  <c r="H231" i="5"/>
  <c r="H748" i="5"/>
  <c r="H1475" i="5"/>
  <c r="H784" i="5"/>
  <c r="H1107" i="5"/>
  <c r="H526" i="5"/>
  <c r="H1296" i="5"/>
  <c r="H689" i="5"/>
  <c r="H244" i="5"/>
  <c r="H469" i="5"/>
  <c r="H1513" i="5"/>
  <c r="H418" i="5"/>
  <c r="H1040" i="5"/>
  <c r="H1008" i="5"/>
  <c r="H630" i="5"/>
  <c r="H543" i="5"/>
  <c r="H1179" i="5"/>
  <c r="H393" i="5"/>
  <c r="H1402" i="5"/>
  <c r="H259" i="5"/>
  <c r="H205" i="5"/>
  <c r="H50" i="5"/>
  <c r="H1450" i="5"/>
  <c r="H132" i="5"/>
  <c r="H1092" i="5"/>
  <c r="H501" i="5"/>
  <c r="H702" i="5"/>
  <c r="H885" i="5"/>
  <c r="H1212" i="5"/>
  <c r="H627" i="5"/>
  <c r="H956" i="5"/>
  <c r="H565" i="5"/>
  <c r="H1614" i="5"/>
  <c r="H1416" i="5"/>
  <c r="H968" i="5"/>
  <c r="H1275" i="5"/>
  <c r="H1029" i="5"/>
  <c r="H1522" i="5"/>
  <c r="H945" i="5"/>
  <c r="H121" i="5"/>
  <c r="H733" i="5"/>
  <c r="H127" i="5"/>
  <c r="H752" i="5"/>
  <c r="H1516" i="5"/>
  <c r="H94" i="5"/>
  <c r="H753" i="5"/>
  <c r="H668" i="5"/>
  <c r="H1061" i="5"/>
  <c r="H1438" i="5"/>
  <c r="H1027" i="5"/>
  <c r="H186" i="5"/>
  <c r="H1234" i="5"/>
  <c r="H1031" i="5"/>
  <c r="H1002" i="5"/>
  <c r="H1539" i="5"/>
  <c r="H603" i="5"/>
  <c r="H1345" i="5"/>
  <c r="H1536" i="5"/>
  <c r="H1251" i="5"/>
  <c r="H1208" i="5"/>
  <c r="H1157" i="5"/>
  <c r="H349" i="5"/>
  <c r="H1109" i="5"/>
  <c r="H150" i="5"/>
  <c r="H357" i="5"/>
  <c r="H1281" i="5"/>
  <c r="H1204" i="5"/>
  <c r="H478" i="5"/>
  <c r="H1626" i="5"/>
  <c r="H1293" i="5"/>
  <c r="H1601" i="5"/>
  <c r="H417" i="5"/>
  <c r="H202" i="5"/>
  <c r="H683" i="5"/>
  <c r="H111" i="5"/>
  <c r="H1311" i="5"/>
  <c r="H386" i="5"/>
  <c r="H193" i="5"/>
  <c r="H800" i="5"/>
  <c r="H93" i="5"/>
  <c r="H397" i="5"/>
  <c r="H631" i="5"/>
  <c r="H987" i="5"/>
  <c r="H1088" i="5"/>
  <c r="H1398" i="5"/>
  <c r="H1177" i="5"/>
  <c r="H267" i="5"/>
  <c r="H1210" i="5"/>
  <c r="H551" i="5"/>
  <c r="H1357" i="5"/>
  <c r="H984" i="5"/>
  <c r="H943" i="5"/>
  <c r="H874" i="5"/>
  <c r="H1098" i="5"/>
  <c r="H762" i="5"/>
  <c r="H562" i="5"/>
  <c r="H280" i="5"/>
  <c r="H946" i="5"/>
  <c r="H207" i="5"/>
  <c r="H924" i="5"/>
  <c r="H843" i="5"/>
  <c r="H1077" i="5"/>
  <c r="H1620" i="5"/>
  <c r="H909" i="5"/>
  <c r="H1128" i="5"/>
  <c r="H347" i="5"/>
  <c r="H1014" i="5"/>
  <c r="H648" i="5"/>
  <c r="H1295" i="5"/>
  <c r="H853" i="5"/>
  <c r="H1523" i="5"/>
  <c r="H87" i="5"/>
  <c r="H1473" i="5"/>
  <c r="H812" i="5"/>
  <c r="H1470" i="5"/>
  <c r="H335" i="5"/>
  <c r="H123" i="5"/>
  <c r="H1025" i="5"/>
  <c r="H681" i="5"/>
  <c r="H1531" i="5"/>
  <c r="H1504" i="5"/>
  <c r="H1299" i="5"/>
  <c r="H980" i="5"/>
  <c r="H905" i="5"/>
  <c r="H385" i="5"/>
  <c r="H1380" i="5"/>
  <c r="H1227" i="5"/>
  <c r="H912" i="5"/>
  <c r="H1207" i="5"/>
  <c r="H262" i="5"/>
  <c r="H129" i="5"/>
  <c r="H865" i="5"/>
  <c r="H897" i="5"/>
  <c r="H633" i="5"/>
  <c r="H139" i="5"/>
  <c r="H1432" i="5"/>
  <c r="H1519" i="5"/>
  <c r="H485" i="5"/>
  <c r="H275" i="5"/>
  <c r="H361" i="5"/>
  <c r="H749" i="5"/>
  <c r="H869" i="5"/>
  <c r="H1308" i="5"/>
  <c r="H1033" i="5"/>
  <c r="H391" i="5"/>
  <c r="H1151" i="5"/>
  <c r="H979" i="5"/>
  <c r="H1129" i="5"/>
  <c r="H555" i="5"/>
  <c r="H161" i="5"/>
  <c r="H377" i="5"/>
  <c r="H1294" i="5"/>
  <c r="H729" i="5"/>
  <c r="H1451" i="5"/>
  <c r="H1346" i="5"/>
  <c r="H913" i="5"/>
  <c r="H1572" i="5"/>
  <c r="H55" i="5"/>
  <c r="H839" i="5"/>
  <c r="H61" i="5"/>
  <c r="H297" i="5"/>
  <c r="H1070" i="5"/>
  <c r="H814" i="5"/>
  <c r="H235" i="5"/>
  <c r="H1431" i="5"/>
  <c r="H1385" i="5"/>
  <c r="H224" i="5"/>
  <c r="H927" i="5"/>
  <c r="H405" i="5"/>
  <c r="H628" i="5"/>
  <c r="H1232" i="5"/>
  <c r="H580" i="5"/>
  <c r="H993" i="5"/>
  <c r="H727" i="5"/>
  <c r="H162" i="5"/>
  <c r="H1249" i="5"/>
  <c r="H491" i="5"/>
  <c r="H1273" i="5"/>
  <c r="H1412" i="5"/>
  <c r="H125" i="5"/>
  <c r="H1305" i="5"/>
  <c r="H846" i="5"/>
  <c r="H521" i="5"/>
  <c r="H1089" i="5"/>
  <c r="H516" i="5"/>
  <c r="H775" i="5"/>
  <c r="H969" i="5"/>
  <c r="H834" i="5"/>
  <c r="H1304" i="5"/>
  <c r="H53" i="5"/>
  <c r="H461" i="5"/>
  <c r="H730" i="5"/>
  <c r="H151" i="5"/>
  <c r="H862" i="5"/>
  <c r="H120" i="5"/>
  <c r="H542" i="5"/>
  <c r="H1276" i="5"/>
  <c r="H204" i="5"/>
  <c r="H926" i="5"/>
  <c r="H1538" i="5"/>
  <c r="H509" i="5"/>
  <c r="H1284" i="5"/>
  <c r="H213" i="5"/>
  <c r="H1126" i="5"/>
  <c r="H577" i="5"/>
  <c r="H314" i="5"/>
  <c r="H1343" i="5"/>
  <c r="H217" i="5"/>
  <c r="H661" i="5"/>
  <c r="H130" i="5"/>
  <c r="H346" i="5"/>
  <c r="H1573" i="5"/>
  <c r="H1338" i="5"/>
  <c r="H878" i="5"/>
  <c r="H352" i="5"/>
  <c r="H1186" i="5"/>
  <c r="H447" i="5"/>
  <c r="H133" i="5"/>
  <c r="H159" i="5"/>
  <c r="H1292" i="5"/>
  <c r="H1597" i="5"/>
  <c r="H914" i="5"/>
  <c r="H672" i="5"/>
  <c r="H187" i="5"/>
  <c r="H442" i="5"/>
  <c r="H498" i="5"/>
  <c r="H1490" i="5"/>
  <c r="H215" i="5"/>
  <c r="H663" i="5"/>
  <c r="H1162" i="5"/>
  <c r="H460" i="5"/>
  <c r="H375" i="5"/>
  <c r="H216" i="5"/>
  <c r="H1058" i="5"/>
  <c r="H1549" i="5"/>
  <c r="H1017" i="5"/>
  <c r="H852" i="5"/>
  <c r="H1486" i="5"/>
  <c r="H389" i="5"/>
  <c r="H227" i="5"/>
  <c r="H738" i="5"/>
  <c r="H277" i="5"/>
  <c r="H1153" i="5"/>
  <c r="H889" i="5"/>
  <c r="H656" i="5"/>
  <c r="H188" i="5"/>
  <c r="H1489" i="5"/>
  <c r="H1325" i="5"/>
  <c r="H1196" i="5"/>
  <c r="H799" i="5"/>
  <c r="H1239" i="5"/>
  <c r="H609" i="5"/>
  <c r="H1622" i="5"/>
  <c r="H1052" i="5"/>
  <c r="H817" i="5"/>
  <c r="H652" i="5"/>
  <c r="H1460" i="5"/>
  <c r="H1546" i="5"/>
  <c r="H882" i="5"/>
  <c r="H1467" i="5"/>
  <c r="H1297" i="5"/>
  <c r="H507" i="5"/>
  <c r="H578" i="5"/>
  <c r="H233" i="5"/>
  <c r="H545" i="5"/>
  <c r="H541" i="5"/>
  <c r="H519" i="5"/>
  <c r="H1119" i="5"/>
  <c r="H285" i="5"/>
  <c r="H513" i="5"/>
  <c r="H52" i="5"/>
  <c r="H955" i="5"/>
  <c r="H1585" i="5"/>
  <c r="H1465" i="5"/>
  <c r="H1409" i="5"/>
  <c r="H1090" i="5"/>
  <c r="H564" i="5"/>
  <c r="H992" i="5"/>
  <c r="H253" i="5"/>
  <c r="H58" i="5"/>
  <c r="H982" i="5"/>
  <c r="H1222" i="5"/>
  <c r="H901" i="5"/>
  <c r="H552" i="5"/>
  <c r="H758" i="5"/>
  <c r="H886" i="5"/>
  <c r="H477" i="5"/>
  <c r="H230" i="5"/>
  <c r="H1111" i="5"/>
  <c r="H1563" i="5"/>
  <c r="H1458" i="5"/>
  <c r="H1405" i="5"/>
  <c r="H1508" i="5"/>
  <c r="H1480" i="5"/>
  <c r="H445" i="5"/>
  <c r="H429" i="5"/>
  <c r="H773" i="5"/>
  <c r="H989" i="5"/>
  <c r="H1137" i="5"/>
  <c r="H944" i="5"/>
  <c r="H1050" i="5"/>
  <c r="H419" i="5"/>
  <c r="H83" i="5"/>
  <c r="H1548" i="5"/>
  <c r="H1455" i="5"/>
  <c r="H266" i="5"/>
  <c r="H1082" i="5"/>
  <c r="H1230" i="5"/>
  <c r="H164" i="5"/>
  <c r="H351" i="5"/>
  <c r="H97" i="5"/>
  <c r="H184" i="5"/>
  <c r="H109" i="5"/>
  <c r="H815" i="5"/>
  <c r="H1348" i="5"/>
  <c r="H536" i="5"/>
  <c r="H1456" i="5"/>
  <c r="H63" i="5"/>
  <c r="H621" i="5"/>
  <c r="H56" i="5"/>
  <c r="H384" i="5"/>
  <c r="H359" i="5"/>
  <c r="H1000" i="5"/>
  <c r="H1164" i="5"/>
  <c r="H1332" i="5"/>
  <c r="H180" i="5"/>
  <c r="H1143" i="5"/>
  <c r="H757" i="5"/>
  <c r="H212" i="5"/>
  <c r="H844" i="5"/>
  <c r="H128" i="5"/>
  <c r="H1310" i="5"/>
  <c r="H1313" i="5"/>
  <c r="H1613" i="5"/>
  <c r="H835" i="5"/>
  <c r="H695" i="5"/>
  <c r="H806" i="5"/>
  <c r="H1024" i="5"/>
  <c r="H771" i="5"/>
  <c r="H600" i="5"/>
  <c r="H1434" i="5"/>
  <c r="H930" i="5"/>
  <c r="H1202" i="5"/>
  <c r="H939" i="5"/>
  <c r="H1526" i="5"/>
  <c r="H102" i="5"/>
  <c r="H1439" i="5"/>
  <c r="H651" i="5"/>
  <c r="H131" i="5"/>
  <c r="H662" i="5"/>
  <c r="H680" i="5"/>
  <c r="H974" i="5"/>
  <c r="H1606" i="5"/>
  <c r="H1323" i="5"/>
  <c r="H1307" i="5"/>
  <c r="H403" i="5"/>
  <c r="H685" i="5"/>
  <c r="H1558" i="5"/>
  <c r="H964" i="5"/>
  <c r="H221" i="5"/>
  <c r="H1124" i="5"/>
  <c r="H1351" i="5"/>
  <c r="H820" i="5"/>
  <c r="H1030" i="5"/>
  <c r="H1146" i="5"/>
  <c r="H798" i="5"/>
  <c r="H1007" i="5"/>
  <c r="H1012" i="5"/>
  <c r="H301" i="5"/>
  <c r="H540" i="5"/>
  <c r="H401" i="5"/>
  <c r="H1625" i="5"/>
  <c r="H958" i="5"/>
  <c r="H428" i="5"/>
  <c r="H1483" i="5"/>
  <c r="H598" i="5"/>
  <c r="H625" i="5"/>
  <c r="H937" i="5"/>
  <c r="H1259" i="5"/>
  <c r="H1364" i="5"/>
  <c r="H606" i="5"/>
  <c r="H802" i="5"/>
  <c r="H1596" i="5"/>
  <c r="H776" i="5"/>
  <c r="H149" i="5"/>
  <c r="H1314" i="5"/>
  <c r="H481" i="5"/>
  <c r="H1086" i="5"/>
  <c r="H311" i="5"/>
  <c r="H1253" i="5"/>
  <c r="H1114" i="5"/>
  <c r="H731" i="5"/>
  <c r="H828" i="5"/>
  <c r="H89" i="5"/>
  <c r="H1377" i="5"/>
  <c r="H101" i="5"/>
  <c r="H1544" i="5"/>
  <c r="H156" i="5"/>
  <c r="H1430" i="5"/>
  <c r="H463" i="5"/>
  <c r="H1285" i="5"/>
  <c r="H908" i="5"/>
  <c r="H1258" i="5"/>
  <c r="H250" i="5"/>
  <c r="H666" i="5"/>
  <c r="H719" i="5"/>
  <c r="H415" i="5"/>
  <c r="H1604" i="5"/>
  <c r="H1496" i="5"/>
  <c r="H971" i="5"/>
  <c r="H1006" i="5"/>
  <c r="H582" i="5"/>
  <c r="H165" i="5"/>
  <c r="H1283" i="5"/>
  <c r="H1618" i="5"/>
  <c r="H468" i="5"/>
  <c r="H234" i="5"/>
  <c r="H724" i="5"/>
  <c r="H1303" i="5"/>
  <c r="H1271" i="5"/>
  <c r="H641" i="5"/>
  <c r="H1582" i="5"/>
  <c r="H466" i="5"/>
  <c r="H307" i="5"/>
  <c r="H107" i="5"/>
  <c r="H1080" i="5"/>
  <c r="H1163" i="5"/>
  <c r="H1500" i="5"/>
  <c r="H60" i="5"/>
  <c r="H789" i="5"/>
  <c r="H70" i="5"/>
  <c r="H208" i="5"/>
  <c r="H1609" i="5"/>
  <c r="H779" i="5"/>
  <c r="H1330" i="5"/>
  <c r="H1617" i="5"/>
  <c r="H1255" i="5"/>
  <c r="H1144" i="5"/>
  <c r="H245" i="5"/>
  <c r="H1178" i="5"/>
  <c r="H788" i="5"/>
  <c r="H1356" i="5"/>
  <c r="H1533" i="5"/>
  <c r="H1524" i="5"/>
  <c r="H1442" i="5"/>
  <c r="H255" i="5"/>
  <c r="H1517" i="5"/>
  <c r="H581" i="5"/>
  <c r="H374" i="5"/>
  <c r="H77" i="5"/>
  <c r="H589" i="5"/>
  <c r="H152" i="5"/>
  <c r="H1084" i="5"/>
  <c r="H298" i="5"/>
  <c r="H611" i="5"/>
  <c r="H539" i="5"/>
  <c r="H1243" i="5"/>
  <c r="H1264" i="5"/>
  <c r="H737" i="5"/>
  <c r="H198" i="5"/>
  <c r="H119" i="5"/>
  <c r="H247" i="5"/>
  <c r="H241" i="5"/>
  <c r="H746" i="5"/>
  <c r="H69" i="5"/>
  <c r="H632" i="5"/>
  <c r="H1242" i="5"/>
  <c r="H891" i="5"/>
  <c r="H163" i="5"/>
  <c r="H1404" i="5"/>
  <c r="H475" i="5"/>
  <c r="H1320" i="5"/>
  <c r="H961" i="5"/>
  <c r="H624" i="5"/>
  <c r="H345" i="5"/>
  <c r="H294" i="5"/>
  <c r="H713" i="5"/>
  <c r="H907" i="5"/>
  <c r="H664" i="5"/>
  <c r="H436" i="5"/>
  <c r="H524" i="5"/>
  <c r="H883" i="5"/>
  <c r="H529" i="5"/>
  <c r="H700" i="5"/>
  <c r="H263" i="5"/>
  <c r="H1616" i="5"/>
  <c r="H334" i="5"/>
  <c r="H887" i="5"/>
  <c r="H692" i="5"/>
  <c r="H1237" i="5"/>
  <c r="H1370" i="5"/>
  <c r="H1049" i="5"/>
  <c r="H147" i="5"/>
  <c r="H281" i="5"/>
  <c r="H1039" i="5"/>
  <c r="H938" i="5"/>
  <c r="H76" i="5"/>
  <c r="H1422" i="5"/>
  <c r="H496" i="5"/>
  <c r="H1545" i="5"/>
  <c r="H189" i="5"/>
  <c r="H970" i="5"/>
  <c r="H1589" i="5"/>
  <c r="H1121" i="5"/>
  <c r="H1279" i="5"/>
  <c r="H617" i="5"/>
  <c r="H710" i="5"/>
  <c r="H1426" i="5"/>
  <c r="H493" i="5"/>
  <c r="H1415" i="5"/>
  <c r="H71" i="5"/>
  <c r="H1349" i="5"/>
  <c r="H677" i="5"/>
  <c r="H254" i="5"/>
  <c r="H141" i="5"/>
  <c r="H1085" i="5"/>
  <c r="H1414" i="5"/>
  <c r="H654" i="5"/>
  <c r="H951" i="5"/>
  <c r="H1379" i="5"/>
  <c r="H875" i="5"/>
  <c r="H1362" i="5"/>
  <c r="H728" i="5"/>
  <c r="H464" i="5"/>
  <c r="H1615" i="5"/>
  <c r="H423" i="5"/>
  <c r="H995" i="5"/>
  <c r="H303" i="5"/>
  <c r="H84" i="5"/>
  <c r="H170" i="5"/>
  <c r="H649" i="5"/>
  <c r="H398" i="5"/>
  <c r="H1069" i="5"/>
  <c r="H1557" i="5"/>
  <c r="H126" i="5"/>
  <c r="H457" i="5"/>
  <c r="H358" i="5"/>
  <c r="H1171" i="5"/>
  <c r="H454" i="5"/>
  <c r="H1122" i="5"/>
  <c r="H1158" i="5"/>
  <c r="H316" i="5"/>
  <c r="H587" i="5"/>
  <c r="H679" i="5"/>
  <c r="H618" i="5"/>
  <c r="H742" i="5"/>
  <c r="H243" i="5"/>
  <c r="H1068" i="5"/>
  <c r="H140" i="5"/>
  <c r="H116" i="5"/>
  <c r="H976" i="5"/>
  <c r="H1097" i="5"/>
  <c r="H341" i="5"/>
  <c r="H756" i="5"/>
  <c r="H433" i="5"/>
  <c r="H952" i="5"/>
  <c r="H95" i="5"/>
  <c r="H1521" i="5"/>
  <c r="H407" i="5"/>
  <c r="H82" i="5"/>
  <c r="H766" i="5"/>
  <c r="H182" i="5"/>
  <c r="H1133" i="5"/>
  <c r="H602" i="5"/>
  <c r="H978" i="5"/>
  <c r="H1354" i="5"/>
  <c r="H1511" i="5"/>
  <c r="H717" i="5"/>
  <c r="H363" i="5"/>
  <c r="H744" i="5"/>
  <c r="H1487" i="5"/>
  <c r="H1123" i="5"/>
  <c r="H1020" i="5"/>
  <c r="H1213" i="5"/>
  <c r="H1369" i="5"/>
  <c r="H1595" i="5"/>
  <c r="H1198" i="5"/>
  <c r="H981" i="5"/>
  <c r="H387" i="5"/>
  <c r="H811" i="5"/>
  <c r="H104" i="5"/>
  <c r="H474" i="5"/>
  <c r="H836" i="5"/>
  <c r="H655" i="5"/>
  <c r="H1217" i="5"/>
  <c r="H705" i="5"/>
  <c r="H1366" i="5"/>
  <c r="H936" i="5"/>
  <c r="H166" i="5"/>
  <c r="H837" i="5"/>
  <c r="H1309" i="5"/>
  <c r="H1461" i="5"/>
  <c r="H1529" i="5"/>
  <c r="H1301" i="5"/>
  <c r="H570" i="5"/>
  <c r="H265" i="5"/>
  <c r="H321" i="5"/>
  <c r="H585" i="5"/>
  <c r="H1026" i="5"/>
  <c r="H1376" i="5"/>
  <c r="H211" i="5"/>
  <c r="H1581" i="5"/>
  <c r="H1371" i="5"/>
  <c r="H1100" i="5"/>
  <c r="H1135" i="5"/>
  <c r="H792" i="5"/>
  <c r="H268" i="5"/>
  <c r="H295" i="5"/>
  <c r="H857" i="5"/>
  <c r="H994" i="5"/>
  <c r="H774" i="5"/>
  <c r="H706" i="5"/>
  <c r="H1400" i="5"/>
  <c r="H949" i="5"/>
  <c r="H1235" i="5"/>
  <c r="H470" i="5"/>
  <c r="H1169" i="5"/>
  <c r="H615" i="5"/>
  <c r="H1225" i="5"/>
  <c r="H983" i="5"/>
  <c r="H1166" i="5"/>
  <c r="H1257" i="5"/>
  <c r="H1176" i="5"/>
  <c r="H1180" i="5"/>
  <c r="H1488" i="5"/>
  <c r="H146" i="5"/>
  <c r="H586" i="5"/>
  <c r="H703" i="5"/>
  <c r="H1576" i="5"/>
  <c r="H967" i="5"/>
  <c r="H206" i="5"/>
  <c r="H650" i="5"/>
  <c r="H329" i="5"/>
  <c r="H456" i="5"/>
  <c r="H1081" i="5"/>
  <c r="H592" i="5"/>
  <c r="H305" i="5"/>
  <c r="H1605" i="5"/>
  <c r="H426" i="5"/>
  <c r="H273" i="5"/>
  <c r="H54" i="5"/>
  <c r="H494" i="5"/>
  <c r="H1048" i="5"/>
  <c r="H1036" i="5"/>
  <c r="H1590" i="5"/>
  <c r="H291" i="5"/>
  <c r="H947" i="5"/>
  <c r="H892" i="5"/>
  <c r="H911" i="5"/>
  <c r="H1120" i="5"/>
  <c r="H1300" i="5"/>
  <c r="H872" i="5"/>
  <c r="H1630" i="5"/>
  <c r="H489" i="5"/>
  <c r="H178" i="5"/>
  <c r="H1408" i="5"/>
  <c r="H192" i="5"/>
  <c r="H767" i="5"/>
  <c r="H553" i="5"/>
  <c r="H1612" i="5"/>
  <c r="H124" i="5"/>
  <c r="H1607" i="5"/>
  <c r="H626" i="5"/>
  <c r="H725" i="5"/>
  <c r="H1506" i="5"/>
  <c r="H1512" i="5"/>
  <c r="H858" i="5"/>
  <c r="H98" i="5"/>
  <c r="H1534" i="5"/>
  <c r="H1561" i="5"/>
  <c r="H408" i="5"/>
  <c r="H966" i="5"/>
  <c r="H396" i="5"/>
  <c r="H1565" i="5"/>
  <c r="H741" i="5"/>
  <c r="H1032" i="5"/>
  <c r="H795" i="5"/>
  <c r="H1201" i="5"/>
  <c r="H953" i="5"/>
  <c r="H745" i="5"/>
  <c r="H366" i="5"/>
  <c r="H1093" i="5"/>
  <c r="H590" i="5"/>
  <c r="H1115" i="5"/>
  <c r="H518" i="5"/>
  <c r="H726" i="5"/>
  <c r="H917" i="5"/>
  <c r="H932" i="5"/>
  <c r="H1586" i="5"/>
  <c r="H1241" i="5"/>
  <c r="H196" i="5"/>
  <c r="H903" i="5"/>
  <c r="H597" i="5"/>
  <c r="H342" i="5"/>
  <c r="H1567" i="5"/>
  <c r="H1105" i="5"/>
  <c r="H1223" i="5"/>
  <c r="H1424" i="5"/>
  <c r="H743" i="5"/>
  <c r="H1028" i="5"/>
  <c r="H1043" i="5"/>
  <c r="H667" i="5"/>
  <c r="H201" i="5"/>
  <c r="H532" i="5"/>
  <c r="H1038" i="5"/>
  <c r="H840" i="5"/>
  <c r="H492" i="5"/>
  <c r="H948" i="5"/>
  <c r="H497" i="5"/>
  <c r="H786" i="5"/>
  <c r="H517" i="5"/>
  <c r="H394" i="5"/>
  <c r="H1282" i="5"/>
  <c r="H1629" i="5"/>
  <c r="H653" i="5"/>
  <c r="H249" i="5"/>
  <c r="H1102" i="5"/>
  <c r="H355" i="5"/>
  <c r="H453" i="5"/>
  <c r="H643" i="5"/>
  <c r="H225" i="5"/>
  <c r="H504" i="5"/>
  <c r="H1150" i="5"/>
  <c r="H62" i="5"/>
  <c r="H1261" i="5"/>
  <c r="H660" i="5"/>
  <c r="H1209" i="5"/>
  <c r="H372" i="5"/>
  <c r="H870" i="5"/>
  <c r="H1287" i="5"/>
  <c r="H1047" i="5"/>
  <c r="H229" i="5"/>
  <c r="H278" i="5"/>
  <c r="H991" i="5"/>
  <c r="H360" i="5"/>
  <c r="H1449" i="5"/>
  <c r="H108" i="5"/>
  <c r="H446" i="5"/>
  <c r="H549" i="5"/>
  <c r="H890" i="5"/>
  <c r="H1591" i="5"/>
  <c r="H381" i="5"/>
  <c r="H1588" i="5"/>
  <c r="H502" i="5"/>
  <c r="H81" i="5"/>
  <c r="H900" i="5"/>
  <c r="H575" i="5"/>
  <c r="H400" i="5"/>
  <c r="H482" i="5"/>
  <c r="H950" i="5"/>
  <c r="H751" i="5"/>
  <c r="H1507" i="5"/>
  <c r="H1231" i="5"/>
  <c r="H877" i="5"/>
  <c r="H1277" i="5"/>
  <c r="H1541" i="5"/>
  <c r="H1393" i="5"/>
  <c r="H1476" i="5"/>
  <c r="H845" i="5"/>
  <c r="H122" i="5"/>
  <c r="H327" i="5"/>
  <c r="H1193" i="5"/>
  <c r="H1083" i="5"/>
  <c r="H1367" i="5"/>
  <c r="H1440" i="5"/>
  <c r="H276" i="5"/>
  <c r="H320" i="5"/>
  <c r="H1568" i="5"/>
  <c r="H623" i="5"/>
  <c r="H591" i="5"/>
  <c r="H1628" i="5"/>
  <c r="H1445" i="5"/>
  <c r="H1010" i="5"/>
  <c r="H430" i="5"/>
  <c r="H1118" i="5"/>
  <c r="H252" i="5"/>
  <c r="H740" i="5"/>
  <c r="H772" i="5"/>
  <c r="H310" i="5"/>
  <c r="H686" i="5"/>
  <c r="H1104" i="5"/>
  <c r="H1547" i="5"/>
  <c r="H557" i="5"/>
  <c r="H1004" i="5"/>
  <c r="H190" i="5"/>
  <c r="H670" i="5"/>
  <c r="H1447" i="5"/>
  <c r="H1407" i="5"/>
  <c r="H682" i="5"/>
  <c r="H572" i="5"/>
  <c r="H763" i="5"/>
  <c r="H1094" i="5"/>
  <c r="H782" i="5"/>
  <c r="H1316" i="5"/>
  <c r="H554" i="5"/>
  <c r="H332" i="5"/>
  <c r="H1587" i="5"/>
  <c r="H569" i="5"/>
  <c r="H1510" i="5"/>
  <c r="H1453" i="5"/>
  <c r="H333" i="5"/>
  <c r="H1446" i="5"/>
  <c r="H1189" i="5"/>
  <c r="H1256" i="5"/>
  <c r="H388" i="5"/>
  <c r="H1266" i="5"/>
  <c r="H1411" i="5"/>
  <c r="H1044" i="5"/>
  <c r="H873" i="5"/>
  <c r="H451" i="5"/>
  <c r="H416" i="5"/>
  <c r="H325" i="5"/>
  <c r="H1218" i="5"/>
  <c r="H271" i="5"/>
  <c r="H1386" i="5"/>
  <c r="H583" i="5"/>
  <c r="H1384" i="5"/>
  <c r="H238" i="5"/>
  <c r="H1429" i="5"/>
  <c r="H226" i="5"/>
  <c r="H299" i="5"/>
  <c r="H404" i="5"/>
  <c r="H942" i="5"/>
  <c r="H1336" i="5"/>
  <c r="H605" i="5"/>
  <c r="H506" i="5"/>
  <c r="H826" i="5"/>
  <c r="H209" i="5"/>
  <c r="H977" i="5"/>
  <c r="H508" i="5"/>
  <c r="H214" i="5"/>
  <c r="H584" i="5"/>
  <c r="H838" i="5"/>
  <c r="H171" i="5"/>
  <c r="H616" i="5"/>
  <c r="H755" i="5"/>
  <c r="H783" i="5"/>
  <c r="H1224" i="5"/>
  <c r="H103" i="5"/>
  <c r="H1474" i="5"/>
  <c r="H304" i="5"/>
  <c r="H1436" i="5"/>
  <c r="H1477" i="5"/>
  <c r="H1170" i="5"/>
  <c r="H173" i="5"/>
  <c r="H1233" i="5"/>
  <c r="H856" i="5"/>
  <c r="H168" i="5"/>
  <c r="H174" i="5"/>
  <c r="H1226" i="5"/>
  <c r="H1054" i="5"/>
  <c r="H72" i="5"/>
  <c r="H514" i="5"/>
  <c r="H576" i="5"/>
  <c r="H1132" i="5"/>
  <c r="H571" i="5"/>
  <c r="H500" i="5"/>
  <c r="H1593" i="5"/>
  <c r="H739" i="5"/>
  <c r="H1262" i="5"/>
  <c r="H1423" i="5"/>
  <c r="H1603" i="5"/>
  <c r="H1159" i="5"/>
  <c r="H1013" i="5"/>
  <c r="H422" i="5"/>
  <c r="H1174" i="5"/>
  <c r="H1553" i="5"/>
  <c r="H330" i="5"/>
  <c r="H322" i="5"/>
  <c r="H302" i="5"/>
  <c r="H1228" i="5"/>
  <c r="H688" i="5"/>
  <c r="H1382" i="5"/>
  <c r="H1340" i="5"/>
  <c r="H1482" i="5"/>
  <c r="H274" i="5"/>
  <c r="H246" i="5"/>
  <c r="H113" i="5"/>
  <c r="H1463" i="5"/>
  <c r="H546" i="5"/>
  <c r="H1583" i="5"/>
  <c r="H1491" i="5"/>
  <c r="H1420" i="5"/>
  <c r="H693" i="5"/>
  <c r="H117" i="5"/>
  <c r="H810" i="5"/>
  <c r="H520" i="5"/>
  <c r="H1268" i="5"/>
  <c r="H573" i="5"/>
  <c r="H1551" i="5"/>
  <c r="H462" i="5"/>
  <c r="H380" i="5"/>
  <c r="H941" i="5"/>
  <c r="H369" i="5"/>
  <c r="H1108" i="5"/>
  <c r="H1406" i="5"/>
  <c r="H1053" i="5"/>
  <c r="H544" i="5"/>
  <c r="H68" i="5"/>
  <c r="H1312" i="5"/>
  <c r="H1418" i="5"/>
  <c r="H676" i="5"/>
  <c r="H527" i="5"/>
  <c r="H1306" i="5"/>
  <c r="H353" i="5"/>
  <c r="H566" i="5"/>
  <c r="H1152" i="5"/>
  <c r="H694" i="5"/>
  <c r="H1441" i="5"/>
  <c r="H533" i="5"/>
  <c r="H985" i="5"/>
  <c r="H434" i="5"/>
  <c r="H1454" i="5"/>
  <c r="H356" i="5"/>
  <c r="H237" i="5"/>
  <c r="H1478" i="5"/>
  <c r="H1403" i="5"/>
  <c r="H337" i="5"/>
  <c r="H530" i="5"/>
  <c r="H777" i="5"/>
  <c r="H1505" i="5"/>
  <c r="H1391" i="5"/>
  <c r="H1200" i="5"/>
  <c r="H1063" i="5"/>
  <c r="H720" i="5"/>
  <c r="H292" i="5"/>
  <c r="H1252" i="5"/>
  <c r="H732" i="5"/>
  <c r="H1535" i="5"/>
  <c r="H635" i="5"/>
  <c r="H715" i="5"/>
  <c r="H613" i="5"/>
  <c r="H1173" i="5"/>
  <c r="H1131" i="5"/>
  <c r="H309" i="5"/>
  <c r="H608" i="5"/>
  <c r="H240" i="5"/>
  <c r="H881" i="5"/>
  <c r="H1182" i="5"/>
  <c r="H568" i="5"/>
  <c r="H567" i="5"/>
  <c r="H595" i="5"/>
  <c r="H721" i="5"/>
  <c r="H1145" i="5"/>
  <c r="H1051" i="5"/>
  <c r="H823" i="5"/>
  <c r="H1350" i="5"/>
  <c r="H210" i="5"/>
  <c r="H1479" i="5"/>
  <c r="H1125" i="5"/>
  <c r="H106" i="5"/>
  <c r="H79" i="5"/>
  <c r="H100" i="5"/>
  <c r="H1532" i="5"/>
  <c r="H1619" i="5"/>
  <c r="H614" i="5"/>
  <c r="H607" i="5"/>
  <c r="H503" i="5"/>
  <c r="H957" i="5"/>
  <c r="H480" i="5"/>
  <c r="H813" i="5"/>
  <c r="H439" i="5"/>
  <c r="H1481" i="5"/>
  <c r="H1577" i="5"/>
  <c r="H916" i="5"/>
  <c r="H510" i="5"/>
  <c r="H965" i="5"/>
  <c r="H642" i="5"/>
  <c r="H1580" i="5"/>
  <c r="H142" i="5"/>
  <c r="H893" i="5"/>
  <c r="H1269" i="5"/>
  <c r="H1335" i="5"/>
  <c r="H1594" i="5"/>
  <c r="H1260" i="5"/>
  <c r="H973" i="5"/>
  <c r="H1417" i="5"/>
  <c r="H704" i="5"/>
  <c r="H373" i="5"/>
  <c r="H1419" i="5"/>
  <c r="H406" i="5"/>
  <c r="H1360" i="5"/>
  <c r="H876" i="5"/>
  <c r="H1562" i="5"/>
  <c r="H1165" i="5"/>
  <c r="H65" i="5"/>
  <c r="H622" i="5"/>
  <c r="H1205" i="5"/>
  <c r="H1602" i="5"/>
  <c r="H711" i="5"/>
  <c r="H999" i="5"/>
  <c r="H929" i="5"/>
  <c r="H972" i="5"/>
  <c r="H1127" i="5"/>
  <c r="H1394" i="5"/>
  <c r="H819" i="5"/>
  <c r="H808" i="5"/>
  <c r="H1543" i="5"/>
  <c r="H868" i="5"/>
  <c r="H1250" i="5"/>
  <c r="H915" i="5"/>
  <c r="H645" i="5"/>
  <c r="H1216" i="5"/>
  <c r="H115" i="5"/>
  <c r="H787" i="5"/>
  <c r="H1056" i="5"/>
  <c r="H1575" i="5"/>
  <c r="H1374" i="5"/>
  <c r="H437" i="5"/>
  <c r="H612" i="5"/>
  <c r="H110" i="5"/>
  <c r="H1337" i="5"/>
  <c r="H350" i="5"/>
  <c r="H537" i="5"/>
  <c r="H1113" i="5"/>
  <c r="H548" i="5"/>
  <c r="H997" i="5"/>
  <c r="H1134" i="5"/>
  <c r="H1267" i="5"/>
  <c r="H199" i="5"/>
  <c r="H444" i="5"/>
  <c r="H697" i="5"/>
  <c r="H432" i="5"/>
  <c r="H448" i="5"/>
  <c r="H1598" i="5"/>
  <c r="H896" i="5"/>
  <c r="H64" i="5"/>
  <c r="H402" i="5"/>
  <c r="H1501" i="5"/>
  <c r="H1116" i="5"/>
  <c r="H412" i="5"/>
  <c r="H760" i="5"/>
  <c r="H563" i="5"/>
  <c r="H1246" i="5"/>
  <c r="H176" i="5"/>
  <c r="H486" i="5"/>
  <c r="H438" i="5"/>
  <c r="H1363" i="5"/>
  <c r="H963" i="5"/>
  <c r="H1194" i="5"/>
  <c r="H1074" i="5"/>
  <c r="H158" i="5"/>
  <c r="H1172" i="5"/>
  <c r="H242" i="5"/>
  <c r="H458" i="5"/>
  <c r="H144" i="5"/>
  <c r="H665" i="5"/>
  <c r="H41" i="4"/>
  <c r="M41" i="4"/>
  <c r="H17" i="4"/>
  <c r="H82" i="4"/>
  <c r="H18" i="4"/>
  <c r="H84" i="4"/>
  <c r="H92" i="4"/>
  <c r="H81" i="4"/>
  <c r="H10" i="4"/>
  <c r="M10" i="4"/>
  <c r="P10" i="4" s="1"/>
  <c r="Q10" i="4" s="1"/>
  <c r="H39" i="4"/>
  <c r="H91" i="4"/>
  <c r="H34" i="4"/>
  <c r="H88" i="4"/>
  <c r="H90" i="4"/>
  <c r="H78" i="4"/>
  <c r="H66" i="4"/>
  <c r="H11" i="4"/>
  <c r="H40" i="4"/>
  <c r="H67" i="4"/>
  <c r="H69" i="4"/>
  <c r="H79" i="4"/>
  <c r="H95" i="4"/>
  <c r="H62" i="4"/>
  <c r="H89" i="4"/>
  <c r="H9" i="4"/>
  <c r="H8" i="4"/>
  <c r="H77" i="4"/>
  <c r="H76" i="4"/>
  <c r="H65" i="4"/>
  <c r="H42" i="4"/>
  <c r="H80" i="4"/>
  <c r="H7" i="4"/>
  <c r="H33" i="4"/>
  <c r="H73" i="4"/>
  <c r="H71" i="4"/>
  <c r="H12" i="4"/>
  <c r="H85" i="4"/>
  <c r="H64" i="4"/>
  <c r="H86" i="4"/>
  <c r="H87" i="4"/>
  <c r="H83" i="4"/>
  <c r="H43" i="4"/>
  <c r="H75" i="4"/>
  <c r="H94" i="4"/>
  <c r="H93" i="4"/>
  <c r="H74" i="4"/>
  <c r="H72" i="4"/>
  <c r="H37" i="4"/>
  <c r="H63" i="4"/>
  <c r="H70" i="4"/>
  <c r="H68" i="4"/>
  <c r="H379" i="4"/>
  <c r="H478" i="4"/>
  <c r="H618" i="4"/>
  <c r="H104" i="4"/>
  <c r="H227" i="4"/>
  <c r="H140" i="4"/>
  <c r="H197" i="4"/>
  <c r="H124" i="4"/>
  <c r="H384" i="4"/>
  <c r="H167" i="4"/>
  <c r="H445" i="4"/>
  <c r="H393" i="4"/>
  <c r="H4" i="4"/>
  <c r="H99" i="4"/>
  <c r="H559" i="4"/>
  <c r="H120" i="4"/>
  <c r="H504" i="4"/>
  <c r="H489" i="4"/>
  <c r="H51" i="4"/>
  <c r="H561" i="4"/>
  <c r="H476" i="4"/>
  <c r="H522" i="4"/>
  <c r="H539" i="4"/>
  <c r="H572" i="4"/>
  <c r="H439" i="4"/>
  <c r="H490" i="4"/>
  <c r="H254" i="4"/>
  <c r="H401" i="4"/>
  <c r="H261" i="4"/>
  <c r="H342" i="4"/>
  <c r="H511" i="4"/>
  <c r="H554" i="4"/>
  <c r="H303" i="4"/>
  <c r="H168" i="4"/>
  <c r="H324" i="4"/>
  <c r="H396" i="4"/>
  <c r="H403" i="4"/>
  <c r="H44" i="4"/>
  <c r="H558" i="4"/>
  <c r="H288" i="4"/>
  <c r="H252" i="4"/>
  <c r="H297" i="4"/>
  <c r="H184" i="4"/>
  <c r="H300" i="4"/>
  <c r="H589" i="4"/>
  <c r="H154" i="4"/>
  <c r="H112" i="4"/>
  <c r="H249" i="4"/>
  <c r="H221" i="4"/>
  <c r="H556" i="4"/>
  <c r="H535" i="4"/>
  <c r="H550" i="4"/>
  <c r="H5" i="4"/>
  <c r="H179" i="4"/>
  <c r="H430" i="4"/>
  <c r="H620" i="4"/>
  <c r="H123" i="4"/>
  <c r="H22" i="4"/>
  <c r="H326" i="4"/>
  <c r="H386" i="4"/>
  <c r="H98" i="4"/>
  <c r="H235" i="4"/>
  <c r="H180" i="4"/>
  <c r="H506" i="4"/>
  <c r="H377" i="4"/>
  <c r="H263" i="4"/>
  <c r="H200" i="4"/>
  <c r="H138" i="4"/>
  <c r="H331" i="4"/>
  <c r="H304" i="4"/>
  <c r="H410" i="4"/>
  <c r="H600" i="4"/>
  <c r="H581" i="4"/>
  <c r="H322" i="4"/>
  <c r="H394" i="4"/>
  <c r="H423" i="4"/>
  <c r="H330" i="4"/>
  <c r="H373" i="4"/>
  <c r="H274" i="4"/>
  <c r="H172" i="4"/>
  <c r="H575" i="4"/>
  <c r="H472" i="4"/>
  <c r="H164" i="4"/>
  <c r="H466" i="4"/>
  <c r="H187" i="4"/>
  <c r="H590" i="4"/>
  <c r="H307" i="4"/>
  <c r="H507" i="4"/>
  <c r="H332" i="4"/>
  <c r="H395" i="4"/>
  <c r="H493" i="4"/>
  <c r="H251" i="4"/>
  <c r="H501" i="4"/>
  <c r="H160" i="4"/>
  <c r="H537" i="4"/>
  <c r="H604" i="4"/>
  <c r="H543" i="4"/>
  <c r="H265" i="4"/>
  <c r="H528" i="4"/>
  <c r="H547" i="4"/>
  <c r="H213" i="4"/>
  <c r="H271" i="4"/>
  <c r="H541" i="4"/>
  <c r="H351" i="4"/>
  <c r="H222" i="4"/>
  <c r="H352" i="4"/>
  <c r="H427" i="4"/>
  <c r="H169" i="4"/>
  <c r="H438" i="4"/>
  <c r="H612" i="4"/>
  <c r="H560" i="4"/>
  <c r="H105" i="4"/>
  <c r="H593" i="4"/>
  <c r="H143" i="4"/>
  <c r="H183" i="4"/>
  <c r="H27" i="4"/>
  <c r="H219" i="4"/>
  <c r="H302" i="4"/>
  <c r="H405" i="4"/>
  <c r="H502" i="4"/>
  <c r="H356" i="4"/>
  <c r="H542" i="4"/>
  <c r="H388" i="4"/>
  <c r="H165" i="4"/>
  <c r="H534" i="4"/>
  <c r="H477" i="4"/>
  <c r="H291" i="4"/>
  <c r="H459" i="4"/>
  <c r="H512" i="4"/>
  <c r="H13" i="4"/>
  <c r="H411" i="4"/>
  <c r="H137" i="4"/>
  <c r="H260" i="4"/>
  <c r="H253" i="4"/>
  <c r="H14" i="4"/>
  <c r="H35" i="4"/>
  <c r="H111" i="4"/>
  <c r="H310" i="4"/>
  <c r="H215" i="4"/>
  <c r="H148" i="4"/>
  <c r="H205" i="4"/>
  <c r="H149" i="4"/>
  <c r="H497" i="4"/>
  <c r="H225" i="4"/>
  <c r="H239" i="4"/>
  <c r="H375" i="4"/>
  <c r="H392" i="4"/>
  <c r="H415" i="4"/>
  <c r="H15" i="4"/>
  <c r="H301" i="4"/>
  <c r="H315" i="4"/>
  <c r="H480" i="4"/>
  <c r="H117" i="4"/>
  <c r="H136" i="4"/>
  <c r="H156" i="4"/>
  <c r="H166" i="4"/>
  <c r="H122" i="4"/>
  <c r="H16" i="4"/>
  <c r="H533" i="4"/>
  <c r="H563" i="4"/>
  <c r="H400" i="4"/>
  <c r="H287" i="4"/>
  <c r="H245" i="4"/>
  <c r="H280" i="4"/>
  <c r="H107" i="4"/>
  <c r="H526" i="4"/>
  <c r="H146" i="4"/>
  <c r="H594" i="4"/>
  <c r="H293" i="4"/>
  <c r="H440" i="4"/>
  <c r="H256" i="4"/>
  <c r="H496" i="4"/>
  <c r="H97" i="4"/>
  <c r="H348" i="4"/>
  <c r="H365" i="4"/>
  <c r="H273" i="4"/>
  <c r="H181" i="4"/>
  <c r="H486" i="4"/>
  <c r="H346" i="4"/>
  <c r="H275" i="4"/>
  <c r="H55" i="4"/>
  <c r="H21" i="4"/>
  <c r="H586" i="4"/>
  <c r="H25" i="4"/>
  <c r="H266" i="4"/>
  <c r="H234" i="4"/>
  <c r="H499" i="4"/>
  <c r="H424" i="4"/>
  <c r="H313" i="4"/>
  <c r="H127" i="4"/>
  <c r="H357" i="4"/>
  <c r="H387" i="4"/>
  <c r="H426" i="4"/>
  <c r="H596" i="4"/>
  <c r="H603" i="4"/>
  <c r="H277" i="4"/>
  <c r="H517" i="4"/>
  <c r="H186" i="4"/>
  <c r="H284" i="4"/>
  <c r="H370" i="4"/>
  <c r="H601" i="4"/>
  <c r="H434" i="4"/>
  <c r="H523" i="4"/>
  <c r="H316" i="4"/>
  <c r="H529" i="4"/>
  <c r="H30" i="4"/>
  <c r="H144" i="4"/>
  <c r="H318" i="4"/>
  <c r="H47" i="4"/>
  <c r="H435" i="4"/>
  <c r="H587" i="4"/>
  <c r="H455" i="4"/>
  <c r="H391" i="4"/>
  <c r="H343" i="4"/>
  <c r="H545" i="4"/>
  <c r="H96" i="4"/>
  <c r="H371" i="4"/>
  <c r="H262" i="4"/>
  <c r="H433" i="4"/>
  <c r="H448" i="4"/>
  <c r="H162" i="4"/>
  <c r="H568" i="4"/>
  <c r="H125" i="4"/>
  <c r="H616" i="4"/>
  <c r="H613" i="4"/>
  <c r="H359" i="4"/>
  <c r="H520" i="4"/>
  <c r="H389" i="4"/>
  <c r="H214" i="4"/>
  <c r="H163" i="4"/>
  <c r="H374" i="4"/>
  <c r="H139" i="4"/>
  <c r="H552" i="4"/>
  <c r="H119" i="4"/>
  <c r="H257" i="4"/>
  <c r="H116" i="4"/>
  <c r="H421" i="4"/>
  <c r="H469" i="4"/>
  <c r="H610" i="4"/>
  <c r="H170" i="4"/>
  <c r="H61" i="4"/>
  <c r="H536" i="4"/>
  <c r="H344" i="4"/>
  <c r="H276" i="4"/>
  <c r="H286" i="4"/>
  <c r="H309" i="4"/>
  <c r="H151" i="4"/>
  <c r="H540" i="4"/>
  <c r="H425" i="4"/>
  <c r="H442" i="4"/>
  <c r="H428" i="4"/>
  <c r="H585" i="4"/>
  <c r="H437" i="4"/>
  <c r="H390" i="4"/>
  <c r="H294" i="4"/>
  <c r="H402" i="4"/>
  <c r="H485" i="4"/>
  <c r="H191" i="4"/>
  <c r="H468" i="4"/>
  <c r="H267" i="4"/>
  <c r="H289" i="4"/>
  <c r="H335" i="4"/>
  <c r="H189" i="4"/>
  <c r="H132" i="4"/>
  <c r="H340" i="4"/>
  <c r="H515" i="4"/>
  <c r="H599" i="4"/>
  <c r="H6" i="4"/>
  <c r="H171" i="4"/>
  <c r="H345" i="4"/>
  <c r="H443" i="4"/>
  <c r="H305" i="4"/>
  <c r="H548" i="4"/>
  <c r="H602" i="4"/>
  <c r="H212" i="4"/>
  <c r="H48" i="4"/>
  <c r="H592" i="4"/>
  <c r="H58" i="4"/>
  <c r="H268" i="4"/>
  <c r="H207" i="4"/>
  <c r="H353" i="4"/>
  <c r="H436" i="4"/>
  <c r="H204" i="4"/>
  <c r="H347" i="4"/>
  <c r="H279" i="4"/>
  <c r="H299" i="4"/>
  <c r="H453" i="4"/>
  <c r="H52" i="4"/>
  <c r="H491" i="4"/>
  <c r="H175" i="4"/>
  <c r="H247" i="4"/>
  <c r="H381" i="4"/>
  <c r="H258" i="4"/>
  <c r="H531" i="4"/>
  <c r="H210" i="4"/>
  <c r="H145" i="4"/>
  <c r="H406" i="4"/>
  <c r="H308" i="4"/>
  <c r="H598" i="4"/>
  <c r="H369" i="4"/>
  <c r="H364" i="4"/>
  <c r="H481" i="4"/>
  <c r="H510" i="4"/>
  <c r="H538" i="4"/>
  <c r="H323" i="4"/>
  <c r="H452" i="4"/>
  <c r="H242" i="4"/>
  <c r="H202" i="4"/>
  <c r="H270" i="4"/>
  <c r="H573" i="4"/>
  <c r="H336" i="4"/>
  <c r="H134" i="4"/>
  <c r="H509" i="4"/>
  <c r="H532" i="4"/>
  <c r="H483" i="4"/>
  <c r="H217" i="4"/>
  <c r="H209" i="4"/>
  <c r="H334" i="4"/>
  <c r="H246" i="4"/>
  <c r="H464" i="4"/>
  <c r="H606" i="4"/>
  <c r="H397" i="4"/>
  <c r="H380" i="4"/>
  <c r="H574" i="4"/>
  <c r="H577" i="4"/>
  <c r="H505" i="4"/>
  <c r="H500" i="4"/>
  <c r="H314" i="4"/>
  <c r="H150" i="4"/>
  <c r="H147" i="4"/>
  <c r="H311" i="4"/>
  <c r="H460" i="4"/>
  <c r="H383" i="4"/>
  <c r="H28" i="4"/>
  <c r="H241" i="4"/>
  <c r="H362" i="4"/>
  <c r="H488" i="4"/>
  <c r="H597" i="4"/>
  <c r="H130" i="4"/>
  <c r="H272" i="4"/>
  <c r="H26" i="4"/>
  <c r="H3" i="4"/>
  <c r="H447" i="4"/>
  <c r="H223" i="4"/>
  <c r="H36" i="4"/>
  <c r="H141" i="4"/>
  <c r="H463" i="4"/>
  <c r="H53" i="4"/>
  <c r="H576" i="4"/>
  <c r="H298" i="4"/>
  <c r="H113" i="4"/>
  <c r="H177" i="4"/>
  <c r="H607" i="4"/>
  <c r="H282" i="4"/>
  <c r="H498" i="4"/>
  <c r="H494" i="4"/>
  <c r="H109" i="4"/>
  <c r="H60" i="4"/>
  <c r="H100" i="4"/>
  <c r="H142" i="4"/>
  <c r="H608" i="4"/>
  <c r="H341" i="4"/>
  <c r="H407" i="4"/>
  <c r="H228" i="4"/>
  <c r="H441" i="4"/>
  <c r="H444" i="4"/>
  <c r="H570" i="4"/>
  <c r="H57" i="4"/>
  <c r="H422" i="4"/>
  <c r="H243" i="4"/>
  <c r="H133" i="4"/>
  <c r="H153" i="4"/>
  <c r="H198" i="4"/>
  <c r="H471" i="4"/>
  <c r="H614" i="4"/>
  <c r="H220" i="4"/>
  <c r="H360" i="4"/>
  <c r="H231" i="4"/>
  <c r="H129" i="4"/>
  <c r="H283" i="4"/>
  <c r="H615" i="4"/>
  <c r="H321" i="4"/>
  <c r="H524" i="4"/>
  <c r="H355" i="4"/>
  <c r="H101" i="4"/>
  <c r="H385" i="4"/>
  <c r="H203" i="4"/>
  <c r="H432" i="4"/>
  <c r="H290" i="4"/>
  <c r="H420" i="4"/>
  <c r="H103" i="4"/>
  <c r="H525" i="4"/>
  <c r="H513" i="4"/>
  <c r="H110" i="4"/>
  <c r="H462" i="4"/>
  <c r="H414" i="4"/>
  <c r="H399" i="4"/>
  <c r="H118" i="4"/>
  <c r="H333" i="4"/>
  <c r="H398" i="4"/>
  <c r="H350" i="4"/>
  <c r="H516" i="4"/>
  <c r="H115" i="4"/>
  <c r="H49" i="4"/>
  <c r="H354" i="4"/>
  <c r="H578" i="4"/>
  <c r="H564" i="4"/>
  <c r="H579" i="4"/>
  <c r="H363" i="4"/>
  <c r="H582" i="4"/>
  <c r="H317" i="4"/>
  <c r="H467" i="4"/>
  <c r="H591" i="4"/>
  <c r="H546" i="4"/>
  <c r="H450" i="4"/>
  <c r="H544" i="4"/>
  <c r="H474" i="4"/>
  <c r="H255" i="4"/>
  <c r="H250" i="4"/>
  <c r="H431" i="4"/>
  <c r="H23" i="4"/>
  <c r="H292" i="4"/>
  <c r="H319" i="4"/>
  <c r="H551" i="4"/>
  <c r="H418" i="4"/>
  <c r="H312" i="4"/>
  <c r="H454" i="4"/>
  <c r="H224" i="4"/>
  <c r="H131" i="4"/>
  <c r="H605" i="4"/>
  <c r="H584" i="4"/>
  <c r="H264" i="4"/>
  <c r="H229" i="4"/>
  <c r="H378" i="4"/>
  <c r="H244" i="4"/>
  <c r="H38" i="4"/>
  <c r="H484" i="4"/>
  <c r="H240" i="4"/>
  <c r="H237" i="4"/>
  <c r="H159" i="4"/>
  <c r="H583" i="4"/>
  <c r="H102" i="4"/>
  <c r="H56" i="4"/>
  <c r="H567" i="4"/>
  <c r="H126" i="4"/>
  <c r="H412" i="4"/>
  <c r="H621" i="4"/>
  <c r="H24" i="4"/>
  <c r="H580" i="4"/>
  <c r="H32" i="4"/>
  <c r="H519" i="4"/>
  <c r="H45" i="4"/>
  <c r="H157" i="4"/>
  <c r="H569" i="4"/>
  <c r="H211" i="4"/>
  <c r="H549" i="4"/>
  <c r="H121" i="4"/>
  <c r="H281" i="4"/>
  <c r="H457" i="4"/>
  <c r="H135" i="4"/>
  <c r="H216" i="4"/>
  <c r="H503" i="4"/>
  <c r="H108" i="4"/>
  <c r="H195" i="4"/>
  <c r="H588" i="4"/>
  <c r="H182" i="4"/>
  <c r="H446" i="4"/>
  <c r="H238" i="4"/>
  <c r="H429" i="4"/>
  <c r="H419" i="4"/>
  <c r="H176" i="4"/>
  <c r="H320" i="4"/>
  <c r="H413" i="4"/>
  <c r="H527" i="4"/>
  <c r="H487" i="4"/>
  <c r="H479" i="4"/>
  <c r="H565" i="4"/>
  <c r="H114" i="4"/>
  <c r="H296" i="4"/>
  <c r="H46" i="4"/>
  <c r="H619" i="4"/>
  <c r="H367" i="4"/>
  <c r="H338" i="4"/>
  <c r="H232" i="4"/>
  <c r="H201" i="4"/>
  <c r="H492" i="4"/>
  <c r="H473" i="4"/>
  <c r="H295" i="4"/>
  <c r="H259" i="4"/>
  <c r="H128" i="4"/>
  <c r="H349" i="4"/>
  <c r="H366" i="4"/>
  <c r="H566" i="4"/>
  <c r="H408" i="4"/>
  <c r="H470" i="4"/>
  <c r="H178" i="4"/>
  <c r="H196" i="4"/>
  <c r="H417" i="4"/>
  <c r="H461" i="4"/>
  <c r="H158" i="4"/>
  <c r="H155" i="4"/>
  <c r="H358" i="4"/>
  <c r="H306" i="4"/>
  <c r="H248" i="4"/>
  <c r="H269" i="4"/>
  <c r="H376" i="4"/>
  <c r="H206" i="4"/>
  <c r="H230" i="4"/>
  <c r="H190" i="4"/>
  <c r="H368" i="4"/>
  <c r="H285" i="4"/>
  <c r="H416" i="4"/>
  <c r="H161" i="4"/>
  <c r="H475" i="4"/>
  <c r="H199" i="4"/>
  <c r="H54" i="4"/>
  <c r="H562" i="4"/>
  <c r="H404" i="4"/>
  <c r="H518" i="4"/>
  <c r="H449" i="4"/>
  <c r="H236" i="4"/>
  <c r="H106" i="4"/>
  <c r="H152" i="4"/>
  <c r="H193" i="4"/>
  <c r="H482" i="4"/>
  <c r="H31" i="4"/>
  <c r="H456" i="4"/>
  <c r="H50" i="4"/>
  <c r="H361" i="4"/>
  <c r="H611" i="4"/>
  <c r="H194" i="4"/>
  <c r="H382" i="4"/>
  <c r="H555" i="4"/>
  <c r="H325" i="4"/>
  <c r="H409" i="4"/>
  <c r="H372" i="4"/>
  <c r="H233" i="4"/>
  <c r="H328" i="4"/>
  <c r="H514" i="4"/>
  <c r="H218" i="4"/>
  <c r="H337" i="4"/>
  <c r="H208" i="4"/>
  <c r="H278" i="4"/>
  <c r="H521" i="4"/>
  <c r="H508" i="4"/>
  <c r="H185" i="4"/>
  <c r="H329" i="4"/>
  <c r="H59" i="4"/>
  <c r="H458" i="4"/>
  <c r="H29" i="4"/>
  <c r="H226" i="4"/>
  <c r="H173" i="4"/>
  <c r="H451" i="4"/>
  <c r="H465" i="4"/>
  <c r="H339" i="4"/>
  <c r="H595" i="4"/>
  <c r="H495" i="4"/>
  <c r="H188" i="4"/>
  <c r="H530" i="4"/>
  <c r="H617" i="4"/>
  <c r="H174" i="4"/>
  <c r="H609" i="4"/>
  <c r="H571" i="4"/>
  <c r="H19" i="4"/>
  <c r="H192" i="4"/>
  <c r="H327" i="4"/>
  <c r="H20" i="4"/>
  <c r="H553" i="4"/>
  <c r="H557" i="4"/>
  <c r="P622" i="4" l="1"/>
  <c r="Q622" i="4"/>
  <c r="Q623" i="4" s="1"/>
  <c r="P16" i="6"/>
  <c r="Q16" i="6" s="1"/>
  <c r="S16" i="6"/>
  <c r="T16" i="6" s="1"/>
  <c r="P12" i="6"/>
  <c r="Q12" i="6" s="1"/>
  <c r="Q1859" i="6" s="1"/>
  <c r="S12" i="6"/>
  <c r="T12" i="6" s="1"/>
  <c r="T6" i="5"/>
  <c r="Q1631" i="5"/>
  <c r="P1631" i="5"/>
  <c r="P1859" i="6" l="1"/>
  <c r="Q1860" i="6"/>
  <c r="Q1632" i="5"/>
  <c r="X6" i="5"/>
  <c r="V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E2742E-112B-4CB1-9A0A-B5AF3A27259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9105EDC-717C-46D5-8D84-D98782A228AB}" name="WorksheetConnection_Southeast Freight Audit 3-4-25 - V2.xlsx!Table3" type="102" refreshedVersion="8" minRefreshableVersion="5">
    <extLst>
      <ext xmlns:x15="http://schemas.microsoft.com/office/spreadsheetml/2010/11/main" uri="{DE250136-89BD-433C-8126-D09CA5730AF9}">
        <x15:connection id="Table3" autoDelete="1">
          <x15:rangePr sourceName="_xlcn.WorksheetConnection_SoutheastFreightAudit3425V2.xlsxTable31"/>
        </x15:connection>
      </ext>
    </extLst>
  </connection>
</connections>
</file>

<file path=xl/sharedStrings.xml><?xml version="1.0" encoding="utf-8"?>
<sst xmlns="http://schemas.openxmlformats.org/spreadsheetml/2006/main" count="50548" uniqueCount="8114">
  <si>
    <t>XGS Rate tables</t>
  </si>
  <si>
    <t>Source: XGS -  Trish; 11 March 2025</t>
  </si>
  <si>
    <t>Longwood 32750:</t>
  </si>
  <si>
    <t xml:space="preserve">From </t>
  </si>
  <si>
    <t>Data</t>
  </si>
  <si>
    <t>To</t>
  </si>
  <si>
    <t>UNIT</t>
  </si>
  <si>
    <t>Class</t>
  </si>
  <si>
    <t>L5C</t>
  </si>
  <si>
    <t>5C</t>
  </si>
  <si>
    <t>1M</t>
  </si>
  <si>
    <t>2M</t>
  </si>
  <si>
    <t>3M</t>
  </si>
  <si>
    <t>5M</t>
  </si>
  <si>
    <t>10M</t>
  </si>
  <si>
    <t>20M</t>
  </si>
  <si>
    <t>30M</t>
  </si>
  <si>
    <t>40M</t>
  </si>
  <si>
    <t>CWT</t>
  </si>
  <si>
    <t>Discount</t>
  </si>
  <si>
    <t>SQYD</t>
  </si>
  <si>
    <t>Carpet</t>
  </si>
  <si>
    <t>Carpet Tile</t>
  </si>
  <si>
    <t>Jacksonville 32216</t>
  </si>
  <si>
    <t>Tampa – 33605</t>
  </si>
  <si>
    <t>Truck load rates from Trish</t>
  </si>
  <si>
    <r>
      <t xml:space="preserve">Longwood, FL 32750 - </t>
    </r>
    <r>
      <rPr>
        <b/>
        <sz val="11"/>
        <color indexed="8"/>
        <rFont val="Aptos"/>
        <family val="2"/>
      </rPr>
      <t>$2324</t>
    </r>
  </si>
  <si>
    <r>
      <t xml:space="preserve">Tampa, FL 33605 - </t>
    </r>
    <r>
      <rPr>
        <b/>
        <sz val="11"/>
        <color indexed="8"/>
        <rFont val="Aptos"/>
        <family val="2"/>
      </rPr>
      <t>$2371</t>
    </r>
  </si>
  <si>
    <r>
      <t xml:space="preserve">Jacksonville, FL 32216 - </t>
    </r>
    <r>
      <rPr>
        <b/>
        <sz val="11"/>
        <color indexed="8"/>
        <rFont val="Aptos"/>
        <family val="2"/>
      </rPr>
      <t>$1628</t>
    </r>
  </si>
  <si>
    <r>
      <t xml:space="preserve">Houston, TX 77040 - </t>
    </r>
    <r>
      <rPr>
        <b/>
        <sz val="11"/>
        <color indexed="8"/>
        <rFont val="Aptos"/>
        <family val="2"/>
      </rPr>
      <t>$2100</t>
    </r>
  </si>
  <si>
    <r>
      <t xml:space="preserve">Coppell, TX  75019 - </t>
    </r>
    <r>
      <rPr>
        <b/>
        <sz val="11"/>
        <color indexed="8"/>
        <rFont val="Aptos"/>
        <family val="2"/>
      </rPr>
      <t>$2100</t>
    </r>
  </si>
  <si>
    <r>
      <t xml:space="preserve">Austin, TX 78754 - </t>
    </r>
    <r>
      <rPr>
        <b/>
        <sz val="11"/>
        <color indexed="8"/>
        <rFont val="Aptos"/>
        <family val="2"/>
      </rPr>
      <t>$2336</t>
    </r>
  </si>
  <si>
    <r>
      <t xml:space="preserve">San Antionio, TX 78247 - </t>
    </r>
    <r>
      <rPr>
        <b/>
        <sz val="11"/>
        <color indexed="8"/>
        <rFont val="Aptos"/>
        <family val="2"/>
      </rPr>
      <t>$2336</t>
    </r>
  </si>
  <si>
    <t>Index</t>
  </si>
  <si>
    <t>Multiple Products/UoM</t>
  </si>
  <si>
    <t>UOM</t>
  </si>
  <si>
    <t>Lbs/UOM</t>
  </si>
  <si>
    <t>Source</t>
  </si>
  <si>
    <t>Carpet tile</t>
  </si>
  <si>
    <t>SF</t>
  </si>
  <si>
    <t>lbs/sf</t>
  </si>
  <si>
    <t>To be confirmed with Dana S</t>
  </si>
  <si>
    <t>SY</t>
  </si>
  <si>
    <t>lbs/sy</t>
  </si>
  <si>
    <t>LVT</t>
  </si>
  <si>
    <t>LVP</t>
  </si>
  <si>
    <t>VCT</t>
  </si>
  <si>
    <t>LTL</t>
  </si>
  <si>
    <t>Truck load</t>
  </si>
  <si>
    <t>Longwood</t>
  </si>
  <si>
    <t>Adhesive</t>
  </si>
  <si>
    <t>Carpet Tile/ LVT/ LVP</t>
  </si>
  <si>
    <t>Carpet Roll</t>
  </si>
  <si>
    <t>Jacksonville</t>
  </si>
  <si>
    <t>Tampa</t>
  </si>
  <si>
    <t>Random</t>
  </si>
  <si>
    <t>Supplier</t>
  </si>
  <si>
    <t>Supplier Description</t>
  </si>
  <si>
    <t>Site</t>
  </si>
  <si>
    <t>Invoice No</t>
  </si>
  <si>
    <t>PO Reference</t>
  </si>
  <si>
    <t>Status</t>
  </si>
  <si>
    <t>Invoice Date</t>
  </si>
  <si>
    <t>Gross Amount</t>
  </si>
  <si>
    <t>Freight</t>
  </si>
  <si>
    <t>Fuel Surcharge</t>
  </si>
  <si>
    <t>Qty</t>
  </si>
  <si>
    <t>Convert to LBS</t>
  </si>
  <si>
    <t>XGS Rate</t>
  </si>
  <si>
    <t>Diff</t>
  </si>
  <si>
    <t>Weight (lbs)</t>
  </si>
  <si>
    <t>Recommended</t>
  </si>
  <si>
    <t>Freight Strategy</t>
  </si>
  <si>
    <t>XGS Price</t>
  </si>
  <si>
    <t>102775</t>
  </si>
  <si>
    <t>Interface Americas, Inc.</t>
  </si>
  <si>
    <t>SPT</t>
  </si>
  <si>
    <t>2579296</t>
  </si>
  <si>
    <t>146724</t>
  </si>
  <si>
    <t>Paid Posted</t>
  </si>
  <si>
    <t>x</t>
  </si>
  <si>
    <t>103423</t>
  </si>
  <si>
    <t>Shaw Industries, Inc.</t>
  </si>
  <si>
    <t>4124249</t>
  </si>
  <si>
    <t>147018</t>
  </si>
  <si>
    <t>108164</t>
  </si>
  <si>
    <t>Mannington Mills, Inc.</t>
  </si>
  <si>
    <t>98963304</t>
  </si>
  <si>
    <t>147169</t>
  </si>
  <si>
    <t>Sheet Vinyl</t>
  </si>
  <si>
    <t>100495</t>
  </si>
  <si>
    <t>Duchateau Floors</t>
  </si>
  <si>
    <t>INV252612</t>
  </si>
  <si>
    <t>169233</t>
  </si>
  <si>
    <t>No Freight</t>
  </si>
  <si>
    <t>104499</t>
  </si>
  <si>
    <t>Nora System, Inc</t>
  </si>
  <si>
    <t>21348433</t>
  </si>
  <si>
    <t>151371</t>
  </si>
  <si>
    <t>5009232</t>
  </si>
  <si>
    <t>191690</t>
  </si>
  <si>
    <t>Posted Auth</t>
  </si>
  <si>
    <t>107860</t>
  </si>
  <si>
    <t>Garden State Tile Distributors</t>
  </si>
  <si>
    <t>73638CLEAROUT</t>
  </si>
  <si>
    <t>73638</t>
  </si>
  <si>
    <t>115529</t>
  </si>
  <si>
    <t>Alpha Tile</t>
  </si>
  <si>
    <t>781283</t>
  </si>
  <si>
    <t>152192</t>
  </si>
  <si>
    <t>122247</t>
  </si>
  <si>
    <t>Specified Surfaces LLC</t>
  </si>
  <si>
    <t>24-1726-A</t>
  </si>
  <si>
    <t>175981</t>
  </si>
  <si>
    <t>4241174</t>
  </si>
  <si>
    <t>146367</t>
  </si>
  <si>
    <t>102928</t>
  </si>
  <si>
    <t>D&amp;B Tile and Related Enterprises, Inc</t>
  </si>
  <si>
    <t>SO4032138</t>
  </si>
  <si>
    <t>139781</t>
  </si>
  <si>
    <t>108481</t>
  </si>
  <si>
    <t>Emser Tile LLC</t>
  </si>
  <si>
    <t>24595731</t>
  </si>
  <si>
    <t>189214</t>
  </si>
  <si>
    <t>25-1744</t>
  </si>
  <si>
    <t>179093</t>
  </si>
  <si>
    <t>122430</t>
  </si>
  <si>
    <t>Ceramic Installation Supply Co. of Central Florida Inc (CISCO)</t>
  </si>
  <si>
    <t>051421</t>
  </si>
  <si>
    <t>142032</t>
  </si>
  <si>
    <t>2625576</t>
  </si>
  <si>
    <t>187517</t>
  </si>
  <si>
    <t>24619106</t>
  </si>
  <si>
    <t>191513</t>
  </si>
  <si>
    <t>4376776</t>
  </si>
  <si>
    <t>158389</t>
  </si>
  <si>
    <t>128340</t>
  </si>
  <si>
    <t>AHF, LLC dba AHF Products</t>
  </si>
  <si>
    <t>608599</t>
  </si>
  <si>
    <t>139394</t>
  </si>
  <si>
    <t>5125975</t>
  </si>
  <si>
    <t>195962</t>
  </si>
  <si>
    <t>24-1672</t>
  </si>
  <si>
    <t>166689</t>
  </si>
  <si>
    <t>4008083</t>
  </si>
  <si>
    <t>147170</t>
  </si>
  <si>
    <t>4210489</t>
  </si>
  <si>
    <t>158804</t>
  </si>
  <si>
    <t>24-1612</t>
  </si>
  <si>
    <t>157431</t>
  </si>
  <si>
    <t>107776</t>
  </si>
  <si>
    <t>J.J. Haines &amp; Company, LLC dba UCX Flooring</t>
  </si>
  <si>
    <t>471651</t>
  </si>
  <si>
    <t>164558</t>
  </si>
  <si>
    <t>4998877</t>
  </si>
  <si>
    <t>184234</t>
  </si>
  <si>
    <t>5052138</t>
  </si>
  <si>
    <t>180410</t>
  </si>
  <si>
    <t>102066</t>
  </si>
  <si>
    <t>Lititz Flooring, Co</t>
  </si>
  <si>
    <t>84298</t>
  </si>
  <si>
    <t>156015</t>
  </si>
  <si>
    <t>1418</t>
  </si>
  <si>
    <t>Surface Performance Solutions, LLC</t>
  </si>
  <si>
    <t>1038</t>
  </si>
  <si>
    <t>103938</t>
  </si>
  <si>
    <t>126695</t>
  </si>
  <si>
    <t>Tarkett USA Inc</t>
  </si>
  <si>
    <t>8202054275</t>
  </si>
  <si>
    <t>163994</t>
  </si>
  <si>
    <t>186518</t>
  </si>
  <si>
    <t>24-1688</t>
  </si>
  <si>
    <t>168757</t>
  </si>
  <si>
    <t>4682426</t>
  </si>
  <si>
    <t>179254</t>
  </si>
  <si>
    <t>101886</t>
  </si>
  <si>
    <t>ICG Italia (StonePeak Ceramics)</t>
  </si>
  <si>
    <t>45473CLEAROUT</t>
  </si>
  <si>
    <t>45473</t>
  </si>
  <si>
    <t>25-1775</t>
  </si>
  <si>
    <t>185525</t>
  </si>
  <si>
    <t>783073</t>
  </si>
  <si>
    <t>183151</t>
  </si>
  <si>
    <t>119222</t>
  </si>
  <si>
    <t>Procedo Flooring</t>
  </si>
  <si>
    <t>PF0029797002 001</t>
  </si>
  <si>
    <t>140180</t>
  </si>
  <si>
    <t>104758</t>
  </si>
  <si>
    <t>Cain &amp; Bultman, Inc.</t>
  </si>
  <si>
    <t>318213</t>
  </si>
  <si>
    <t>139151</t>
  </si>
  <si>
    <t>4711632</t>
  </si>
  <si>
    <t>161556</t>
  </si>
  <si>
    <t>4124250</t>
  </si>
  <si>
    <t>155539</t>
  </si>
  <si>
    <t>104521</t>
  </si>
  <si>
    <t>Brintons U. S. Axminster</t>
  </si>
  <si>
    <t>114310/Q4</t>
  </si>
  <si>
    <t>171069</t>
  </si>
  <si>
    <t>Deposit</t>
  </si>
  <si>
    <t>8202068744</t>
  </si>
  <si>
    <t>175794</t>
  </si>
  <si>
    <t>2596919</t>
  </si>
  <si>
    <t>153784</t>
  </si>
  <si>
    <t>98948377</t>
  </si>
  <si>
    <t>24190690</t>
  </si>
  <si>
    <t>113707</t>
  </si>
  <si>
    <t>Tile</t>
  </si>
  <si>
    <t>PC</t>
  </si>
  <si>
    <t>782379</t>
  </si>
  <si>
    <t>170834</t>
  </si>
  <si>
    <t>24466474</t>
  </si>
  <si>
    <t>pc</t>
  </si>
  <si>
    <t>25-1790</t>
  </si>
  <si>
    <t>189448</t>
  </si>
  <si>
    <t>24461733</t>
  </si>
  <si>
    <t>2126</t>
  </si>
  <si>
    <t>M-F Athletic Co., Inc. dba  MFAC, LLC</t>
  </si>
  <si>
    <t>Q189225</t>
  </si>
  <si>
    <t>148702</t>
  </si>
  <si>
    <t>Turf Rolls</t>
  </si>
  <si>
    <t>4967019</t>
  </si>
  <si>
    <t>190390</t>
  </si>
  <si>
    <t>VCP</t>
  </si>
  <si>
    <t>107768</t>
  </si>
  <si>
    <t>Milliken &amp; Company</t>
  </si>
  <si>
    <t>14759164</t>
  </si>
  <si>
    <t>164286</t>
  </si>
  <si>
    <t>24-1585</t>
  </si>
  <si>
    <t>153930</t>
  </si>
  <si>
    <t>2575052</t>
  </si>
  <si>
    <t>129455</t>
  </si>
  <si>
    <t>14754135</t>
  </si>
  <si>
    <t>167733</t>
  </si>
  <si>
    <t>4967018</t>
  </si>
  <si>
    <t>174738</t>
  </si>
  <si>
    <t>5009235</t>
  </si>
  <si>
    <t>192342</t>
  </si>
  <si>
    <t>4210490</t>
  </si>
  <si>
    <t>4651182</t>
  </si>
  <si>
    <t>177293</t>
  </si>
  <si>
    <t>107786</t>
  </si>
  <si>
    <t>Dal Tile Corporation</t>
  </si>
  <si>
    <t>0144527939</t>
  </si>
  <si>
    <t>178470</t>
  </si>
  <si>
    <t xml:space="preserve">Negative </t>
  </si>
  <si>
    <t>175200</t>
  </si>
  <si>
    <t>159718</t>
  </si>
  <si>
    <t>166469</t>
  </si>
  <si>
    <t>153676</t>
  </si>
  <si>
    <t>196078</t>
  </si>
  <si>
    <t>181522</t>
  </si>
  <si>
    <t>319647</t>
  </si>
  <si>
    <t>157660</t>
  </si>
  <si>
    <t>177108</t>
  </si>
  <si>
    <t>166132</t>
  </si>
  <si>
    <t>318310</t>
  </si>
  <si>
    <t>153773</t>
  </si>
  <si>
    <t>24466475</t>
  </si>
  <si>
    <t>178895</t>
  </si>
  <si>
    <t>164459</t>
  </si>
  <si>
    <t>103269</t>
  </si>
  <si>
    <t>Commercial Flooring Distributors</t>
  </si>
  <si>
    <t>01-021427</t>
  </si>
  <si>
    <t>145229</t>
  </si>
  <si>
    <t>Rubber</t>
  </si>
  <si>
    <t>LF</t>
  </si>
  <si>
    <t>0144748365</t>
  </si>
  <si>
    <t>191514</t>
  </si>
  <si>
    <t>0143831603</t>
  </si>
  <si>
    <t>138338</t>
  </si>
  <si>
    <t>0144549958</t>
  </si>
  <si>
    <t>185581</t>
  </si>
  <si>
    <t>0144717643</t>
  </si>
  <si>
    <t>190848</t>
  </si>
  <si>
    <t>0144343326</t>
  </si>
  <si>
    <t>169978</t>
  </si>
  <si>
    <t>0144352150</t>
  </si>
  <si>
    <t>173230</t>
  </si>
  <si>
    <t>118335</t>
  </si>
  <si>
    <t>162807</t>
  </si>
  <si>
    <t>129612</t>
  </si>
  <si>
    <t>Trinity Surfaces</t>
  </si>
  <si>
    <t>5193738</t>
  </si>
  <si>
    <t>191153</t>
  </si>
  <si>
    <t>107297</t>
  </si>
  <si>
    <t>Trinity Tile</t>
  </si>
  <si>
    <t>5187357</t>
  </si>
  <si>
    <t>178717</t>
  </si>
  <si>
    <t>0144123630</t>
  </si>
  <si>
    <t>159980</t>
  </si>
  <si>
    <t>5117000</t>
  </si>
  <si>
    <t>195531</t>
  </si>
  <si>
    <t>432372</t>
  </si>
  <si>
    <t>153786</t>
  </si>
  <si>
    <t>512843</t>
  </si>
  <si>
    <t>191297</t>
  </si>
  <si>
    <t>107674</t>
  </si>
  <si>
    <t>White Cap LP</t>
  </si>
  <si>
    <t>50029755862</t>
  </si>
  <si>
    <t>179217</t>
  </si>
  <si>
    <t>171410</t>
  </si>
  <si>
    <t>160341</t>
  </si>
  <si>
    <t>100078</t>
  </si>
  <si>
    <t>American Import Tile, Ltd.</t>
  </si>
  <si>
    <t>84264CLEAROUT</t>
  </si>
  <si>
    <t>84264</t>
  </si>
  <si>
    <t>107486</t>
  </si>
  <si>
    <t>Stanley Stephens Co Inc</t>
  </si>
  <si>
    <t>#INV56626</t>
  </si>
  <si>
    <t>146317</t>
  </si>
  <si>
    <t>109455</t>
  </si>
  <si>
    <t>Floor and Decor</t>
  </si>
  <si>
    <t>691934</t>
  </si>
  <si>
    <t>154910</t>
  </si>
  <si>
    <t>108756</t>
  </si>
  <si>
    <t>Spray-Lock, Inc.</t>
  </si>
  <si>
    <t>217986</t>
  </si>
  <si>
    <t>191080</t>
  </si>
  <si>
    <t>704285</t>
  </si>
  <si>
    <t>163873</t>
  </si>
  <si>
    <t>783042</t>
  </si>
  <si>
    <t>110479</t>
  </si>
  <si>
    <t>Alpha Tile &amp; Stone</t>
  </si>
  <si>
    <t>781527</t>
  </si>
  <si>
    <t>155895</t>
  </si>
  <si>
    <t>166462</t>
  </si>
  <si>
    <t>156398</t>
  </si>
  <si>
    <t>102967</t>
  </si>
  <si>
    <t>Color Rite Inc</t>
  </si>
  <si>
    <t>RNI136719</t>
  </si>
  <si>
    <t>136719</t>
  </si>
  <si>
    <t>4421282</t>
  </si>
  <si>
    <t>166735</t>
  </si>
  <si>
    <t>196626</t>
  </si>
  <si>
    <t>182166</t>
  </si>
  <si>
    <t>124231</t>
  </si>
  <si>
    <t>Wayne Tile Imports, Inc.</t>
  </si>
  <si>
    <t>3661987</t>
  </si>
  <si>
    <t>164252</t>
  </si>
  <si>
    <t>477746</t>
  </si>
  <si>
    <t>173127</t>
  </si>
  <si>
    <t>781969</t>
  </si>
  <si>
    <t>162977</t>
  </si>
  <si>
    <t>319347</t>
  </si>
  <si>
    <t>159135</t>
  </si>
  <si>
    <t>103349</t>
  </si>
  <si>
    <t>Surfaces 9</t>
  </si>
  <si>
    <t>S9-240912</t>
  </si>
  <si>
    <t>153620</t>
  </si>
  <si>
    <t>198238</t>
  </si>
  <si>
    <t>181244</t>
  </si>
  <si>
    <t>166465</t>
  </si>
  <si>
    <t>156880</t>
  </si>
  <si>
    <t>127228</t>
  </si>
  <si>
    <t>Colony Hardware dba Care Supply Co</t>
  </si>
  <si>
    <t>INV-2441440-TAX</t>
  </si>
  <si>
    <t>153180</t>
  </si>
  <si>
    <t>0144519700</t>
  </si>
  <si>
    <t>182120</t>
  </si>
  <si>
    <t>123001</t>
  </si>
  <si>
    <t>Tilevera LLC dba Cle Tile</t>
  </si>
  <si>
    <t>D79473</t>
  </si>
  <si>
    <t>151543</t>
  </si>
  <si>
    <t>182183</t>
  </si>
  <si>
    <t>168454</t>
  </si>
  <si>
    <t>104804</t>
  </si>
  <si>
    <t>Spartan Surfaces</t>
  </si>
  <si>
    <t>689696</t>
  </si>
  <si>
    <t>175374</t>
  </si>
  <si>
    <t>173262</t>
  </si>
  <si>
    <t>162000</t>
  </si>
  <si>
    <t>100067</t>
  </si>
  <si>
    <t>783715</t>
  </si>
  <si>
    <t>193532</t>
  </si>
  <si>
    <t>0144654781</t>
  </si>
  <si>
    <t>187814</t>
  </si>
  <si>
    <t>171405</t>
  </si>
  <si>
    <t>158801</t>
  </si>
  <si>
    <t>4559360</t>
  </si>
  <si>
    <t>173395</t>
  </si>
  <si>
    <t>435688</t>
  </si>
  <si>
    <t>153991</t>
  </si>
  <si>
    <t>0144654779</t>
  </si>
  <si>
    <t>186615</t>
  </si>
  <si>
    <t>0144173007</t>
  </si>
  <si>
    <t>151932</t>
  </si>
  <si>
    <t>INV71709</t>
  </si>
  <si>
    <t>190075</t>
  </si>
  <si>
    <t>171997</t>
  </si>
  <si>
    <t>159306</t>
  </si>
  <si>
    <t>24574515</t>
  </si>
  <si>
    <t>187782</t>
  </si>
  <si>
    <t>125030</t>
  </si>
  <si>
    <t>DNU    Soho Studio Corp. dba TileBar (101857)</t>
  </si>
  <si>
    <t>INVT1335591</t>
  </si>
  <si>
    <t>151915</t>
  </si>
  <si>
    <t>0144182800</t>
  </si>
  <si>
    <t>165035</t>
  </si>
  <si>
    <t>5181830</t>
  </si>
  <si>
    <t>164886</t>
  </si>
  <si>
    <t>320758</t>
  </si>
  <si>
    <t>168629-OPN</t>
  </si>
  <si>
    <t>318504</t>
  </si>
  <si>
    <t>156889</t>
  </si>
  <si>
    <t>0144296104</t>
  </si>
  <si>
    <t>170716</t>
  </si>
  <si>
    <t>INV59024</t>
  </si>
  <si>
    <t>148874</t>
  </si>
  <si>
    <t>#INV65025</t>
  </si>
  <si>
    <t>171966</t>
  </si>
  <si>
    <t>4946364</t>
  </si>
  <si>
    <t>189392</t>
  </si>
  <si>
    <t>323122</t>
  </si>
  <si>
    <t>178421</t>
  </si>
  <si>
    <t>322175</t>
  </si>
  <si>
    <t>172897</t>
  </si>
  <si>
    <t>121550</t>
  </si>
  <si>
    <t>Mohawk Industries</t>
  </si>
  <si>
    <t>C3973594</t>
  </si>
  <si>
    <t>159241</t>
  </si>
  <si>
    <t>1056</t>
  </si>
  <si>
    <t>White Cap, L.P.</t>
  </si>
  <si>
    <t>50029512041</t>
  </si>
  <si>
    <t>171961</t>
  </si>
  <si>
    <t>4030689</t>
  </si>
  <si>
    <t>148385</t>
  </si>
  <si>
    <t>0144408772</t>
  </si>
  <si>
    <t>176780</t>
  </si>
  <si>
    <t>5093531</t>
  </si>
  <si>
    <t>195540</t>
  </si>
  <si>
    <t>166466</t>
  </si>
  <si>
    <t>152680</t>
  </si>
  <si>
    <t>781679</t>
  </si>
  <si>
    <t>157839</t>
  </si>
  <si>
    <t>98979504</t>
  </si>
  <si>
    <t>175371</t>
  </si>
  <si>
    <t>Q171436</t>
  </si>
  <si>
    <t>147397</t>
  </si>
  <si>
    <t>2584738</t>
  </si>
  <si>
    <t>144122</t>
  </si>
  <si>
    <t>5116997</t>
  </si>
  <si>
    <t>195414</t>
  </si>
  <si>
    <t>189894</t>
  </si>
  <si>
    <t>176815</t>
  </si>
  <si>
    <t>0144250574</t>
  </si>
  <si>
    <t>168472</t>
  </si>
  <si>
    <t>0144123629</t>
  </si>
  <si>
    <t>158823</t>
  </si>
  <si>
    <t>4082355</t>
  </si>
  <si>
    <t>153626</t>
  </si>
  <si>
    <t>100882</t>
  </si>
  <si>
    <t>Karndean Design Flooring</t>
  </si>
  <si>
    <t>000894704</t>
  </si>
  <si>
    <t>166007</t>
  </si>
  <si>
    <t>0144775001</t>
  </si>
  <si>
    <t>191397</t>
  </si>
  <si>
    <t>324380</t>
  </si>
  <si>
    <t>184753</t>
  </si>
  <si>
    <t>101101</t>
  </si>
  <si>
    <t>Mohawk Commercial, Inc</t>
  </si>
  <si>
    <t>C4257406</t>
  </si>
  <si>
    <t>172729</t>
  </si>
  <si>
    <t>182186</t>
  </si>
  <si>
    <t>169343</t>
  </si>
  <si>
    <t>0144564525</t>
  </si>
  <si>
    <t>184196</t>
  </si>
  <si>
    <t>0144582237</t>
  </si>
  <si>
    <t>186848</t>
  </si>
  <si>
    <t>182179</t>
  </si>
  <si>
    <t>165440</t>
  </si>
  <si>
    <t>0144477214</t>
  </si>
  <si>
    <t>178246</t>
  </si>
  <si>
    <t>0144076390</t>
  </si>
  <si>
    <t>155178</t>
  </si>
  <si>
    <t>0144700920</t>
  </si>
  <si>
    <t>190976</t>
  </si>
  <si>
    <t>INV-2444230</t>
  </si>
  <si>
    <t>146510</t>
  </si>
  <si>
    <t>0144477220</t>
  </si>
  <si>
    <t>179689</t>
  </si>
  <si>
    <t>057121</t>
  </si>
  <si>
    <t>196134</t>
  </si>
  <si>
    <t>4692137</t>
  </si>
  <si>
    <t>179670</t>
  </si>
  <si>
    <t>0144564524</t>
  </si>
  <si>
    <t>181668</t>
  </si>
  <si>
    <t>167760</t>
  </si>
  <si>
    <t>156471</t>
  </si>
  <si>
    <t>782187</t>
  </si>
  <si>
    <t>168630</t>
  </si>
  <si>
    <t>468211</t>
  </si>
  <si>
    <t>163424</t>
  </si>
  <si>
    <t>0144103950</t>
  </si>
  <si>
    <t>159976</t>
  </si>
  <si>
    <t>24380552</t>
  </si>
  <si>
    <t>169084</t>
  </si>
  <si>
    <t>4831841</t>
  </si>
  <si>
    <t>184728</t>
  </si>
  <si>
    <t>515611</t>
  </si>
  <si>
    <t>193388</t>
  </si>
  <si>
    <t>0144717640</t>
  </si>
  <si>
    <t>191466</t>
  </si>
  <si>
    <t>317615</t>
  </si>
  <si>
    <t>130313</t>
  </si>
  <si>
    <t>9500479613</t>
  </si>
  <si>
    <t>184570</t>
  </si>
  <si>
    <t>4199881</t>
  </si>
  <si>
    <t>156381</t>
  </si>
  <si>
    <t>4711638</t>
  </si>
  <si>
    <t>180519</t>
  </si>
  <si>
    <t>320174</t>
  </si>
  <si>
    <t>166141</t>
  </si>
  <si>
    <t>617523</t>
  </si>
  <si>
    <t>165881</t>
  </si>
  <si>
    <t>4619943</t>
  </si>
  <si>
    <t>175859</t>
  </si>
  <si>
    <t>2265</t>
  </si>
  <si>
    <t>Turf Bond LLC</t>
  </si>
  <si>
    <t>RNI157507</t>
  </si>
  <si>
    <t>157507</t>
  </si>
  <si>
    <t>0143932637</t>
  </si>
  <si>
    <t>145230</t>
  </si>
  <si>
    <t>2580916</t>
  </si>
  <si>
    <t>151926</t>
  </si>
  <si>
    <t>160007</t>
  </si>
  <si>
    <t>147020</t>
  </si>
  <si>
    <t>#INV66212</t>
  </si>
  <si>
    <t>176039</t>
  </si>
  <si>
    <t>5189281</t>
  </si>
  <si>
    <t>184240</t>
  </si>
  <si>
    <t>0143932628</t>
  </si>
  <si>
    <t>143866</t>
  </si>
  <si>
    <t>317510</t>
  </si>
  <si>
    <t>151722</t>
  </si>
  <si>
    <t>0144192534</t>
  </si>
  <si>
    <t>165671</t>
  </si>
  <si>
    <t>4093516</t>
  </si>
  <si>
    <t>153780</t>
  </si>
  <si>
    <t>320400</t>
  </si>
  <si>
    <t>0144230165</t>
  </si>
  <si>
    <t>161392</t>
  </si>
  <si>
    <t>0144612373</t>
  </si>
  <si>
    <t>186928</t>
  </si>
  <si>
    <t>01-022215</t>
  </si>
  <si>
    <t>184049</t>
  </si>
  <si>
    <t>5029454</t>
  </si>
  <si>
    <t>193110</t>
  </si>
  <si>
    <t>163441</t>
  </si>
  <si>
    <t>153860</t>
  </si>
  <si>
    <t>4491873</t>
  </si>
  <si>
    <t>170217</t>
  </si>
  <si>
    <t>0144250589</t>
  </si>
  <si>
    <t>164445</t>
  </si>
  <si>
    <t>INV69542</t>
  </si>
  <si>
    <t>186287</t>
  </si>
  <si>
    <t>0144123638</t>
  </si>
  <si>
    <t>160145</t>
  </si>
  <si>
    <t>INVT1336733</t>
  </si>
  <si>
    <t>145691</t>
  </si>
  <si>
    <t>2595448</t>
  </si>
  <si>
    <t>167057</t>
  </si>
  <si>
    <t>50029069556</t>
  </si>
  <si>
    <t>158858</t>
  </si>
  <si>
    <t>101857</t>
  </si>
  <si>
    <t>TILE BAR</t>
  </si>
  <si>
    <t>INVT1341358</t>
  </si>
  <si>
    <t>160151</t>
  </si>
  <si>
    <t>605226</t>
  </si>
  <si>
    <t>148790</t>
  </si>
  <si>
    <t>658139</t>
  </si>
  <si>
    <t>163519</t>
  </si>
  <si>
    <t>217859</t>
  </si>
  <si>
    <t>174223</t>
  </si>
  <si>
    <t>122034</t>
  </si>
  <si>
    <t>Engineered Floors LLC</t>
  </si>
  <si>
    <t>6-4129589</t>
  </si>
  <si>
    <t>167994</t>
  </si>
  <si>
    <t>320120</t>
  </si>
  <si>
    <t>165486</t>
  </si>
  <si>
    <t>0144192533</t>
  </si>
  <si>
    <t>164930</t>
  </si>
  <si>
    <t>0144211611</t>
  </si>
  <si>
    <t>103007</t>
  </si>
  <si>
    <t>Arizona Tile</t>
  </si>
  <si>
    <t>13921709</t>
  </si>
  <si>
    <t>147530</t>
  </si>
  <si>
    <t>055956</t>
  </si>
  <si>
    <t>195455</t>
  </si>
  <si>
    <t>117140</t>
  </si>
  <si>
    <t>159899</t>
  </si>
  <si>
    <t>323573</t>
  </si>
  <si>
    <t>181104</t>
  </si>
  <si>
    <t>121019</t>
  </si>
  <si>
    <t>Bentley Mills, Inc.</t>
  </si>
  <si>
    <t>866575</t>
  </si>
  <si>
    <t>153790</t>
  </si>
  <si>
    <t>321404</t>
  </si>
  <si>
    <t>168937</t>
  </si>
  <si>
    <t>0144173009</t>
  </si>
  <si>
    <t>163672</t>
  </si>
  <si>
    <t>186398</t>
  </si>
  <si>
    <t>173491</t>
  </si>
  <si>
    <t>324979</t>
  </si>
  <si>
    <t>180941</t>
  </si>
  <si>
    <t>X628</t>
  </si>
  <si>
    <t>Home Depot</t>
  </si>
  <si>
    <t>RNI126919</t>
  </si>
  <si>
    <t>126919</t>
  </si>
  <si>
    <t>50029021992</t>
  </si>
  <si>
    <t>157434</t>
  </si>
  <si>
    <t>110164</t>
  </si>
  <si>
    <t>Customer Owned Material</t>
  </si>
  <si>
    <t>RNI114544</t>
  </si>
  <si>
    <t>114544</t>
  </si>
  <si>
    <t>121643</t>
  </si>
  <si>
    <t>Owner Direct Purchase</t>
  </si>
  <si>
    <t>RNI26760</t>
  </si>
  <si>
    <t>26760</t>
  </si>
  <si>
    <t>0144664965</t>
  </si>
  <si>
    <t>184421</t>
  </si>
  <si>
    <t>178896</t>
  </si>
  <si>
    <t>166691</t>
  </si>
  <si>
    <t>108186</t>
  </si>
  <si>
    <t>Ceramic Technics LLC dba Stone Source</t>
  </si>
  <si>
    <t>I104483</t>
  </si>
  <si>
    <t>111289</t>
  </si>
  <si>
    <t>24579370</t>
  </si>
  <si>
    <t>188346</t>
  </si>
  <si>
    <t>157286</t>
  </si>
  <si>
    <t>144073</t>
  </si>
  <si>
    <t>0144774995</t>
  </si>
  <si>
    <t>192832</t>
  </si>
  <si>
    <t>0144028529</t>
  </si>
  <si>
    <t>153178</t>
  </si>
  <si>
    <t>01-021403</t>
  </si>
  <si>
    <t>143930</t>
  </si>
  <si>
    <t>0144211607</t>
  </si>
  <si>
    <t>165527</t>
  </si>
  <si>
    <t>482110</t>
  </si>
  <si>
    <t>175177</t>
  </si>
  <si>
    <t>0144343323</t>
  </si>
  <si>
    <t>173799</t>
  </si>
  <si>
    <t>324188</t>
  </si>
  <si>
    <t>186799</t>
  </si>
  <si>
    <t>126990</t>
  </si>
  <si>
    <t>Tilebar LLC</t>
  </si>
  <si>
    <t>INVT1331830</t>
  </si>
  <si>
    <t>147492</t>
  </si>
  <si>
    <t>0144319790</t>
  </si>
  <si>
    <t>172885</t>
  </si>
  <si>
    <t>323207</t>
  </si>
  <si>
    <t>0144612378</t>
  </si>
  <si>
    <t>188097</t>
  </si>
  <si>
    <t>100620</t>
  </si>
  <si>
    <t>Florida Tile, Inc</t>
  </si>
  <si>
    <t>1207701</t>
  </si>
  <si>
    <t>161415</t>
  </si>
  <si>
    <t>611617</t>
  </si>
  <si>
    <t>138902</t>
  </si>
  <si>
    <t>0144250581</t>
  </si>
  <si>
    <t>164870</t>
  </si>
  <si>
    <t>4668204</t>
  </si>
  <si>
    <t>178778</t>
  </si>
  <si>
    <t>0144703196</t>
  </si>
  <si>
    <t>192315</t>
  </si>
  <si>
    <t>0144173012</t>
  </si>
  <si>
    <t>160892</t>
  </si>
  <si>
    <t>C4102715</t>
  </si>
  <si>
    <t>184724</t>
  </si>
  <si>
    <t>01-021398</t>
  </si>
  <si>
    <t>143512</t>
  </si>
  <si>
    <t>317897</t>
  </si>
  <si>
    <t>147091</t>
  </si>
  <si>
    <t>4659943</t>
  </si>
  <si>
    <t>178591</t>
  </si>
  <si>
    <t>4366916</t>
  </si>
  <si>
    <t>164766</t>
  </si>
  <si>
    <t>107659</t>
  </si>
  <si>
    <t>Specialty Tile Products Inc</t>
  </si>
  <si>
    <t>IN00161500</t>
  </si>
  <si>
    <t>164442</t>
  </si>
  <si>
    <t>157826</t>
  </si>
  <si>
    <t>147010</t>
  </si>
  <si>
    <t>055955</t>
  </si>
  <si>
    <t>191698</t>
  </si>
  <si>
    <t>317504</t>
  </si>
  <si>
    <t>146323</t>
  </si>
  <si>
    <t>0144028852</t>
  </si>
  <si>
    <t>143509</t>
  </si>
  <si>
    <t>2580820</t>
  </si>
  <si>
    <t>146174</t>
  </si>
  <si>
    <t>325412</t>
  </si>
  <si>
    <t>190493</t>
  </si>
  <si>
    <t>105143</t>
  </si>
  <si>
    <t>(DNU)  To Market</t>
  </si>
  <si>
    <t>79147-0</t>
  </si>
  <si>
    <t>147498</t>
  </si>
  <si>
    <t>053642</t>
  </si>
  <si>
    <t>193879</t>
  </si>
  <si>
    <t>170095</t>
  </si>
  <si>
    <t>157659</t>
  </si>
  <si>
    <t>320115</t>
  </si>
  <si>
    <t>163426</t>
  </si>
  <si>
    <t>163439</t>
  </si>
  <si>
    <t>148484</t>
  </si>
  <si>
    <t>0144378801</t>
  </si>
  <si>
    <t>171060</t>
  </si>
  <si>
    <t>321315</t>
  </si>
  <si>
    <t>171761</t>
  </si>
  <si>
    <t>046819</t>
  </si>
  <si>
    <t>185831</t>
  </si>
  <si>
    <t>323919</t>
  </si>
  <si>
    <t>185319</t>
  </si>
  <si>
    <t>0144673123</t>
  </si>
  <si>
    <t>188757</t>
  </si>
  <si>
    <t>191138</t>
  </si>
  <si>
    <t>177069</t>
  </si>
  <si>
    <t>108216</t>
  </si>
  <si>
    <t>Karndean International LLC</t>
  </si>
  <si>
    <t>000893373</t>
  </si>
  <si>
    <t>159584</t>
  </si>
  <si>
    <t>193782</t>
  </si>
  <si>
    <t>176781</t>
  </si>
  <si>
    <t>24612705</t>
  </si>
  <si>
    <t>191409</t>
  </si>
  <si>
    <t>157289</t>
  </si>
  <si>
    <t>146521</t>
  </si>
  <si>
    <t>01-022158</t>
  </si>
  <si>
    <t>180854</t>
  </si>
  <si>
    <t>4600525</t>
  </si>
  <si>
    <t>170502</t>
  </si>
  <si>
    <t>0144434734</t>
  </si>
  <si>
    <t>177296</t>
  </si>
  <si>
    <t>0144537623</t>
  </si>
  <si>
    <t>184386</t>
  </si>
  <si>
    <t>4998882</t>
  </si>
  <si>
    <t>191530</t>
  </si>
  <si>
    <t>98901733</t>
  </si>
  <si>
    <t>151451</t>
  </si>
  <si>
    <t>0144049059</t>
  </si>
  <si>
    <t>154281</t>
  </si>
  <si>
    <t>103101</t>
  </si>
  <si>
    <t>Virginia Tile Company</t>
  </si>
  <si>
    <t>59404CLEAROUT</t>
  </si>
  <si>
    <t>59404</t>
  </si>
  <si>
    <t>0144173005</t>
  </si>
  <si>
    <t>162517</t>
  </si>
  <si>
    <t>4771982</t>
  </si>
  <si>
    <t>162667</t>
  </si>
  <si>
    <t>123975</t>
  </si>
  <si>
    <t>Florida Silica Sand Company</t>
  </si>
  <si>
    <t>PSI-055259</t>
  </si>
  <si>
    <t>171955</t>
  </si>
  <si>
    <t>102905</t>
  </si>
  <si>
    <t>Capri Cork LLC dba The Lititz Flooring Company</t>
  </si>
  <si>
    <t>85070</t>
  </si>
  <si>
    <t>178357</t>
  </si>
  <si>
    <t>167762</t>
  </si>
  <si>
    <t>173263</t>
  </si>
  <si>
    <t>162679</t>
  </si>
  <si>
    <t>0144250585</t>
  </si>
  <si>
    <t>167943</t>
  </si>
  <si>
    <t>0144408559</t>
  </si>
  <si>
    <t>172657</t>
  </si>
  <si>
    <t>324378</t>
  </si>
  <si>
    <t>184615</t>
  </si>
  <si>
    <t>0144742960</t>
  </si>
  <si>
    <t>191023</t>
  </si>
  <si>
    <t>782471</t>
  </si>
  <si>
    <t>173381</t>
  </si>
  <si>
    <t>173261</t>
  </si>
  <si>
    <t>161930</t>
  </si>
  <si>
    <t>4721450</t>
  </si>
  <si>
    <t>181255</t>
  </si>
  <si>
    <t>C3658902</t>
  </si>
  <si>
    <t>145076</t>
  </si>
  <si>
    <t>157283</t>
  </si>
  <si>
    <t>143848</t>
  </si>
  <si>
    <t>4651181</t>
  </si>
  <si>
    <t>177285</t>
  </si>
  <si>
    <t>O-161718-01</t>
  </si>
  <si>
    <t>158948</t>
  </si>
  <si>
    <t>C3927285</t>
  </si>
  <si>
    <t>158455</t>
  </si>
  <si>
    <t>0144296097</t>
  </si>
  <si>
    <t>167974</t>
  </si>
  <si>
    <t>0144582235</t>
  </si>
  <si>
    <t>183782</t>
  </si>
  <si>
    <t>#INV60424</t>
  </si>
  <si>
    <t>121260</t>
  </si>
  <si>
    <t>98887042</t>
  </si>
  <si>
    <t>122426</t>
  </si>
  <si>
    <t>321870</t>
  </si>
  <si>
    <t>174319</t>
  </si>
  <si>
    <t>0144519699</t>
  </si>
  <si>
    <t>14767264</t>
  </si>
  <si>
    <t>179158</t>
  </si>
  <si>
    <t>#INV68393</t>
  </si>
  <si>
    <t>176456</t>
  </si>
  <si>
    <t>4998878</t>
  </si>
  <si>
    <t>191423</t>
  </si>
  <si>
    <t>318406</t>
  </si>
  <si>
    <t>143844</t>
  </si>
  <si>
    <t>0144550120</t>
  </si>
  <si>
    <t>180952</t>
  </si>
  <si>
    <t>8202076972</t>
  </si>
  <si>
    <t>193034</t>
  </si>
  <si>
    <t>4721452</t>
  </si>
  <si>
    <t>181207</t>
  </si>
  <si>
    <t>4659944</t>
  </si>
  <si>
    <t>178861</t>
  </si>
  <si>
    <t>196073</t>
  </si>
  <si>
    <t>178814</t>
  </si>
  <si>
    <t>186396</t>
  </si>
  <si>
    <t>171143</t>
  </si>
  <si>
    <t>178892</t>
  </si>
  <si>
    <t>161781</t>
  </si>
  <si>
    <t>0144454810</t>
  </si>
  <si>
    <t>180522</t>
  </si>
  <si>
    <t>0144296105</t>
  </si>
  <si>
    <t>170422</t>
  </si>
  <si>
    <t>4549186</t>
  </si>
  <si>
    <t>172907</t>
  </si>
  <si>
    <t>318219</t>
  </si>
  <si>
    <t>153726</t>
  </si>
  <si>
    <t>#INV66209</t>
  </si>
  <si>
    <t>176585</t>
  </si>
  <si>
    <t>0144028526</t>
  </si>
  <si>
    <t>153994</t>
  </si>
  <si>
    <t>217823</t>
  </si>
  <si>
    <t>168562</t>
  </si>
  <si>
    <t>0144643499</t>
  </si>
  <si>
    <t>24627316</t>
  </si>
  <si>
    <t>193338</t>
  </si>
  <si>
    <t>0144076393</t>
  </si>
  <si>
    <t>155101</t>
  </si>
  <si>
    <t>0144582233</t>
  </si>
  <si>
    <t>183938</t>
  </si>
  <si>
    <t>2582104</t>
  </si>
  <si>
    <t>141960</t>
  </si>
  <si>
    <t>4576097</t>
  </si>
  <si>
    <t>173326</t>
  </si>
  <si>
    <t>320891</t>
  </si>
  <si>
    <t>167338</t>
  </si>
  <si>
    <t>4376778</t>
  </si>
  <si>
    <t>164924</t>
  </si>
  <si>
    <t>320646</t>
  </si>
  <si>
    <t>161061</t>
  </si>
  <si>
    <t>0144582885</t>
  </si>
  <si>
    <t>187764</t>
  </si>
  <si>
    <t>0144368247</t>
  </si>
  <si>
    <t>172839</t>
  </si>
  <si>
    <t>319349</t>
  </si>
  <si>
    <t>161549</t>
  </si>
  <si>
    <t>782380</t>
  </si>
  <si>
    <t>171965</t>
  </si>
  <si>
    <t>INV70119</t>
  </si>
  <si>
    <t>188773</t>
  </si>
  <si>
    <t>783185</t>
  </si>
  <si>
    <t>186606</t>
  </si>
  <si>
    <t>98994177</t>
  </si>
  <si>
    <t>175955</t>
  </si>
  <si>
    <t>051316</t>
  </si>
  <si>
    <t>191988</t>
  </si>
  <si>
    <t>0143951844</t>
  </si>
  <si>
    <t>152546</t>
  </si>
  <si>
    <t>INVT1331685</t>
  </si>
  <si>
    <t>147503</t>
  </si>
  <si>
    <t>103172</t>
  </si>
  <si>
    <t>Design Works</t>
  </si>
  <si>
    <t>116915CLEAROUT</t>
  </si>
  <si>
    <t>116915</t>
  </si>
  <si>
    <t>323918</t>
  </si>
  <si>
    <t>182764</t>
  </si>
  <si>
    <t>6-4212355</t>
  </si>
  <si>
    <t>179305</t>
  </si>
  <si>
    <t>184081</t>
  </si>
  <si>
    <t>171511</t>
  </si>
  <si>
    <t>322987</t>
  </si>
  <si>
    <t>179402</t>
  </si>
  <si>
    <t>5029453</t>
  </si>
  <si>
    <t>192940</t>
  </si>
  <si>
    <t>#INV62063</t>
  </si>
  <si>
    <t>162963</t>
  </si>
  <si>
    <t>4442161</t>
  </si>
  <si>
    <t>168026</t>
  </si>
  <si>
    <t>190361</t>
  </si>
  <si>
    <t>176945</t>
  </si>
  <si>
    <t>158806</t>
  </si>
  <si>
    <t>145240</t>
  </si>
  <si>
    <t>051314</t>
  </si>
  <si>
    <t>191221</t>
  </si>
  <si>
    <t>051419</t>
  </si>
  <si>
    <t>190871</t>
  </si>
  <si>
    <t>4914619</t>
  </si>
  <si>
    <t>188783</t>
  </si>
  <si>
    <t>4421283</t>
  </si>
  <si>
    <t>167459</t>
  </si>
  <si>
    <t>322333</t>
  </si>
  <si>
    <t>175988</t>
  </si>
  <si>
    <t>01-021390</t>
  </si>
  <si>
    <t>142722</t>
  </si>
  <si>
    <t>497671</t>
  </si>
  <si>
    <t>183462</t>
  </si>
  <si>
    <t>107703</t>
  </si>
  <si>
    <t>Nemo Tile Co., Inc.</t>
  </si>
  <si>
    <t>4636441</t>
  </si>
  <si>
    <t>165442</t>
  </si>
  <si>
    <t>RNI45516</t>
  </si>
  <si>
    <t>45516</t>
  </si>
  <si>
    <t>24389652</t>
  </si>
  <si>
    <t>167226</t>
  </si>
  <si>
    <t>0143857155</t>
  </si>
  <si>
    <t>144765</t>
  </si>
  <si>
    <t>01-021589</t>
  </si>
  <si>
    <t>152238</t>
  </si>
  <si>
    <t>4967020</t>
  </si>
  <si>
    <t>190805</t>
  </si>
  <si>
    <t>104993</t>
  </si>
  <si>
    <t>Forbo Industries, Inc</t>
  </si>
  <si>
    <t>7301052334</t>
  </si>
  <si>
    <t>162509</t>
  </si>
  <si>
    <t>24500584</t>
  </si>
  <si>
    <t>176006A</t>
  </si>
  <si>
    <t>163443</t>
  </si>
  <si>
    <t>154223</t>
  </si>
  <si>
    <t>4114477</t>
  </si>
  <si>
    <t>154283</t>
  </si>
  <si>
    <t>0144123633</t>
  </si>
  <si>
    <t>161411</t>
  </si>
  <si>
    <t>0143857164</t>
  </si>
  <si>
    <t>143841</t>
  </si>
  <si>
    <t>321759</t>
  </si>
  <si>
    <t>173913</t>
  </si>
  <si>
    <t>4702415</t>
  </si>
  <si>
    <t>179449</t>
  </si>
  <si>
    <t>4893689</t>
  </si>
  <si>
    <t>187762</t>
  </si>
  <si>
    <t>601097</t>
  </si>
  <si>
    <t>145921</t>
  </si>
  <si>
    <t>4822078</t>
  </si>
  <si>
    <t>184389</t>
  </si>
  <si>
    <t>4711635</t>
  </si>
  <si>
    <t>179963</t>
  </si>
  <si>
    <t>318214</t>
  </si>
  <si>
    <t>151383</t>
  </si>
  <si>
    <t>0144497866</t>
  </si>
  <si>
    <t>182669</t>
  </si>
  <si>
    <t>INV69543</t>
  </si>
  <si>
    <t>184115</t>
  </si>
  <si>
    <t>193235</t>
  </si>
  <si>
    <t>178817</t>
  </si>
  <si>
    <t>0144748364</t>
  </si>
  <si>
    <t>191229</t>
  </si>
  <si>
    <t>RNI96187</t>
  </si>
  <si>
    <t>96187</t>
  </si>
  <si>
    <t>99026929</t>
  </si>
  <si>
    <t>187487</t>
  </si>
  <si>
    <t>158309</t>
  </si>
  <si>
    <t>147319</t>
  </si>
  <si>
    <t>050756</t>
  </si>
  <si>
    <t>185328</t>
  </si>
  <si>
    <t>0144717647</t>
  </si>
  <si>
    <t>194197</t>
  </si>
  <si>
    <t>C4124793</t>
  </si>
  <si>
    <t>165167</t>
  </si>
  <si>
    <t>6-4159804</t>
  </si>
  <si>
    <t>171635</t>
  </si>
  <si>
    <t>3013587</t>
  </si>
  <si>
    <t>193880</t>
  </si>
  <si>
    <t>493117</t>
  </si>
  <si>
    <t>182961</t>
  </si>
  <si>
    <t>RNI173265</t>
  </si>
  <si>
    <t>173265</t>
  </si>
  <si>
    <t>4882279</t>
  </si>
  <si>
    <t>186900</t>
  </si>
  <si>
    <t>4957207</t>
  </si>
  <si>
    <t>185551</t>
  </si>
  <si>
    <t>188191</t>
  </si>
  <si>
    <t>173325</t>
  </si>
  <si>
    <t>487904</t>
  </si>
  <si>
    <t>179353</t>
  </si>
  <si>
    <t>0144364894</t>
  </si>
  <si>
    <t>174267</t>
  </si>
  <si>
    <t>98978603</t>
  </si>
  <si>
    <t>C4157078</t>
  </si>
  <si>
    <t>166939</t>
  </si>
  <si>
    <t>21345714</t>
  </si>
  <si>
    <t>160417</t>
  </si>
  <si>
    <t>0144546439</t>
  </si>
  <si>
    <t>184440</t>
  </si>
  <si>
    <t>0144125220</t>
  </si>
  <si>
    <t>175198</t>
  </si>
  <si>
    <t>156760</t>
  </si>
  <si>
    <t>197145</t>
  </si>
  <si>
    <t>179075</t>
  </si>
  <si>
    <t>044555</t>
  </si>
  <si>
    <t>184285</t>
  </si>
  <si>
    <t>217679</t>
  </si>
  <si>
    <t>147501</t>
  </si>
  <si>
    <t>IN00157076</t>
  </si>
  <si>
    <t>146111</t>
  </si>
  <si>
    <t>157288</t>
  </si>
  <si>
    <t>146446</t>
  </si>
  <si>
    <t>4549187</t>
  </si>
  <si>
    <t>172727</t>
  </si>
  <si>
    <t>487905</t>
  </si>
  <si>
    <t>179064</t>
  </si>
  <si>
    <t>0144774997</t>
  </si>
  <si>
    <t>193113</t>
  </si>
  <si>
    <t>693983</t>
  </si>
  <si>
    <t>190626</t>
  </si>
  <si>
    <t>0144250588</t>
  </si>
  <si>
    <t>164453</t>
  </si>
  <si>
    <t>509992</t>
  </si>
  <si>
    <t>190998</t>
  </si>
  <si>
    <t>322038</t>
  </si>
  <si>
    <t>173258</t>
  </si>
  <si>
    <t>193233</t>
  </si>
  <si>
    <t>175939</t>
  </si>
  <si>
    <t>RNI136687</t>
  </si>
  <si>
    <t>136687</t>
  </si>
  <si>
    <t>0144477222</t>
  </si>
  <si>
    <t>177528</t>
  </si>
  <si>
    <t>466265</t>
  </si>
  <si>
    <t>161066</t>
  </si>
  <si>
    <t>194345</t>
  </si>
  <si>
    <t>179793</t>
  </si>
  <si>
    <t>0144612366</t>
  </si>
  <si>
    <t>188452</t>
  </si>
  <si>
    <t>322742</t>
  </si>
  <si>
    <t>178612</t>
  </si>
  <si>
    <t>849</t>
  </si>
  <si>
    <t>Diamond Surfaces and Supply</t>
  </si>
  <si>
    <t>26125</t>
  </si>
  <si>
    <t>152874</t>
  </si>
  <si>
    <t>318312</t>
  </si>
  <si>
    <t>156354</t>
  </si>
  <si>
    <t>INV71710</t>
  </si>
  <si>
    <t>191351</t>
  </si>
  <si>
    <t>198240</t>
  </si>
  <si>
    <t>183445</t>
  </si>
  <si>
    <t>2589328</t>
  </si>
  <si>
    <t>160434</t>
  </si>
  <si>
    <t>RNI180985</t>
  </si>
  <si>
    <t>180985</t>
  </si>
  <si>
    <t>102305</t>
  </si>
  <si>
    <t>Nasco Stone &amp; Tile, LLC</t>
  </si>
  <si>
    <t>81863</t>
  </si>
  <si>
    <t>153562</t>
  </si>
  <si>
    <t>324189</t>
  </si>
  <si>
    <t>186840</t>
  </si>
  <si>
    <t>0143932638</t>
  </si>
  <si>
    <t>148541</t>
  </si>
  <si>
    <t>047528</t>
  </si>
  <si>
    <t>188947</t>
  </si>
  <si>
    <t>318313</t>
  </si>
  <si>
    <t>156378</t>
  </si>
  <si>
    <t>057118</t>
  </si>
  <si>
    <t>193336</t>
  </si>
  <si>
    <t>0144661955</t>
  </si>
  <si>
    <t>190085</t>
  </si>
  <si>
    <t>319923</t>
  </si>
  <si>
    <t>164412</t>
  </si>
  <si>
    <t>C3906366</t>
  </si>
  <si>
    <t>154990</t>
  </si>
  <si>
    <t>0143951840</t>
  </si>
  <si>
    <t>148861</t>
  </si>
  <si>
    <t>100996</t>
  </si>
  <si>
    <t>Lonseal, Inc</t>
  </si>
  <si>
    <t>0258717-IN</t>
  </si>
  <si>
    <t>195802-1</t>
  </si>
  <si>
    <t>PSI-054140</t>
  </si>
  <si>
    <t>152570</t>
  </si>
  <si>
    <t>196074</t>
  </si>
  <si>
    <t>179053</t>
  </si>
  <si>
    <t>165824</t>
  </si>
  <si>
    <t>155896</t>
  </si>
  <si>
    <t>0143932632</t>
  </si>
  <si>
    <t>146900</t>
  </si>
  <si>
    <t>4008079</t>
  </si>
  <si>
    <t>151653</t>
  </si>
  <si>
    <t>170688</t>
  </si>
  <si>
    <t>691320</t>
  </si>
  <si>
    <t>153441</t>
  </si>
  <si>
    <t>318912</t>
  </si>
  <si>
    <t>157378</t>
  </si>
  <si>
    <t>6-4327239</t>
  </si>
  <si>
    <t>191691</t>
  </si>
  <si>
    <t>4135495</t>
  </si>
  <si>
    <t>156203</t>
  </si>
  <si>
    <t>INV70707</t>
  </si>
  <si>
    <t>191003</t>
  </si>
  <si>
    <t>167755</t>
  </si>
  <si>
    <t>155176</t>
  </si>
  <si>
    <t>187639</t>
  </si>
  <si>
    <t>173926</t>
  </si>
  <si>
    <t>0144748359</t>
  </si>
  <si>
    <t>192929</t>
  </si>
  <si>
    <t>185804</t>
  </si>
  <si>
    <t>173222</t>
  </si>
  <si>
    <t>24526637</t>
  </si>
  <si>
    <t>182642</t>
  </si>
  <si>
    <t>0144582236</t>
  </si>
  <si>
    <t>185698</t>
  </si>
  <si>
    <t>055961</t>
  </si>
  <si>
    <t>196039</t>
  </si>
  <si>
    <t>691932</t>
  </si>
  <si>
    <t>153684</t>
  </si>
  <si>
    <t>4576096</t>
  </si>
  <si>
    <t>175748</t>
  </si>
  <si>
    <t>196076</t>
  </si>
  <si>
    <t>179310</t>
  </si>
  <si>
    <t>209</t>
  </si>
  <si>
    <t>KATE-LO TILE</t>
  </si>
  <si>
    <t>311250</t>
  </si>
  <si>
    <t>161367</t>
  </si>
  <si>
    <t>317125</t>
  </si>
  <si>
    <t>146178</t>
  </si>
  <si>
    <t>320118</t>
  </si>
  <si>
    <t>165318</t>
  </si>
  <si>
    <t>321601</t>
  </si>
  <si>
    <t>173380</t>
  </si>
  <si>
    <t>198793</t>
  </si>
  <si>
    <t>180629</t>
  </si>
  <si>
    <t>0144451491</t>
  </si>
  <si>
    <t>178788</t>
  </si>
  <si>
    <t>#INV60661</t>
  </si>
  <si>
    <t>144975</t>
  </si>
  <si>
    <t>C3682289</t>
  </si>
  <si>
    <t>148000</t>
  </si>
  <si>
    <t>054187</t>
  </si>
  <si>
    <t>196080</t>
  </si>
  <si>
    <t>0144518036</t>
  </si>
  <si>
    <t>0144250572</t>
  </si>
  <si>
    <t>167112</t>
  </si>
  <si>
    <t>4619942</t>
  </si>
  <si>
    <t>176357</t>
  </si>
  <si>
    <t>044554</t>
  </si>
  <si>
    <t>164292</t>
  </si>
  <si>
    <t>000910554</t>
  </si>
  <si>
    <t>191558</t>
  </si>
  <si>
    <t>O-163780-01</t>
  </si>
  <si>
    <t>185998</t>
  </si>
  <si>
    <t>24207053</t>
  </si>
  <si>
    <t>147499</t>
  </si>
  <si>
    <t>0144519695</t>
  </si>
  <si>
    <t>0144677327</t>
  </si>
  <si>
    <t>0144143393</t>
  </si>
  <si>
    <t>156994</t>
  </si>
  <si>
    <t>321593</t>
  </si>
  <si>
    <t>169971</t>
  </si>
  <si>
    <t>476180</t>
  </si>
  <si>
    <t>167731</t>
  </si>
  <si>
    <t>435685</t>
  </si>
  <si>
    <t>148454</t>
  </si>
  <si>
    <t>197149</t>
  </si>
  <si>
    <t>182962</t>
  </si>
  <si>
    <t>181613</t>
  </si>
  <si>
    <t>168877</t>
  </si>
  <si>
    <t>0144434733</t>
  </si>
  <si>
    <t>177039</t>
  </si>
  <si>
    <t>685314</t>
  </si>
  <si>
    <t>152086</t>
  </si>
  <si>
    <t>053641</t>
  </si>
  <si>
    <t>190132</t>
  </si>
  <si>
    <t>4124248</t>
  </si>
  <si>
    <t>321594</t>
  </si>
  <si>
    <t>170697</t>
  </si>
  <si>
    <t>170099</t>
  </si>
  <si>
    <t>159148</t>
  </si>
  <si>
    <t>322741</t>
  </si>
  <si>
    <t>178619</t>
  </si>
  <si>
    <t>C3873832</t>
  </si>
  <si>
    <t>155205</t>
  </si>
  <si>
    <t>4283426</t>
  </si>
  <si>
    <t>161371</t>
  </si>
  <si>
    <t>166459</t>
  </si>
  <si>
    <t>153838</t>
  </si>
  <si>
    <t>463086</t>
  </si>
  <si>
    <t>167557</t>
  </si>
  <si>
    <t>198242</t>
  </si>
  <si>
    <t>183488</t>
  </si>
  <si>
    <t>0144173010</t>
  </si>
  <si>
    <t>161056</t>
  </si>
  <si>
    <t>104323</t>
  </si>
  <si>
    <t>Nydree Flooring</t>
  </si>
  <si>
    <t>0125187-IN</t>
  </si>
  <si>
    <t>143855</t>
  </si>
  <si>
    <t>482111</t>
  </si>
  <si>
    <t>175992</t>
  </si>
  <si>
    <t>INVT1336039</t>
  </si>
  <si>
    <t>152540</t>
  </si>
  <si>
    <t>193239</t>
  </si>
  <si>
    <t>179435</t>
  </si>
  <si>
    <t>046324</t>
  </si>
  <si>
    <t>185993</t>
  </si>
  <si>
    <t>196079</t>
  </si>
  <si>
    <t>181206</t>
  </si>
  <si>
    <t>5184374</t>
  </si>
  <si>
    <t>171919</t>
  </si>
  <si>
    <t>6-4347614</t>
  </si>
  <si>
    <t>195464</t>
  </si>
  <si>
    <t>326528</t>
  </si>
  <si>
    <t>197978</t>
  </si>
  <si>
    <t>619069</t>
  </si>
  <si>
    <t>164929</t>
  </si>
  <si>
    <t>0144123632</t>
  </si>
  <si>
    <t>160018</t>
  </si>
  <si>
    <t>321484</t>
  </si>
  <si>
    <t>172740</t>
  </si>
  <si>
    <t>4554456</t>
  </si>
  <si>
    <t>171959</t>
  </si>
  <si>
    <t>99028245</t>
  </si>
  <si>
    <t>173264</t>
  </si>
  <si>
    <t>#INV67108</t>
  </si>
  <si>
    <t>178581</t>
  </si>
  <si>
    <t>172000</t>
  </si>
  <si>
    <t>161810</t>
  </si>
  <si>
    <t>RNI78790</t>
  </si>
  <si>
    <t>78790</t>
  </si>
  <si>
    <t>#INV63833</t>
  </si>
  <si>
    <t>168020</t>
  </si>
  <si>
    <t>125999256</t>
  </si>
  <si>
    <t>175179</t>
  </si>
  <si>
    <t>0144477213</t>
  </si>
  <si>
    <t>178844</t>
  </si>
  <si>
    <t>100742</t>
  </si>
  <si>
    <t>Home Depot Credit Services</t>
  </si>
  <si>
    <t>RNI158639</t>
  </si>
  <si>
    <t>158639</t>
  </si>
  <si>
    <t xml:space="preserve"> INVT1341846</t>
  </si>
  <si>
    <t>160465</t>
  </si>
  <si>
    <t>688923</t>
  </si>
  <si>
    <t>163006</t>
  </si>
  <si>
    <t>0143951841</t>
  </si>
  <si>
    <t>152329</t>
  </si>
  <si>
    <t>0144748368</t>
  </si>
  <si>
    <t>191402</t>
  </si>
  <si>
    <t>101526</t>
  </si>
  <si>
    <t>649348</t>
  </si>
  <si>
    <t>168278</t>
  </si>
  <si>
    <t>181086</t>
  </si>
  <si>
    <t>050761</t>
  </si>
  <si>
    <t>191178</t>
  </si>
  <si>
    <t>045831</t>
  </si>
  <si>
    <t>187871</t>
  </si>
  <si>
    <t>0144064460</t>
  </si>
  <si>
    <t>158919</t>
  </si>
  <si>
    <t>C3752438</t>
  </si>
  <si>
    <t>147178</t>
  </si>
  <si>
    <t>21368452</t>
  </si>
  <si>
    <t>188500</t>
  </si>
  <si>
    <t>0144592606</t>
  </si>
  <si>
    <t>186324</t>
  </si>
  <si>
    <t>107202</t>
  </si>
  <si>
    <t>Gerflor USA, Inc.</t>
  </si>
  <si>
    <t>RNI17615</t>
  </si>
  <si>
    <t>17615</t>
  </si>
  <si>
    <t>157284</t>
  </si>
  <si>
    <t>143865</t>
  </si>
  <si>
    <t>188828</t>
  </si>
  <si>
    <t>175752</t>
  </si>
  <si>
    <t>4600528</t>
  </si>
  <si>
    <t>175755</t>
  </si>
  <si>
    <t>C4079232</t>
  </si>
  <si>
    <t>161193</t>
  </si>
  <si>
    <t>4721451</t>
  </si>
  <si>
    <t>180943</t>
  </si>
  <si>
    <t>171409</t>
  </si>
  <si>
    <t>160168</t>
  </si>
  <si>
    <t>000910515</t>
  </si>
  <si>
    <t>178328</t>
  </si>
  <si>
    <t>14764354</t>
  </si>
  <si>
    <t>179646</t>
  </si>
  <si>
    <t>157825</t>
  </si>
  <si>
    <t>145303</t>
  </si>
  <si>
    <t>14762465</t>
  </si>
  <si>
    <t>166296</t>
  </si>
  <si>
    <t>452410</t>
  </si>
  <si>
    <t>161550</t>
  </si>
  <si>
    <t>322037</t>
  </si>
  <si>
    <t>173255</t>
  </si>
  <si>
    <t>INV70938</t>
  </si>
  <si>
    <t>190936</t>
  </si>
  <si>
    <t>317505</t>
  </si>
  <si>
    <t>146324</t>
  </si>
  <si>
    <t>4559361</t>
  </si>
  <si>
    <t>173703</t>
  </si>
  <si>
    <t>84365</t>
  </si>
  <si>
    <t>164303</t>
  </si>
  <si>
    <t>0144296102</t>
  </si>
  <si>
    <t>170899</t>
  </si>
  <si>
    <t>193783</t>
  </si>
  <si>
    <t>177043</t>
  </si>
  <si>
    <t>4634866</t>
  </si>
  <si>
    <t>176435</t>
  </si>
  <si>
    <t>8202054276</t>
  </si>
  <si>
    <t>157827</t>
  </si>
  <si>
    <t>198795</t>
  </si>
  <si>
    <t>182526</t>
  </si>
  <si>
    <t>0144211610</t>
  </si>
  <si>
    <t>055389</t>
  </si>
  <si>
    <t>195711</t>
  </si>
  <si>
    <t>0144368237</t>
  </si>
  <si>
    <t>173256</t>
  </si>
  <si>
    <t>178391</t>
  </si>
  <si>
    <t>166205</t>
  </si>
  <si>
    <t>4692136</t>
  </si>
  <si>
    <t>180417</t>
  </si>
  <si>
    <t>2592149</t>
  </si>
  <si>
    <t>161386</t>
  </si>
  <si>
    <t>0143981151</t>
  </si>
  <si>
    <t>152099</t>
  </si>
  <si>
    <t>24526776</t>
  </si>
  <si>
    <t>185507</t>
  </si>
  <si>
    <t>0144612375</t>
  </si>
  <si>
    <t>184813</t>
  </si>
  <si>
    <t>195486</t>
  </si>
  <si>
    <t>181420</t>
  </si>
  <si>
    <t>107412</t>
  </si>
  <si>
    <t>Construction Specialties, Inc</t>
  </si>
  <si>
    <t>A2 44038790</t>
  </si>
  <si>
    <t>113626</t>
  </si>
  <si>
    <t>045209</t>
  </si>
  <si>
    <t>186311</t>
  </si>
  <si>
    <t>RNI157657</t>
  </si>
  <si>
    <t>157657</t>
  </si>
  <si>
    <t>24494119-TAX</t>
  </si>
  <si>
    <t>179695</t>
  </si>
  <si>
    <t>X100325</t>
  </si>
  <si>
    <t>Cisco</t>
  </si>
  <si>
    <t>157285</t>
  </si>
  <si>
    <t>143902</t>
  </si>
  <si>
    <t>163448</t>
  </si>
  <si>
    <t>152307</t>
  </si>
  <si>
    <t>317509</t>
  </si>
  <si>
    <t>147497</t>
  </si>
  <si>
    <t>050762</t>
  </si>
  <si>
    <t>4008081</t>
  </si>
  <si>
    <t>148876</t>
  </si>
  <si>
    <t>121742</t>
  </si>
  <si>
    <t>Spectra Dallas</t>
  </si>
  <si>
    <t>RNI156757</t>
  </si>
  <si>
    <t>156757</t>
  </si>
  <si>
    <t>8202024311</t>
  </si>
  <si>
    <t>136882</t>
  </si>
  <si>
    <t>158809</t>
  </si>
  <si>
    <t>147737</t>
  </si>
  <si>
    <t>182184</t>
  </si>
  <si>
    <t>168780</t>
  </si>
  <si>
    <t>0144049062</t>
  </si>
  <si>
    <t>144003</t>
  </si>
  <si>
    <t>057120</t>
  </si>
  <si>
    <t>196133</t>
  </si>
  <si>
    <t>323575</t>
  </si>
  <si>
    <t>181254</t>
  </si>
  <si>
    <t>6-4166885</t>
  </si>
  <si>
    <t>171632</t>
  </si>
  <si>
    <t>6-4204730</t>
  </si>
  <si>
    <t>178386</t>
  </si>
  <si>
    <t>466264</t>
  </si>
  <si>
    <t>157833</t>
  </si>
  <si>
    <t>4283428</t>
  </si>
  <si>
    <t>161520</t>
  </si>
  <si>
    <t>129891</t>
  </si>
  <si>
    <t>Koffler Sales LLC</t>
  </si>
  <si>
    <t>374676</t>
  </si>
  <si>
    <t>170699</t>
  </si>
  <si>
    <t>C3682288</t>
  </si>
  <si>
    <t>145875</t>
  </si>
  <si>
    <t>99010208</t>
  </si>
  <si>
    <t>180782</t>
  </si>
  <si>
    <t>319450</t>
  </si>
  <si>
    <t>4187396</t>
  </si>
  <si>
    <t>157346</t>
  </si>
  <si>
    <t>162376</t>
  </si>
  <si>
    <t>153335</t>
  </si>
  <si>
    <t>5172521</t>
  </si>
  <si>
    <t>137696</t>
  </si>
  <si>
    <t>318284</t>
  </si>
  <si>
    <t>152803</t>
  </si>
  <si>
    <t>INV58205</t>
  </si>
  <si>
    <t>151519</t>
  </si>
  <si>
    <t>0144451494</t>
  </si>
  <si>
    <t>176864</t>
  </si>
  <si>
    <t>323572</t>
  </si>
  <si>
    <t>180289</t>
  </si>
  <si>
    <t>0144049052</t>
  </si>
  <si>
    <t>156281</t>
  </si>
  <si>
    <t>#INV56620</t>
  </si>
  <si>
    <t>144973</t>
  </si>
  <si>
    <t>051961</t>
  </si>
  <si>
    <t>190526</t>
  </si>
  <si>
    <t>85069</t>
  </si>
  <si>
    <t>177832</t>
  </si>
  <si>
    <t>2322</t>
  </si>
  <si>
    <t>Cermargra Group Inc dba Tile International</t>
  </si>
  <si>
    <t>0136627</t>
  </si>
  <si>
    <t>163810</t>
  </si>
  <si>
    <t>100579</t>
  </si>
  <si>
    <t>FIRECLAY TILE INC</t>
  </si>
  <si>
    <t>84261CLEAROUT</t>
  </si>
  <si>
    <t>84261</t>
  </si>
  <si>
    <t>783293</t>
  </si>
  <si>
    <t>189408</t>
  </si>
  <si>
    <t>3987184</t>
  </si>
  <si>
    <t>147495</t>
  </si>
  <si>
    <t>5137599</t>
  </si>
  <si>
    <t>197316</t>
  </si>
  <si>
    <t>#INV62387</t>
  </si>
  <si>
    <t>158557</t>
  </si>
  <si>
    <t>C3927284</t>
  </si>
  <si>
    <t>157823</t>
  </si>
  <si>
    <t>4283427</t>
  </si>
  <si>
    <t>161427</t>
  </si>
  <si>
    <t>0144042133</t>
  </si>
  <si>
    <t>152731</t>
  </si>
  <si>
    <t>319648</t>
  </si>
  <si>
    <t>162725</t>
  </si>
  <si>
    <t>323574</t>
  </si>
  <si>
    <t>181252</t>
  </si>
  <si>
    <t>#INV60723</t>
  </si>
  <si>
    <t>4210488</t>
  </si>
  <si>
    <t>158366</t>
  </si>
  <si>
    <t>24500584-TAX</t>
  </si>
  <si>
    <t>4220818</t>
  </si>
  <si>
    <t>158798</t>
  </si>
  <si>
    <t>699595</t>
  </si>
  <si>
    <t>169622</t>
  </si>
  <si>
    <t>0144317794</t>
  </si>
  <si>
    <t>166010</t>
  </si>
  <si>
    <t>82318</t>
  </si>
  <si>
    <t>162427</t>
  </si>
  <si>
    <t>50029141061</t>
  </si>
  <si>
    <t>158855</t>
  </si>
  <si>
    <t>171406</t>
  </si>
  <si>
    <t>159737</t>
  </si>
  <si>
    <t>98953077</t>
  </si>
  <si>
    <t>161555</t>
  </si>
  <si>
    <t>0144049064</t>
  </si>
  <si>
    <t>147388</t>
  </si>
  <si>
    <t>0144445961</t>
  </si>
  <si>
    <t>179741</t>
  </si>
  <si>
    <t>107672</t>
  </si>
  <si>
    <t>Casale Design Source, Inc.</t>
  </si>
  <si>
    <t>10272</t>
  </si>
  <si>
    <t>161548</t>
  </si>
  <si>
    <t>INV57783</t>
  </si>
  <si>
    <t>143534</t>
  </si>
  <si>
    <t>5175504</t>
  </si>
  <si>
    <t>152342</t>
  </si>
  <si>
    <t>879093</t>
  </si>
  <si>
    <t>191695</t>
  </si>
  <si>
    <t>319646</t>
  </si>
  <si>
    <t>160298</t>
  </si>
  <si>
    <t>IN00163606</t>
  </si>
  <si>
    <t>173624</t>
  </si>
  <si>
    <t>512970</t>
  </si>
  <si>
    <t>189174</t>
  </si>
  <si>
    <t>153669CLEAROUT</t>
  </si>
  <si>
    <t>153669</t>
  </si>
  <si>
    <t>#INV63832</t>
  </si>
  <si>
    <t>168206</t>
  </si>
  <si>
    <t>RNI111473</t>
  </si>
  <si>
    <t>111473</t>
  </si>
  <si>
    <t>RNI68590</t>
  </si>
  <si>
    <t>68590</t>
  </si>
  <si>
    <t>01-021950</t>
  </si>
  <si>
    <t>172377</t>
  </si>
  <si>
    <t>#INV61926</t>
  </si>
  <si>
    <t>161393</t>
  </si>
  <si>
    <t>168402</t>
  </si>
  <si>
    <t>158375</t>
  </si>
  <si>
    <t>24199792</t>
  </si>
  <si>
    <t>1204777</t>
  </si>
  <si>
    <t>159893</t>
  </si>
  <si>
    <t>0144712436</t>
  </si>
  <si>
    <t>194120</t>
  </si>
  <si>
    <t>185805</t>
  </si>
  <si>
    <t>163440</t>
  </si>
  <si>
    <t>153788</t>
  </si>
  <si>
    <t>99040339</t>
  </si>
  <si>
    <t>194079</t>
  </si>
  <si>
    <t>#INV68449</t>
  </si>
  <si>
    <t>872231</t>
  </si>
  <si>
    <t>157518</t>
  </si>
  <si>
    <t>320647</t>
  </si>
  <si>
    <t>168072</t>
  </si>
  <si>
    <t>98973615</t>
  </si>
  <si>
    <t>168790</t>
  </si>
  <si>
    <t>0144162874</t>
  </si>
  <si>
    <t>163017</t>
  </si>
  <si>
    <t>24239071</t>
  </si>
  <si>
    <t>151800</t>
  </si>
  <si>
    <t>4812159</t>
  </si>
  <si>
    <t>185519</t>
  </si>
  <si>
    <t>188825</t>
  </si>
  <si>
    <t>173403</t>
  </si>
  <si>
    <t>4008080</t>
  </si>
  <si>
    <t>148406</t>
  </si>
  <si>
    <t>163442</t>
  </si>
  <si>
    <t>153889</t>
  </si>
  <si>
    <t>0143857158</t>
  </si>
  <si>
    <t>145227</t>
  </si>
  <si>
    <t>5183638</t>
  </si>
  <si>
    <t>169344</t>
  </si>
  <si>
    <t>057123</t>
  </si>
  <si>
    <t>196784</t>
  </si>
  <si>
    <t>109114</t>
  </si>
  <si>
    <t>Ceramic Matrix</t>
  </si>
  <si>
    <t>17462CLEAROUT</t>
  </si>
  <si>
    <t>17462</t>
  </si>
  <si>
    <t>321405</t>
  </si>
  <si>
    <t>169228</t>
  </si>
  <si>
    <t>0144211612</t>
  </si>
  <si>
    <t>164715</t>
  </si>
  <si>
    <t>0144748374</t>
  </si>
  <si>
    <t>192386</t>
  </si>
  <si>
    <t>0144368242</t>
  </si>
  <si>
    <t>172723</t>
  </si>
  <si>
    <t>85755</t>
  </si>
  <si>
    <t>195963</t>
  </si>
  <si>
    <t>057825</t>
  </si>
  <si>
    <t>196210</t>
  </si>
  <si>
    <t>158813</t>
  </si>
  <si>
    <t>482112</t>
  </si>
  <si>
    <t>175997</t>
  </si>
  <si>
    <t>118169</t>
  </si>
  <si>
    <t>Mincey Marble Mfg Co Inc</t>
  </si>
  <si>
    <t>101233CLEAROUT</t>
  </si>
  <si>
    <t>101233</t>
  </si>
  <si>
    <t>635307</t>
  </si>
  <si>
    <t>191495</t>
  </si>
  <si>
    <t>0144519704</t>
  </si>
  <si>
    <t>183176</t>
  </si>
  <si>
    <t>RNI85539</t>
  </si>
  <si>
    <t>85539</t>
  </si>
  <si>
    <t>165822</t>
  </si>
  <si>
    <t>155749</t>
  </si>
  <si>
    <t>0144564521</t>
  </si>
  <si>
    <t>185896</t>
  </si>
  <si>
    <t>477744</t>
  </si>
  <si>
    <t>171513</t>
  </si>
  <si>
    <t>0144654777</t>
  </si>
  <si>
    <t>323571</t>
  </si>
  <si>
    <t>179250</t>
  </si>
  <si>
    <t>5137595</t>
  </si>
  <si>
    <t>197081</t>
  </si>
  <si>
    <t>99018627</t>
  </si>
  <si>
    <t>181245</t>
  </si>
  <si>
    <t>1214</t>
  </si>
  <si>
    <t>Florida Hardwood Floor Supply, Inc</t>
  </si>
  <si>
    <t>PAIDBYCC85113</t>
  </si>
  <si>
    <t>85113</t>
  </si>
  <si>
    <t>0144408556</t>
  </si>
  <si>
    <t>173530</t>
  </si>
  <si>
    <t>0144537613</t>
  </si>
  <si>
    <t>185022</t>
  </si>
  <si>
    <t>161751</t>
  </si>
  <si>
    <t>153011</t>
  </si>
  <si>
    <t>163449</t>
  </si>
  <si>
    <t>153601</t>
  </si>
  <si>
    <t>8202051268</t>
  </si>
  <si>
    <t>147013</t>
  </si>
  <si>
    <t>783576</t>
  </si>
  <si>
    <t>181004</t>
  </si>
  <si>
    <t>5125976</t>
  </si>
  <si>
    <t>197126</t>
  </si>
  <si>
    <t>170690</t>
  </si>
  <si>
    <t>INVT1336850</t>
  </si>
  <si>
    <t>156401A</t>
  </si>
  <si>
    <t>5193805</t>
  </si>
  <si>
    <t>194756</t>
  </si>
  <si>
    <t>182181</t>
  </si>
  <si>
    <t>168016</t>
  </si>
  <si>
    <t>187642</t>
  </si>
  <si>
    <t>174316</t>
  </si>
  <si>
    <t>170691</t>
  </si>
  <si>
    <t>159730</t>
  </si>
  <si>
    <t>5137597</t>
  </si>
  <si>
    <t>197079</t>
  </si>
  <si>
    <t>5137598</t>
  </si>
  <si>
    <t>197078</t>
  </si>
  <si>
    <t>99052135</t>
  </si>
  <si>
    <t>196639</t>
  </si>
  <si>
    <t>4559359</t>
  </si>
  <si>
    <t>172856</t>
  </si>
  <si>
    <t>4659942</t>
  </si>
  <si>
    <t>178326</t>
  </si>
  <si>
    <t>0144654775</t>
  </si>
  <si>
    <t>186104</t>
  </si>
  <si>
    <t>0143932639</t>
  </si>
  <si>
    <t>151779</t>
  </si>
  <si>
    <t>781116</t>
  </si>
  <si>
    <t>141523</t>
  </si>
  <si>
    <t>4600527</t>
  </si>
  <si>
    <t>175045</t>
  </si>
  <si>
    <t>1212078</t>
  </si>
  <si>
    <t>152141</t>
  </si>
  <si>
    <t>0144085366</t>
  </si>
  <si>
    <t>159919</t>
  </si>
  <si>
    <t>194344</t>
  </si>
  <si>
    <t>179277</t>
  </si>
  <si>
    <t>178390</t>
  </si>
  <si>
    <t>166016</t>
  </si>
  <si>
    <t>5184727</t>
  </si>
  <si>
    <t>167826</t>
  </si>
  <si>
    <t>0144717645</t>
  </si>
  <si>
    <t>0144408567</t>
  </si>
  <si>
    <t>173602</t>
  </si>
  <si>
    <t>IN00168524</t>
  </si>
  <si>
    <t>164015</t>
  </si>
  <si>
    <t>695719</t>
  </si>
  <si>
    <t>161399</t>
  </si>
  <si>
    <t>D82157</t>
  </si>
  <si>
    <t>194318</t>
  </si>
  <si>
    <t>621384</t>
  </si>
  <si>
    <t>169407</t>
  </si>
  <si>
    <t>5194361</t>
  </si>
  <si>
    <t>193734</t>
  </si>
  <si>
    <t>103121</t>
  </si>
  <si>
    <t>Professional Flooring Supply</t>
  </si>
  <si>
    <t>40865995</t>
  </si>
  <si>
    <t>188361</t>
  </si>
  <si>
    <t>161244</t>
  </si>
  <si>
    <t>143933</t>
  </si>
  <si>
    <t>4721449</t>
  </si>
  <si>
    <t>181253</t>
  </si>
  <si>
    <t>24401706</t>
  </si>
  <si>
    <t>168705</t>
  </si>
  <si>
    <t>0144717648</t>
  </si>
  <si>
    <t>0144654771</t>
  </si>
  <si>
    <t>186039</t>
  </si>
  <si>
    <t>4998881</t>
  </si>
  <si>
    <t>191357</t>
  </si>
  <si>
    <t>0144028530</t>
  </si>
  <si>
    <t>156961</t>
  </si>
  <si>
    <t>0144519701</t>
  </si>
  <si>
    <t>180862</t>
  </si>
  <si>
    <t>0144477225</t>
  </si>
  <si>
    <t>180520</t>
  </si>
  <si>
    <t>4210487</t>
  </si>
  <si>
    <t>158380</t>
  </si>
  <si>
    <t>167754</t>
  </si>
  <si>
    <t>154289</t>
  </si>
  <si>
    <t>318788</t>
  </si>
  <si>
    <t>155693</t>
  </si>
  <si>
    <t>4882277</t>
  </si>
  <si>
    <t>187071</t>
  </si>
  <si>
    <t>0144468142</t>
  </si>
  <si>
    <t>181003</t>
  </si>
  <si>
    <t>IN00161498</t>
  </si>
  <si>
    <t>164440</t>
  </si>
  <si>
    <t>#INV56622</t>
  </si>
  <si>
    <t>146184</t>
  </si>
  <si>
    <t>PSI-055874</t>
  </si>
  <si>
    <t>183719</t>
  </si>
  <si>
    <t>4692134</t>
  </si>
  <si>
    <t>180992</t>
  </si>
  <si>
    <t>INVT1331773 147396</t>
  </si>
  <si>
    <t>147396</t>
  </si>
  <si>
    <t>160006</t>
  </si>
  <si>
    <t>175199</t>
  </si>
  <si>
    <t>158385</t>
  </si>
  <si>
    <t>0144317798</t>
  </si>
  <si>
    <t>171149</t>
  </si>
  <si>
    <t>045636</t>
  </si>
  <si>
    <t>183447</t>
  </si>
  <si>
    <t>2581535</t>
  </si>
  <si>
    <t>138043</t>
  </si>
  <si>
    <t>191137</t>
  </si>
  <si>
    <t>176686</t>
  </si>
  <si>
    <t>0144434741</t>
  </si>
  <si>
    <t>178764</t>
  </si>
  <si>
    <t>447640</t>
  </si>
  <si>
    <t>158625</t>
  </si>
  <si>
    <t>057824</t>
  </si>
  <si>
    <t>196042</t>
  </si>
  <si>
    <t>0144290047</t>
  </si>
  <si>
    <t>166814</t>
  </si>
  <si>
    <t>319197</t>
  </si>
  <si>
    <t>148885</t>
  </si>
  <si>
    <t>2584670</t>
  </si>
  <si>
    <t>154531</t>
  </si>
  <si>
    <t>INVT1338681</t>
  </si>
  <si>
    <t>158241</t>
  </si>
  <si>
    <t>8202066714</t>
  </si>
  <si>
    <t>183600</t>
  </si>
  <si>
    <t>321402</t>
  </si>
  <si>
    <t>INV-2441440</t>
  </si>
  <si>
    <t>605227</t>
  </si>
  <si>
    <t>151365</t>
  </si>
  <si>
    <t>322739</t>
  </si>
  <si>
    <t>176628</t>
  </si>
  <si>
    <t>PF0029855001</t>
  </si>
  <si>
    <t>4220820</t>
  </si>
  <si>
    <t>157359</t>
  </si>
  <si>
    <t>4313373</t>
  </si>
  <si>
    <t>157526</t>
  </si>
  <si>
    <t>316932</t>
  </si>
  <si>
    <t>145947</t>
  </si>
  <si>
    <t>184080</t>
  </si>
  <si>
    <t>168794</t>
  </si>
  <si>
    <t>RNI131606</t>
  </si>
  <si>
    <t>131606</t>
  </si>
  <si>
    <t>161249</t>
  </si>
  <si>
    <t>152063</t>
  </si>
  <si>
    <t>#INV62388</t>
  </si>
  <si>
    <t>160891</t>
  </si>
  <si>
    <t>99009272</t>
  </si>
  <si>
    <t>178898</t>
  </si>
  <si>
    <t>166934</t>
  </si>
  <si>
    <t>5093527</t>
  </si>
  <si>
    <t>195520</t>
  </si>
  <si>
    <t>7301053162</t>
  </si>
  <si>
    <t>164733</t>
  </si>
  <si>
    <t>158807</t>
  </si>
  <si>
    <t>145275</t>
  </si>
  <si>
    <t>0144582232</t>
  </si>
  <si>
    <t>121360</t>
  </si>
  <si>
    <t>Heath Ceramics, LTD</t>
  </si>
  <si>
    <t>QU7041</t>
  </si>
  <si>
    <t>194316</t>
  </si>
  <si>
    <t>0144049049</t>
  </si>
  <si>
    <t>156623</t>
  </si>
  <si>
    <t>0125254-IN</t>
  </si>
  <si>
    <t>2580821</t>
  </si>
  <si>
    <t>146320</t>
  </si>
  <si>
    <t>RNI123409</t>
  </si>
  <si>
    <t>123409</t>
  </si>
  <si>
    <t>0143951839</t>
  </si>
  <si>
    <t>148872</t>
  </si>
  <si>
    <t>0143981149</t>
  </si>
  <si>
    <t>148951</t>
  </si>
  <si>
    <t>181087</t>
  </si>
  <si>
    <t>IN00161392</t>
  </si>
  <si>
    <t>0144451490</t>
  </si>
  <si>
    <t>175797</t>
  </si>
  <si>
    <t>IN00168041</t>
  </si>
  <si>
    <t>193112</t>
  </si>
  <si>
    <t>0144576943</t>
  </si>
  <si>
    <t>183134</t>
  </si>
  <si>
    <t>0144317797</t>
  </si>
  <si>
    <t>171971</t>
  </si>
  <si>
    <t>4904127</t>
  </si>
  <si>
    <t>188493</t>
  </si>
  <si>
    <t>9124936487</t>
  </si>
  <si>
    <t>155785</t>
  </si>
  <si>
    <t>4124252</t>
  </si>
  <si>
    <t>155103</t>
  </si>
  <si>
    <t>193787</t>
  </si>
  <si>
    <t>179662</t>
  </si>
  <si>
    <t>4402056</t>
  </si>
  <si>
    <t>124648</t>
  </si>
  <si>
    <t>Logistics Solutions, LLC</t>
  </si>
  <si>
    <t>02172025SCT</t>
  </si>
  <si>
    <t>193111</t>
  </si>
  <si>
    <t>4822077</t>
  </si>
  <si>
    <t>5185384</t>
  </si>
  <si>
    <t>174266</t>
  </si>
  <si>
    <t>2232</t>
  </si>
  <si>
    <t>Oceanside Glass &amp; Tile Company, INC</t>
  </si>
  <si>
    <t>11995</t>
  </si>
  <si>
    <t>153258</t>
  </si>
  <si>
    <t>2626713</t>
  </si>
  <si>
    <t>196473</t>
  </si>
  <si>
    <t>4082354</t>
  </si>
  <si>
    <t>153481</t>
  </si>
  <si>
    <t>99023052</t>
  </si>
  <si>
    <t>4600529</t>
  </si>
  <si>
    <t>175800</t>
  </si>
  <si>
    <t>605616</t>
  </si>
  <si>
    <t>151627</t>
  </si>
  <si>
    <t>0144192537</t>
  </si>
  <si>
    <t>691051</t>
  </si>
  <si>
    <t>154657</t>
  </si>
  <si>
    <t>0144673121</t>
  </si>
  <si>
    <t>186265</t>
  </si>
  <si>
    <t>4019472</t>
  </si>
  <si>
    <t>148379</t>
  </si>
  <si>
    <t>321598</t>
  </si>
  <si>
    <t>171648</t>
  </si>
  <si>
    <t>317997</t>
  </si>
  <si>
    <t>154292</t>
  </si>
  <si>
    <t>321869</t>
  </si>
  <si>
    <t>174200</t>
  </si>
  <si>
    <t>171407</t>
  </si>
  <si>
    <t>160198</t>
  </si>
  <si>
    <t>167090</t>
  </si>
  <si>
    <t>157476</t>
  </si>
  <si>
    <t>5182300</t>
  </si>
  <si>
    <t>167198</t>
  </si>
  <si>
    <t>9500619235</t>
  </si>
  <si>
    <t>193284</t>
  </si>
  <si>
    <t>0144775006</t>
  </si>
  <si>
    <t>193735</t>
  </si>
  <si>
    <t>319345</t>
  </si>
  <si>
    <t>158947</t>
  </si>
  <si>
    <t>4093512</t>
  </si>
  <si>
    <t>153775</t>
  </si>
  <si>
    <t>INV59960</t>
  </si>
  <si>
    <t>151385</t>
  </si>
  <si>
    <t>01-021542</t>
  </si>
  <si>
    <t>151911</t>
  </si>
  <si>
    <t>158805</t>
  </si>
  <si>
    <t>134411</t>
  </si>
  <si>
    <t>0143932670</t>
  </si>
  <si>
    <t>121390</t>
  </si>
  <si>
    <t>157287</t>
  </si>
  <si>
    <t>144562</t>
  </si>
  <si>
    <t>RNISPT121729</t>
  </si>
  <si>
    <t>SPT121729</t>
  </si>
  <si>
    <t>4146542</t>
  </si>
  <si>
    <t>153781</t>
  </si>
  <si>
    <t>0143977250</t>
  </si>
  <si>
    <t>154222</t>
  </si>
  <si>
    <t>685134</t>
  </si>
  <si>
    <t>153170</t>
  </si>
  <si>
    <t>01-021554</t>
  </si>
  <si>
    <t>152281</t>
  </si>
  <si>
    <t>5174564</t>
  </si>
  <si>
    <t>148812</t>
  </si>
  <si>
    <t>175918</t>
  </si>
  <si>
    <t>163549</t>
  </si>
  <si>
    <t>0144612376</t>
  </si>
  <si>
    <t>184319</t>
  </si>
  <si>
    <t>0144408563</t>
  </si>
  <si>
    <t>175944</t>
  </si>
  <si>
    <t>INV59958</t>
  </si>
  <si>
    <t>156893</t>
  </si>
  <si>
    <t>99005632</t>
  </si>
  <si>
    <t>178210</t>
  </si>
  <si>
    <t>6-4318737</t>
  </si>
  <si>
    <t>192648</t>
  </si>
  <si>
    <t>323119</t>
  </si>
  <si>
    <t>177412</t>
  </si>
  <si>
    <t>50029095940</t>
  </si>
  <si>
    <t>158854</t>
  </si>
  <si>
    <t>0144654785</t>
  </si>
  <si>
    <t>188096</t>
  </si>
  <si>
    <t>0144546460</t>
  </si>
  <si>
    <t>184408</t>
  </si>
  <si>
    <t>4619941</t>
  </si>
  <si>
    <t>176231</t>
  </si>
  <si>
    <t>6-4148768</t>
  </si>
  <si>
    <t>168936</t>
  </si>
  <si>
    <t>24525917</t>
  </si>
  <si>
    <t>185516</t>
  </si>
  <si>
    <t>INV57781</t>
  </si>
  <si>
    <t>146719</t>
  </si>
  <si>
    <t>0143937902</t>
  </si>
  <si>
    <t>148147</t>
  </si>
  <si>
    <t>#INV66594</t>
  </si>
  <si>
    <t>317996</t>
  </si>
  <si>
    <t>154160</t>
  </si>
  <si>
    <t>502576</t>
  </si>
  <si>
    <t>186641</t>
  </si>
  <si>
    <t>24422595</t>
  </si>
  <si>
    <t>173627</t>
  </si>
  <si>
    <t>IN00158267</t>
  </si>
  <si>
    <t>153414</t>
  </si>
  <si>
    <t>2579897</t>
  </si>
  <si>
    <t>148505</t>
  </si>
  <si>
    <t>0143836329</t>
  </si>
  <si>
    <t>142715</t>
  </si>
  <si>
    <t>696026</t>
  </si>
  <si>
    <t>057124</t>
  </si>
  <si>
    <t>196826</t>
  </si>
  <si>
    <t>0144408557</t>
  </si>
  <si>
    <t>174036</t>
  </si>
  <si>
    <t>4544084</t>
  </si>
  <si>
    <t>165888</t>
  </si>
  <si>
    <t>INVT1331773 147391</t>
  </si>
  <si>
    <t>147391</t>
  </si>
  <si>
    <t>24322875</t>
  </si>
  <si>
    <t>159709</t>
  </si>
  <si>
    <t>24206001</t>
  </si>
  <si>
    <t>0144343328</t>
  </si>
  <si>
    <t>169346</t>
  </si>
  <si>
    <t>9500500873</t>
  </si>
  <si>
    <t>188451</t>
  </si>
  <si>
    <t>782834</t>
  </si>
  <si>
    <t>179455</t>
  </si>
  <si>
    <t>0144368254</t>
  </si>
  <si>
    <t>168261</t>
  </si>
  <si>
    <t>24530969</t>
  </si>
  <si>
    <t>185692</t>
  </si>
  <si>
    <t>01-021951</t>
  </si>
  <si>
    <t>171752</t>
  </si>
  <si>
    <t>98889149</t>
  </si>
  <si>
    <t>147387</t>
  </si>
  <si>
    <t>110041</t>
  </si>
  <si>
    <t>Boone Distributors</t>
  </si>
  <si>
    <t>2096161</t>
  </si>
  <si>
    <t>158745</t>
  </si>
  <si>
    <t>0144143395</t>
  </si>
  <si>
    <t>163061</t>
  </si>
  <si>
    <t>871364</t>
  </si>
  <si>
    <t>196081</t>
  </si>
  <si>
    <t>181333</t>
  </si>
  <si>
    <t>4402057</t>
  </si>
  <si>
    <t>166977</t>
  </si>
  <si>
    <t>181612</t>
  </si>
  <si>
    <t>050758</t>
  </si>
  <si>
    <t>190807</t>
  </si>
  <si>
    <t>320756</t>
  </si>
  <si>
    <t>165441</t>
  </si>
  <si>
    <t>163445</t>
  </si>
  <si>
    <t>154249</t>
  </si>
  <si>
    <t>197148</t>
  </si>
  <si>
    <t>182933</t>
  </si>
  <si>
    <t>0144368251</t>
  </si>
  <si>
    <t>173183</t>
  </si>
  <si>
    <t>0144477221</t>
  </si>
  <si>
    <t>178580</t>
  </si>
  <si>
    <t>0144628275</t>
  </si>
  <si>
    <t>190258</t>
  </si>
  <si>
    <t>0144368240</t>
  </si>
  <si>
    <t>RNI26918</t>
  </si>
  <si>
    <t>26918</t>
  </si>
  <si>
    <t>0144612382</t>
  </si>
  <si>
    <t>187868</t>
  </si>
  <si>
    <t>4271884</t>
  </si>
  <si>
    <t>147710</t>
  </si>
  <si>
    <t>26992</t>
  </si>
  <si>
    <t>14760121</t>
  </si>
  <si>
    <t>175339</t>
  </si>
  <si>
    <t>0144519706</t>
  </si>
  <si>
    <t>179666</t>
  </si>
  <si>
    <t>446296</t>
  </si>
  <si>
    <t>159807</t>
  </si>
  <si>
    <t>2609243</t>
  </si>
  <si>
    <t>181619</t>
  </si>
  <si>
    <t>161247</t>
  </si>
  <si>
    <t>151450</t>
  </si>
  <si>
    <t>325998</t>
  </si>
  <si>
    <t>195489</t>
  </si>
  <si>
    <t>6-4298775</t>
  </si>
  <si>
    <t>189119</t>
  </si>
  <si>
    <t>319348</t>
  </si>
  <si>
    <t>159520</t>
  </si>
  <si>
    <t>01072025SCT</t>
  </si>
  <si>
    <t>178344</t>
  </si>
  <si>
    <t>4460985</t>
  </si>
  <si>
    <t>0144700922</t>
  </si>
  <si>
    <t>O-160781-01</t>
  </si>
  <si>
    <t>154032</t>
  </si>
  <si>
    <t>4812160</t>
  </si>
  <si>
    <t>173620</t>
  </si>
  <si>
    <t>319346</t>
  </si>
  <si>
    <t>158949</t>
  </si>
  <si>
    <t>103223</t>
  </si>
  <si>
    <t>Gulf Tile Distributors of Florida</t>
  </si>
  <si>
    <t>RNI78165</t>
  </si>
  <si>
    <t>78165</t>
  </si>
  <si>
    <t>CM1473</t>
  </si>
  <si>
    <t>01-021826</t>
  </si>
  <si>
    <t>165895</t>
  </si>
  <si>
    <t>C3938657</t>
  </si>
  <si>
    <t>#INV65474</t>
  </si>
  <si>
    <t>173181</t>
  </si>
  <si>
    <t>167091</t>
  </si>
  <si>
    <t>157454</t>
  </si>
  <si>
    <t>INV-2461292</t>
  </si>
  <si>
    <t>194347</t>
  </si>
  <si>
    <t>180394</t>
  </si>
  <si>
    <t>2579892</t>
  </si>
  <si>
    <t>146321</t>
  </si>
  <si>
    <t>0143857157</t>
  </si>
  <si>
    <t>145711</t>
  </si>
  <si>
    <t>182185</t>
  </si>
  <si>
    <t>170210</t>
  </si>
  <si>
    <t>98926116</t>
  </si>
  <si>
    <t>156841</t>
  </si>
  <si>
    <t>0144296101</t>
  </si>
  <si>
    <t>168935</t>
  </si>
  <si>
    <t>0144654773</t>
  </si>
  <si>
    <t>191468</t>
  </si>
  <si>
    <t>0144368250</t>
  </si>
  <si>
    <t>6-4204731</t>
  </si>
  <si>
    <t>174494</t>
  </si>
  <si>
    <t>99018082</t>
  </si>
  <si>
    <t>177833</t>
  </si>
  <si>
    <t>435686</t>
  </si>
  <si>
    <t>147206</t>
  </si>
  <si>
    <t>633130</t>
  </si>
  <si>
    <t>189390</t>
  </si>
  <si>
    <t>4376777</t>
  </si>
  <si>
    <t>0144282086</t>
  </si>
  <si>
    <t>167563</t>
  </si>
  <si>
    <t>499770</t>
  </si>
  <si>
    <t>186322</t>
  </si>
  <si>
    <t>INV-2461406</t>
  </si>
  <si>
    <t>152304</t>
  </si>
  <si>
    <t>4241175</t>
  </si>
  <si>
    <t>159543</t>
  </si>
  <si>
    <t>0144476988</t>
  </si>
  <si>
    <t>179052</t>
  </si>
  <si>
    <t>173259</t>
  </si>
  <si>
    <t>159633</t>
  </si>
  <si>
    <t>6-4097141</t>
  </si>
  <si>
    <t>163755</t>
  </si>
  <si>
    <t>INV70121</t>
  </si>
  <si>
    <t>186106</t>
  </si>
  <si>
    <t>98962909</t>
  </si>
  <si>
    <t>163233</t>
  </si>
  <si>
    <t>0144408566</t>
  </si>
  <si>
    <t>177415</t>
  </si>
  <si>
    <t>184648</t>
  </si>
  <si>
    <t>169001</t>
  </si>
  <si>
    <t>6-4166886</t>
  </si>
  <si>
    <t>171973</t>
  </si>
  <si>
    <t>177106</t>
  </si>
  <si>
    <t>164510</t>
  </si>
  <si>
    <t>24984CLEAROUT</t>
  </si>
  <si>
    <t>24984</t>
  </si>
  <si>
    <t>4882278</t>
  </si>
  <si>
    <t>187368</t>
  </si>
  <si>
    <t>4802081</t>
  </si>
  <si>
    <t>183863</t>
  </si>
  <si>
    <t>24476595</t>
  </si>
  <si>
    <t>179481</t>
  </si>
  <si>
    <t>874</t>
  </si>
  <si>
    <t>Rassan Trading, Inc dba The Surface Shop</t>
  </si>
  <si>
    <t>Z10366</t>
  </si>
  <si>
    <t>181409</t>
  </si>
  <si>
    <t>317617</t>
  </si>
  <si>
    <t>138964</t>
  </si>
  <si>
    <t>054804</t>
  </si>
  <si>
    <t>194251</t>
  </si>
  <si>
    <t>98972425</t>
  </si>
  <si>
    <t>166314</t>
  </si>
  <si>
    <t>322740</t>
  </si>
  <si>
    <t>176633</t>
  </si>
  <si>
    <t>123858</t>
  </si>
  <si>
    <t>South Cypress LLC</t>
  </si>
  <si>
    <t>BH002087</t>
  </si>
  <si>
    <t>164087</t>
  </si>
  <si>
    <t>9125299282</t>
  </si>
  <si>
    <t>01-022247</t>
  </si>
  <si>
    <t>185534</t>
  </si>
  <si>
    <t>4831844</t>
  </si>
  <si>
    <t>185680</t>
  </si>
  <si>
    <t>044560</t>
  </si>
  <si>
    <t>186090</t>
  </si>
  <si>
    <t>0144317799</t>
  </si>
  <si>
    <t>171916</t>
  </si>
  <si>
    <t>98988191</t>
  </si>
  <si>
    <t>177284</t>
  </si>
  <si>
    <t>485439</t>
  </si>
  <si>
    <t>178512</t>
  </si>
  <si>
    <t>4831842</t>
  </si>
  <si>
    <t>184950</t>
  </si>
  <si>
    <t>0144049053</t>
  </si>
  <si>
    <t>148657</t>
  </si>
  <si>
    <t>O-159989-01</t>
  </si>
  <si>
    <t>146181</t>
  </si>
  <si>
    <t>0144647611</t>
  </si>
  <si>
    <t>190139</t>
  </si>
  <si>
    <t>0144123639</t>
  </si>
  <si>
    <t>161876</t>
  </si>
  <si>
    <t>0144192544</t>
  </si>
  <si>
    <t>163190</t>
  </si>
  <si>
    <t>147530CLEAROUT</t>
  </si>
  <si>
    <t>318465</t>
  </si>
  <si>
    <t>24621095</t>
  </si>
  <si>
    <t>171057</t>
  </si>
  <si>
    <t>RNI121462</t>
  </si>
  <si>
    <t>121462</t>
  </si>
  <si>
    <t>319198</t>
  </si>
  <si>
    <t>108917</t>
  </si>
  <si>
    <t>Nystrom Inc</t>
  </si>
  <si>
    <t>CI000033833</t>
  </si>
  <si>
    <t>159386</t>
  </si>
  <si>
    <t>01-021997</t>
  </si>
  <si>
    <t>173690</t>
  </si>
  <si>
    <t>0144143792</t>
  </si>
  <si>
    <t>4659940</t>
  </si>
  <si>
    <t>178033</t>
  </si>
  <si>
    <t>782755</t>
  </si>
  <si>
    <t>4491872</t>
  </si>
  <si>
    <t>166285</t>
  </si>
  <si>
    <t>326178</t>
  </si>
  <si>
    <t>196146</t>
  </si>
  <si>
    <t>I104668</t>
  </si>
  <si>
    <t>148667</t>
  </si>
  <si>
    <t>0144434792</t>
  </si>
  <si>
    <t>4529079</t>
  </si>
  <si>
    <t>171540</t>
  </si>
  <si>
    <t>4659945</t>
  </si>
  <si>
    <t>178352</t>
  </si>
  <si>
    <t>0144143804</t>
  </si>
  <si>
    <t>160479</t>
  </si>
  <si>
    <t>603766</t>
  </si>
  <si>
    <t>143732</t>
  </si>
  <si>
    <t>4303609</t>
  </si>
  <si>
    <t>159513</t>
  </si>
  <si>
    <t>198237</t>
  </si>
  <si>
    <t>173267</t>
  </si>
  <si>
    <t>5009234</t>
  </si>
  <si>
    <t>192016</t>
  </si>
  <si>
    <t>4914616</t>
  </si>
  <si>
    <t>179177</t>
  </si>
  <si>
    <t>4998879</t>
  </si>
  <si>
    <t>191803</t>
  </si>
  <si>
    <t>98948378</t>
  </si>
  <si>
    <t>161647</t>
  </si>
  <si>
    <t>0144612371</t>
  </si>
  <si>
    <t>183738</t>
  </si>
  <si>
    <t>0144476989</t>
  </si>
  <si>
    <t>180784</t>
  </si>
  <si>
    <t>RNI82223</t>
  </si>
  <si>
    <t>82223</t>
  </si>
  <si>
    <t>0144717641</t>
  </si>
  <si>
    <t>4904125</t>
  </si>
  <si>
    <t>188494</t>
  </si>
  <si>
    <t>0144211609</t>
  </si>
  <si>
    <t>0143836332</t>
  </si>
  <si>
    <t>146031</t>
  </si>
  <si>
    <t>01-021562</t>
  </si>
  <si>
    <t>153014</t>
  </si>
  <si>
    <t>3001205</t>
  </si>
  <si>
    <t>179307</t>
  </si>
  <si>
    <t>196077</t>
  </si>
  <si>
    <t>179351</t>
  </si>
  <si>
    <t>O-160126-01</t>
  </si>
  <si>
    <t>147551</t>
  </si>
  <si>
    <t>4549185</t>
  </si>
  <si>
    <t>171676</t>
  </si>
  <si>
    <t>01-021685</t>
  </si>
  <si>
    <t>158939</t>
  </si>
  <si>
    <t>050760</t>
  </si>
  <si>
    <t>190845</t>
  </si>
  <si>
    <t>189457</t>
  </si>
  <si>
    <t>175980</t>
  </si>
  <si>
    <t>4529080</t>
  </si>
  <si>
    <t>171530</t>
  </si>
  <si>
    <t>98941919</t>
  </si>
  <si>
    <t>98943697</t>
  </si>
  <si>
    <t>161409</t>
  </si>
  <si>
    <t>INVT1352558</t>
  </si>
  <si>
    <t>181865</t>
  </si>
  <si>
    <t>166468</t>
  </si>
  <si>
    <t>0144192543</t>
  </si>
  <si>
    <t>164763</t>
  </si>
  <si>
    <t>188827</t>
  </si>
  <si>
    <t>174954</t>
  </si>
  <si>
    <t>174552</t>
  </si>
  <si>
    <t>160724</t>
  </si>
  <si>
    <t>6-4187652</t>
  </si>
  <si>
    <t>176703</t>
  </si>
  <si>
    <t>6-4176864</t>
  </si>
  <si>
    <t>171447</t>
  </si>
  <si>
    <t>161245</t>
  </si>
  <si>
    <t>146516</t>
  </si>
  <si>
    <t>0143836330</t>
  </si>
  <si>
    <t>143427</t>
  </si>
  <si>
    <t>320403</t>
  </si>
  <si>
    <t>164818</t>
  </si>
  <si>
    <t>0144211602</t>
  </si>
  <si>
    <t>2473</t>
  </si>
  <si>
    <t>Total Home Distributors Inc</t>
  </si>
  <si>
    <t>INV-THD47154</t>
  </si>
  <si>
    <t>158170</t>
  </si>
  <si>
    <t>0144028527</t>
  </si>
  <si>
    <t>128681</t>
  </si>
  <si>
    <t>24357038</t>
  </si>
  <si>
    <t>166941</t>
  </si>
  <si>
    <t>RNI87019</t>
  </si>
  <si>
    <t>87019</t>
  </si>
  <si>
    <t>RNI87454</t>
  </si>
  <si>
    <t>87454</t>
  </si>
  <si>
    <t>4682427</t>
  </si>
  <si>
    <t>179311</t>
  </si>
  <si>
    <t>484418</t>
  </si>
  <si>
    <t>175456</t>
  </si>
  <si>
    <t>164553</t>
  </si>
  <si>
    <t>155464</t>
  </si>
  <si>
    <t>107341</t>
  </si>
  <si>
    <t>Architectural Ceramics, Inc.</t>
  </si>
  <si>
    <t>SIN284380</t>
  </si>
  <si>
    <t>148494</t>
  </si>
  <si>
    <t>CM1652</t>
  </si>
  <si>
    <t>6030</t>
  </si>
  <si>
    <t>168403</t>
  </si>
  <si>
    <t>158364</t>
  </si>
  <si>
    <t>323570</t>
  </si>
  <si>
    <t>179126</t>
  </si>
  <si>
    <t>147533CLEAROUT</t>
  </si>
  <si>
    <t>147533</t>
  </si>
  <si>
    <t>321597</t>
  </si>
  <si>
    <t>171404</t>
  </si>
  <si>
    <t>462968</t>
  </si>
  <si>
    <t>166937</t>
  </si>
  <si>
    <t>162377</t>
  </si>
  <si>
    <t>153724</t>
  </si>
  <si>
    <t>4460984</t>
  </si>
  <si>
    <t>168626</t>
  </si>
  <si>
    <t>24291149</t>
  </si>
  <si>
    <t>156222</t>
  </si>
  <si>
    <t>14746709</t>
  </si>
  <si>
    <t>164415</t>
  </si>
  <si>
    <t>73706CLEAROUT</t>
  </si>
  <si>
    <t>73706</t>
  </si>
  <si>
    <t>321483</t>
  </si>
  <si>
    <t>172736</t>
  </si>
  <si>
    <t>323293</t>
  </si>
  <si>
    <t>178715</t>
  </si>
  <si>
    <t>690362</t>
  </si>
  <si>
    <t>151776</t>
  </si>
  <si>
    <t>054805</t>
  </si>
  <si>
    <t>194449</t>
  </si>
  <si>
    <t>3903660</t>
  </si>
  <si>
    <t>146445</t>
  </si>
  <si>
    <t>0144612379</t>
  </si>
  <si>
    <t>185404</t>
  </si>
  <si>
    <t>#INV59239</t>
  </si>
  <si>
    <t>615136</t>
  </si>
  <si>
    <t>164086</t>
  </si>
  <si>
    <t>188192</t>
  </si>
  <si>
    <t>171745</t>
  </si>
  <si>
    <t>2597528</t>
  </si>
  <si>
    <t>168625</t>
  </si>
  <si>
    <t>198241</t>
  </si>
  <si>
    <t>419080</t>
  </si>
  <si>
    <t>147180</t>
  </si>
  <si>
    <t>320996</t>
  </si>
  <si>
    <t>167726</t>
  </si>
  <si>
    <t>4634865</t>
  </si>
  <si>
    <t>177037</t>
  </si>
  <si>
    <t>9500554077</t>
  </si>
  <si>
    <t>184349</t>
  </si>
  <si>
    <t>320028</t>
  </si>
  <si>
    <t>162712</t>
  </si>
  <si>
    <t>783184</t>
  </si>
  <si>
    <t>186613</t>
  </si>
  <si>
    <t>I108246</t>
  </si>
  <si>
    <t>176906</t>
  </si>
  <si>
    <t>168405</t>
  </si>
  <si>
    <t>158404</t>
  </si>
  <si>
    <t>9500577404</t>
  </si>
  <si>
    <t>183443</t>
  </si>
  <si>
    <t>4303608</t>
  </si>
  <si>
    <t>163976</t>
  </si>
  <si>
    <t>#INV56621</t>
  </si>
  <si>
    <t>143725</t>
  </si>
  <si>
    <t>0144076387</t>
  </si>
  <si>
    <t>155937</t>
  </si>
  <si>
    <t>166463</t>
  </si>
  <si>
    <t>156406</t>
  </si>
  <si>
    <t>0144690312</t>
  </si>
  <si>
    <t>191255</t>
  </si>
  <si>
    <t>X101258</t>
  </si>
  <si>
    <t>PLITEQ INC</t>
  </si>
  <si>
    <t>I029096</t>
  </si>
  <si>
    <t>184771</t>
  </si>
  <si>
    <t>INVT1330593</t>
  </si>
  <si>
    <t>146319</t>
  </si>
  <si>
    <t>INVT1343669</t>
  </si>
  <si>
    <t>164943</t>
  </si>
  <si>
    <t>4187397</t>
  </si>
  <si>
    <t>157243</t>
  </si>
  <si>
    <t>98950461</t>
  </si>
  <si>
    <t>164543</t>
  </si>
  <si>
    <t>121132</t>
  </si>
  <si>
    <t>Fireclay Tile Inc.</t>
  </si>
  <si>
    <t>123357CLEAROUT</t>
  </si>
  <si>
    <t>123357</t>
  </si>
  <si>
    <t>0144028534</t>
  </si>
  <si>
    <t>148651</t>
  </si>
  <si>
    <t>0144421553</t>
  </si>
  <si>
    <t>175962</t>
  </si>
  <si>
    <t>181088</t>
  </si>
  <si>
    <t>170097</t>
  </si>
  <si>
    <t>158938</t>
  </si>
  <si>
    <t>98981154</t>
  </si>
  <si>
    <t>175986</t>
  </si>
  <si>
    <t>RNI157507A</t>
  </si>
  <si>
    <t>INVT1343112</t>
  </si>
  <si>
    <t>161557</t>
  </si>
  <si>
    <t>5188433</t>
  </si>
  <si>
    <t>178241</t>
  </si>
  <si>
    <t>187643</t>
  </si>
  <si>
    <t>174295</t>
  </si>
  <si>
    <t>0144636605</t>
  </si>
  <si>
    <t>188526</t>
  </si>
  <si>
    <t>0143956038</t>
  </si>
  <si>
    <t>146718</t>
  </si>
  <si>
    <t>2574129</t>
  </si>
  <si>
    <t>146469</t>
  </si>
  <si>
    <t>321069</t>
  </si>
  <si>
    <t>163971</t>
  </si>
  <si>
    <t>606221</t>
  </si>
  <si>
    <t>152061</t>
  </si>
  <si>
    <t>4842224</t>
  </si>
  <si>
    <t>186216</t>
  </si>
  <si>
    <t>320117</t>
  </si>
  <si>
    <t>164606</t>
  </si>
  <si>
    <t>0144434743</t>
  </si>
  <si>
    <t>175943</t>
  </si>
  <si>
    <t>483326</t>
  </si>
  <si>
    <t>173182</t>
  </si>
  <si>
    <t>14736266</t>
  </si>
  <si>
    <t>154256</t>
  </si>
  <si>
    <t>4619940</t>
  </si>
  <si>
    <t>323121</t>
  </si>
  <si>
    <t>178402</t>
  </si>
  <si>
    <t>01-022275</t>
  </si>
  <si>
    <t>186642</t>
  </si>
  <si>
    <t>4607943</t>
  </si>
  <si>
    <t>175764</t>
  </si>
  <si>
    <t>5052141</t>
  </si>
  <si>
    <t>193431</t>
  </si>
  <si>
    <t>24202122</t>
  </si>
  <si>
    <t>151541</t>
  </si>
  <si>
    <t>460059</t>
  </si>
  <si>
    <t>159758</t>
  </si>
  <si>
    <t>0144775004</t>
  </si>
  <si>
    <t>193335</t>
  </si>
  <si>
    <t>465446</t>
  </si>
  <si>
    <t>168256</t>
  </si>
  <si>
    <t>217886</t>
  </si>
  <si>
    <t>179663</t>
  </si>
  <si>
    <t>24321437</t>
  </si>
  <si>
    <t>163270</t>
  </si>
  <si>
    <t>0144143389</t>
  </si>
  <si>
    <t>161217</t>
  </si>
  <si>
    <t>0144537620</t>
  </si>
  <si>
    <t>053075</t>
  </si>
  <si>
    <t>8202057041</t>
  </si>
  <si>
    <t>173126</t>
  </si>
  <si>
    <t>050480</t>
  </si>
  <si>
    <t>179520</t>
  </si>
  <si>
    <t>I108812</t>
  </si>
  <si>
    <t>160494</t>
  </si>
  <si>
    <t>4135496</t>
  </si>
  <si>
    <t>155350</t>
  </si>
  <si>
    <t>109591</t>
  </si>
  <si>
    <t>THE R C Musson Rubber Co</t>
  </si>
  <si>
    <t>72672CLEAROUT</t>
  </si>
  <si>
    <t>72672</t>
  </si>
  <si>
    <t>191140</t>
  </si>
  <si>
    <t>177331</t>
  </si>
  <si>
    <t>000900563</t>
  </si>
  <si>
    <t>176234</t>
  </si>
  <si>
    <t>98973762</t>
  </si>
  <si>
    <t>173428</t>
  </si>
  <si>
    <t>98894026</t>
  </si>
  <si>
    <t>147168</t>
  </si>
  <si>
    <t>C3658903</t>
  </si>
  <si>
    <t>145304</t>
  </si>
  <si>
    <t>167759</t>
  </si>
  <si>
    <t>156365</t>
  </si>
  <si>
    <t>4904126</t>
  </si>
  <si>
    <t>187891</t>
  </si>
  <si>
    <t>218031</t>
  </si>
  <si>
    <t>195961</t>
  </si>
  <si>
    <t>0144343331</t>
  </si>
  <si>
    <t>168425</t>
  </si>
  <si>
    <t>49086</t>
  </si>
  <si>
    <t>190572</t>
  </si>
  <si>
    <t>IN00165117</t>
  </si>
  <si>
    <t>181297</t>
  </si>
  <si>
    <t>0144317796</t>
  </si>
  <si>
    <t>171923</t>
  </si>
  <si>
    <t>046325</t>
  </si>
  <si>
    <t>187793</t>
  </si>
  <si>
    <t>324379</t>
  </si>
  <si>
    <t>184732</t>
  </si>
  <si>
    <t>SIN287214</t>
  </si>
  <si>
    <t>166597</t>
  </si>
  <si>
    <t>129003</t>
  </si>
  <si>
    <t>Urban Surfaces, Inc.</t>
  </si>
  <si>
    <t>INV91235</t>
  </si>
  <si>
    <t>140660</t>
  </si>
  <si>
    <t>98904420</t>
  </si>
  <si>
    <t>138805</t>
  </si>
  <si>
    <t>193236</t>
  </si>
  <si>
    <t>0144612525</t>
  </si>
  <si>
    <t>188050</t>
  </si>
  <si>
    <t>053643</t>
  </si>
  <si>
    <t>194075</t>
  </si>
  <si>
    <t>5116998</t>
  </si>
  <si>
    <t>IN00162317</t>
  </si>
  <si>
    <t>168627</t>
  </si>
  <si>
    <t>104564</t>
  </si>
  <si>
    <t>Porcelanosa</t>
  </si>
  <si>
    <t>7224115900</t>
  </si>
  <si>
    <t>144770</t>
  </si>
  <si>
    <t>166461</t>
  </si>
  <si>
    <t>0144612380</t>
  </si>
  <si>
    <t>187862</t>
  </si>
  <si>
    <t>0143932633</t>
  </si>
  <si>
    <t>144720</t>
  </si>
  <si>
    <t>0144375800</t>
  </si>
  <si>
    <t>174100</t>
  </si>
  <si>
    <t>14783180</t>
  </si>
  <si>
    <t>191227</t>
  </si>
  <si>
    <t>316767</t>
  </si>
  <si>
    <t>147019</t>
  </si>
  <si>
    <t>INV69541</t>
  </si>
  <si>
    <t>178276</t>
  </si>
  <si>
    <t>09262024SCT</t>
  </si>
  <si>
    <t>145103</t>
  </si>
  <si>
    <t>24326274</t>
  </si>
  <si>
    <t>162512</t>
  </si>
  <si>
    <t>#INV65414</t>
  </si>
  <si>
    <t>172100</t>
  </si>
  <si>
    <t>321403</t>
  </si>
  <si>
    <t>168851</t>
  </si>
  <si>
    <t>0144395809</t>
  </si>
  <si>
    <t>177290</t>
  </si>
  <si>
    <t>0144636576</t>
  </si>
  <si>
    <t>0144123636</t>
  </si>
  <si>
    <t>161552</t>
  </si>
  <si>
    <t>0144434739</t>
  </si>
  <si>
    <t>176240</t>
  </si>
  <si>
    <t>01-022414</t>
  </si>
  <si>
    <t>193108</t>
  </si>
  <si>
    <t>98956542</t>
  </si>
  <si>
    <t>168235</t>
  </si>
  <si>
    <t>IN00159369</t>
  </si>
  <si>
    <t>157246</t>
  </si>
  <si>
    <t>188826</t>
  </si>
  <si>
    <t>173614</t>
  </si>
  <si>
    <t>0144434740</t>
  </si>
  <si>
    <t>0144477219</t>
  </si>
  <si>
    <t>178268</t>
  </si>
  <si>
    <t>0144368249</t>
  </si>
  <si>
    <t>172664</t>
  </si>
  <si>
    <t>626169</t>
  </si>
  <si>
    <t>179496</t>
  </si>
  <si>
    <t>4619938</t>
  </si>
  <si>
    <t>175455</t>
  </si>
  <si>
    <t>163447</t>
  </si>
  <si>
    <t>151936</t>
  </si>
  <si>
    <t>RNI98152</t>
  </si>
  <si>
    <t>98152</t>
  </si>
  <si>
    <t>0143857156</t>
  </si>
  <si>
    <t>170689</t>
  </si>
  <si>
    <t>159542</t>
  </si>
  <si>
    <t>489970</t>
  </si>
  <si>
    <t>181452</t>
  </si>
  <si>
    <t>126511</t>
  </si>
  <si>
    <t>Audrey Lane LLC</t>
  </si>
  <si>
    <t>1359661</t>
  </si>
  <si>
    <t>173720</t>
  </si>
  <si>
    <t>044557</t>
  </si>
  <si>
    <t>185547</t>
  </si>
  <si>
    <t>317701</t>
  </si>
  <si>
    <t>152562</t>
  </si>
  <si>
    <t>#INV63232</t>
  </si>
  <si>
    <t>163414</t>
  </si>
  <si>
    <t>0144434735</t>
  </si>
  <si>
    <t>179044</t>
  </si>
  <si>
    <t>68521RNI</t>
  </si>
  <si>
    <t>68521</t>
  </si>
  <si>
    <t>170692</t>
  </si>
  <si>
    <t>159827</t>
  </si>
  <si>
    <t>319816</t>
  </si>
  <si>
    <t>161554</t>
  </si>
  <si>
    <t>684383</t>
  </si>
  <si>
    <t>136292</t>
  </si>
  <si>
    <t>0144250590</t>
  </si>
  <si>
    <t>154740</t>
  </si>
  <si>
    <t>194346</t>
  </si>
  <si>
    <t>180409</t>
  </si>
  <si>
    <t>521143</t>
  </si>
  <si>
    <t>188211</t>
  </si>
  <si>
    <t>98905310</t>
  </si>
  <si>
    <t>152137</t>
  </si>
  <si>
    <t>0144392774</t>
  </si>
  <si>
    <t>176629</t>
  </si>
  <si>
    <t>056511</t>
  </si>
  <si>
    <t>186702</t>
  </si>
  <si>
    <t>INV70937</t>
  </si>
  <si>
    <t>179446</t>
  </si>
  <si>
    <t>782408</t>
  </si>
  <si>
    <t>8202077339</t>
  </si>
  <si>
    <t>182873</t>
  </si>
  <si>
    <t>IN00158632</t>
  </si>
  <si>
    <t>154717</t>
  </si>
  <si>
    <t>057119</t>
  </si>
  <si>
    <t>195703</t>
  </si>
  <si>
    <t>518868</t>
  </si>
  <si>
    <t>194450</t>
  </si>
  <si>
    <t>3903661</t>
  </si>
  <si>
    <t>144717</t>
  </si>
  <si>
    <t>193237</t>
  </si>
  <si>
    <t>179274</t>
  </si>
  <si>
    <t>4914620</t>
  </si>
  <si>
    <t>188926</t>
  </si>
  <si>
    <t>427822</t>
  </si>
  <si>
    <t>147542</t>
  </si>
  <si>
    <t>317788</t>
  </si>
  <si>
    <t>153177</t>
  </si>
  <si>
    <t>319541</t>
  </si>
  <si>
    <t>162220</t>
  </si>
  <si>
    <t>98983816</t>
  </si>
  <si>
    <t>175083</t>
  </si>
  <si>
    <t>193784</t>
  </si>
  <si>
    <t>177282</t>
  </si>
  <si>
    <t>878221</t>
  </si>
  <si>
    <t>102415</t>
  </si>
  <si>
    <t>Thornton Tile &amp; Marble</t>
  </si>
  <si>
    <t>21550</t>
  </si>
  <si>
    <t>168464</t>
  </si>
  <si>
    <t>0144173008</t>
  </si>
  <si>
    <t>160188</t>
  </si>
  <si>
    <t>C3752332</t>
  </si>
  <si>
    <t>148952</t>
  </si>
  <si>
    <t>0143932636</t>
  </si>
  <si>
    <t>146725</t>
  </si>
  <si>
    <t>322039</t>
  </si>
  <si>
    <t>175377</t>
  </si>
  <si>
    <t>044559</t>
  </si>
  <si>
    <t>185550</t>
  </si>
  <si>
    <t>0143857163</t>
  </si>
  <si>
    <t>147692</t>
  </si>
  <si>
    <t>0144049055</t>
  </si>
  <si>
    <t>4998880</t>
  </si>
  <si>
    <t>191809</t>
  </si>
  <si>
    <t>0144123631</t>
  </si>
  <si>
    <t>162375</t>
  </si>
  <si>
    <t>152759</t>
  </si>
  <si>
    <t>98941943</t>
  </si>
  <si>
    <t>123920</t>
  </si>
  <si>
    <t>Best Tile Distributor of North Carolina</t>
  </si>
  <si>
    <t>11624920</t>
  </si>
  <si>
    <t>145692</t>
  </si>
  <si>
    <t>109043</t>
  </si>
  <si>
    <t>Yorkshore Sales &amp; Marketing, Inc.</t>
  </si>
  <si>
    <t>021125060</t>
  </si>
  <si>
    <t>191230</t>
  </si>
  <si>
    <t>182182</t>
  </si>
  <si>
    <t>168024</t>
  </si>
  <si>
    <t>126813</t>
  </si>
  <si>
    <t>Floorazzo Tile LLC</t>
  </si>
  <si>
    <t>14156CLEAROUT</t>
  </si>
  <si>
    <t>14156</t>
  </si>
  <si>
    <t>4187395</t>
  </si>
  <si>
    <t>4771980</t>
  </si>
  <si>
    <t>182952</t>
  </si>
  <si>
    <t>1058769</t>
  </si>
  <si>
    <t>0144537621</t>
  </si>
  <si>
    <t>0144296098</t>
  </si>
  <si>
    <t>320757</t>
  </si>
  <si>
    <t>168628</t>
  </si>
  <si>
    <t>0144774998</t>
  </si>
  <si>
    <t>193115</t>
  </si>
  <si>
    <t>4093514</t>
  </si>
  <si>
    <t>154247</t>
  </si>
  <si>
    <t>323292</t>
  </si>
  <si>
    <t>178517</t>
  </si>
  <si>
    <t>317366</t>
  </si>
  <si>
    <t>151389</t>
  </si>
  <si>
    <t>318216</t>
  </si>
  <si>
    <t>152556</t>
  </si>
  <si>
    <t>SIN283550</t>
  </si>
  <si>
    <t>144714</t>
  </si>
  <si>
    <t>12132024SCT</t>
  </si>
  <si>
    <t>171970</t>
  </si>
  <si>
    <t>98929566</t>
  </si>
  <si>
    <t>158651</t>
  </si>
  <si>
    <t>4470639</t>
  </si>
  <si>
    <t>168938</t>
  </si>
  <si>
    <t>0143981144</t>
  </si>
  <si>
    <t>4831840</t>
  </si>
  <si>
    <t>186023</t>
  </si>
  <si>
    <t>185802</t>
  </si>
  <si>
    <t>170215</t>
  </si>
  <si>
    <t>0144537614</t>
  </si>
  <si>
    <t>184918</t>
  </si>
  <si>
    <t>4019473</t>
  </si>
  <si>
    <t>135613</t>
  </si>
  <si>
    <t>0144250576</t>
  </si>
  <si>
    <t>168568</t>
  </si>
  <si>
    <t>#INV66701</t>
  </si>
  <si>
    <t>177123</t>
  </si>
  <si>
    <t>194940</t>
  </si>
  <si>
    <t>180783</t>
  </si>
  <si>
    <t>614738</t>
  </si>
  <si>
    <t>24627204</t>
  </si>
  <si>
    <t>192341</t>
  </si>
  <si>
    <t>175196</t>
  </si>
  <si>
    <t>156629</t>
  </si>
  <si>
    <t>046326</t>
  </si>
  <si>
    <t>187798</t>
  </si>
  <si>
    <t>322738</t>
  </si>
  <si>
    <t>176356</t>
  </si>
  <si>
    <t>0144546843</t>
  </si>
  <si>
    <t>2101509</t>
  </si>
  <si>
    <t>172730</t>
  </si>
  <si>
    <t>83275</t>
  </si>
  <si>
    <t>179300</t>
  </si>
  <si>
    <t>4711636</t>
  </si>
  <si>
    <t>179074</t>
  </si>
  <si>
    <t>RNI65734</t>
  </si>
  <si>
    <t>65734</t>
  </si>
  <si>
    <t>317699</t>
  </si>
  <si>
    <t>152023</t>
  </si>
  <si>
    <t>012425039</t>
  </si>
  <si>
    <t>185679</t>
  </si>
  <si>
    <t>318147</t>
  </si>
  <si>
    <t>155039</t>
  </si>
  <si>
    <t>0144659824</t>
  </si>
  <si>
    <t>190689</t>
  </si>
  <si>
    <t>181614</t>
  </si>
  <si>
    <t>169342</t>
  </si>
  <si>
    <t>0144546420</t>
  </si>
  <si>
    <t>184275</t>
  </si>
  <si>
    <t>0144250582</t>
  </si>
  <si>
    <t>165126</t>
  </si>
  <si>
    <t>4600526</t>
  </si>
  <si>
    <t>175072</t>
  </si>
  <si>
    <t>102602</t>
  </si>
  <si>
    <t>Specialized Fitness Resources</t>
  </si>
  <si>
    <t>PAIDBYCC105070</t>
  </si>
  <si>
    <t>105070</t>
  </si>
  <si>
    <t>SIN289844</t>
  </si>
  <si>
    <t>178457</t>
  </si>
  <si>
    <t>321110</t>
  </si>
  <si>
    <t>167034</t>
  </si>
  <si>
    <t>044556</t>
  </si>
  <si>
    <t>185269</t>
  </si>
  <si>
    <t>126740</t>
  </si>
  <si>
    <t>Platform Surfaces LLC</t>
  </si>
  <si>
    <t>023897</t>
  </si>
  <si>
    <t>190391</t>
  </si>
  <si>
    <t>RNI109791</t>
  </si>
  <si>
    <t>109791</t>
  </si>
  <si>
    <t>6-4185592</t>
  </si>
  <si>
    <t>175527</t>
  </si>
  <si>
    <t>196083</t>
  </si>
  <si>
    <t>181713</t>
  </si>
  <si>
    <t>0143961294</t>
  </si>
  <si>
    <t>0144612365</t>
  </si>
  <si>
    <t>163444</t>
  </si>
  <si>
    <t>153785</t>
  </si>
  <si>
    <t>182180</t>
  </si>
  <si>
    <t>166910</t>
  </si>
  <si>
    <t>158808</t>
  </si>
  <si>
    <t>145825</t>
  </si>
  <si>
    <t>2589339</t>
  </si>
  <si>
    <t>161083</t>
  </si>
  <si>
    <t>98958655</t>
  </si>
  <si>
    <t>167794</t>
  </si>
  <si>
    <t>108912</t>
  </si>
  <si>
    <t>Artaic LLC</t>
  </si>
  <si>
    <t>01214122-01</t>
  </si>
  <si>
    <t>178458</t>
  </si>
  <si>
    <t>0144250575</t>
  </si>
  <si>
    <t>167648</t>
  </si>
  <si>
    <t>4711639</t>
  </si>
  <si>
    <t>0144519703</t>
  </si>
  <si>
    <t>179349</t>
  </si>
  <si>
    <t>0143932630</t>
  </si>
  <si>
    <t>055960</t>
  </si>
  <si>
    <t>195967</t>
  </si>
  <si>
    <t>049083</t>
  </si>
  <si>
    <t>I109024</t>
  </si>
  <si>
    <t>182304</t>
  </si>
  <si>
    <t>8202027061</t>
  </si>
  <si>
    <t>149083</t>
  </si>
  <si>
    <t>0143951843</t>
  </si>
  <si>
    <t>152346</t>
  </si>
  <si>
    <t>477745</t>
  </si>
  <si>
    <t>172743</t>
  </si>
  <si>
    <t>14723784</t>
  </si>
  <si>
    <t>144558</t>
  </si>
  <si>
    <t>0144143391</t>
  </si>
  <si>
    <t>157571</t>
  </si>
  <si>
    <t>IN00168099</t>
  </si>
  <si>
    <t>193114</t>
  </si>
  <si>
    <t>0144076391</t>
  </si>
  <si>
    <t>155785A</t>
  </si>
  <si>
    <t>494892</t>
  </si>
  <si>
    <t>183442</t>
  </si>
  <si>
    <t>5072396</t>
  </si>
  <si>
    <t>047386</t>
  </si>
  <si>
    <t>0144368253</t>
  </si>
  <si>
    <t>173383</t>
  </si>
  <si>
    <t>5093528</t>
  </si>
  <si>
    <t>195658</t>
  </si>
  <si>
    <t>0143981146</t>
  </si>
  <si>
    <t>151670</t>
  </si>
  <si>
    <t>98948070</t>
  </si>
  <si>
    <t>163767</t>
  </si>
  <si>
    <t>INV68615</t>
  </si>
  <si>
    <t>183886</t>
  </si>
  <si>
    <t>320119</t>
  </si>
  <si>
    <t>165381</t>
  </si>
  <si>
    <t>4442163</t>
  </si>
  <si>
    <t>168013</t>
  </si>
  <si>
    <t>24291273</t>
  </si>
  <si>
    <t>157425</t>
  </si>
  <si>
    <t>0144028532</t>
  </si>
  <si>
    <t>153168</t>
  </si>
  <si>
    <t>0144612368</t>
  </si>
  <si>
    <t>182955</t>
  </si>
  <si>
    <t>RNI119578</t>
  </si>
  <si>
    <t>119578</t>
  </si>
  <si>
    <t>#INV56624</t>
  </si>
  <si>
    <t>137879</t>
  </si>
  <si>
    <t>0144143392</t>
  </si>
  <si>
    <t>4743242</t>
  </si>
  <si>
    <t>180370</t>
  </si>
  <si>
    <t>4771983</t>
  </si>
  <si>
    <t>182932</t>
  </si>
  <si>
    <t>0144519697</t>
  </si>
  <si>
    <t>163446</t>
  </si>
  <si>
    <t>151456</t>
  </si>
  <si>
    <t>192698</t>
  </si>
  <si>
    <t>178327</t>
  </si>
  <si>
    <t>196625</t>
  </si>
  <si>
    <t>181833</t>
  </si>
  <si>
    <t>9125694410</t>
  </si>
  <si>
    <t>189207</t>
  </si>
  <si>
    <t>0144250579</t>
  </si>
  <si>
    <t>050763</t>
  </si>
  <si>
    <t>191516</t>
  </si>
  <si>
    <t>186399</t>
  </si>
  <si>
    <t>173618</t>
  </si>
  <si>
    <t>0143836334</t>
  </si>
  <si>
    <t>145836</t>
  </si>
  <si>
    <t>0144748362</t>
  </si>
  <si>
    <t>195415</t>
  </si>
  <si>
    <t>0143981143</t>
  </si>
  <si>
    <t>5009233</t>
  </si>
  <si>
    <t>192331</t>
  </si>
  <si>
    <t>I107382</t>
  </si>
  <si>
    <t>157671</t>
  </si>
  <si>
    <t>164552</t>
  </si>
  <si>
    <t>155210</t>
  </si>
  <si>
    <t>318215</t>
  </si>
  <si>
    <t>152552</t>
  </si>
  <si>
    <t>01-022096</t>
  </si>
  <si>
    <t>178516</t>
  </si>
  <si>
    <t>163450</t>
  </si>
  <si>
    <t>2096224</t>
  </si>
  <si>
    <t>428962</t>
  </si>
  <si>
    <t>144565</t>
  </si>
  <si>
    <t>872217</t>
  </si>
  <si>
    <t>155005</t>
  </si>
  <si>
    <t>4319109</t>
  </si>
  <si>
    <t>162152</t>
  </si>
  <si>
    <t>4822079</t>
  </si>
  <si>
    <t>185321</t>
  </si>
  <si>
    <t>2579839</t>
  </si>
  <si>
    <t>146167</t>
  </si>
  <si>
    <t>4335288</t>
  </si>
  <si>
    <t>A2 45005763</t>
  </si>
  <si>
    <t>192338</t>
  </si>
  <si>
    <t>631079</t>
  </si>
  <si>
    <t>60218</t>
  </si>
  <si>
    <t>0143981148</t>
  </si>
  <si>
    <t>0144368252</t>
  </si>
  <si>
    <t>0144451495</t>
  </si>
  <si>
    <t>179303</t>
  </si>
  <si>
    <t>INVT1347735</t>
  </si>
  <si>
    <t>172099</t>
  </si>
  <si>
    <t>0144408561</t>
  </si>
  <si>
    <t>176454</t>
  </si>
  <si>
    <t>0144049057</t>
  </si>
  <si>
    <t>125278</t>
  </si>
  <si>
    <t>14767266</t>
  </si>
  <si>
    <t>178335</t>
  </si>
  <si>
    <t>98933020</t>
  </si>
  <si>
    <t>160001</t>
  </si>
  <si>
    <t>5194912</t>
  </si>
  <si>
    <t>196942</t>
  </si>
  <si>
    <t>317503</t>
  </si>
  <si>
    <t>144542</t>
  </si>
  <si>
    <t>0144408552</t>
  </si>
  <si>
    <t>318311</t>
  </si>
  <si>
    <t>153774</t>
  </si>
  <si>
    <t>6221</t>
  </si>
  <si>
    <t>189826</t>
  </si>
  <si>
    <t>325693</t>
  </si>
  <si>
    <t>193384</t>
  </si>
  <si>
    <t>4590135</t>
  </si>
  <si>
    <t>174230</t>
  </si>
  <si>
    <t>4882281</t>
  </si>
  <si>
    <t>187367</t>
  </si>
  <si>
    <t>24643936</t>
  </si>
  <si>
    <t>191490</t>
  </si>
  <si>
    <t>100160</t>
  </si>
  <si>
    <t>Bedrosians Tile &amp; Stone</t>
  </si>
  <si>
    <t>1742400013718</t>
  </si>
  <si>
    <t>162430</t>
  </si>
  <si>
    <t>4030688</t>
  </si>
  <si>
    <t>151922</t>
  </si>
  <si>
    <t>324980</t>
  </si>
  <si>
    <t>187074</t>
  </si>
  <si>
    <t>0143832144</t>
  </si>
  <si>
    <t>143852</t>
  </si>
  <si>
    <t>SIN290993</t>
  </si>
  <si>
    <t>187065</t>
  </si>
  <si>
    <t>24239261</t>
  </si>
  <si>
    <t>153679</t>
  </si>
  <si>
    <t>320755</t>
  </si>
  <si>
    <t>165205</t>
  </si>
  <si>
    <t>0144368244</t>
  </si>
  <si>
    <t>170802</t>
  </si>
  <si>
    <t>INV70493</t>
  </si>
  <si>
    <t>188610</t>
  </si>
  <si>
    <t>6- 4085053</t>
  </si>
  <si>
    <t>161783</t>
  </si>
  <si>
    <t>4882280</t>
  </si>
  <si>
    <t>187446</t>
  </si>
  <si>
    <t>177104</t>
  </si>
  <si>
    <t>160009</t>
  </si>
  <si>
    <t>149075</t>
  </si>
  <si>
    <t>056648</t>
  </si>
  <si>
    <t>197090</t>
  </si>
  <si>
    <t>783094</t>
  </si>
  <si>
    <t>184434</t>
  </si>
  <si>
    <t>322874</t>
  </si>
  <si>
    <t>179043</t>
  </si>
  <si>
    <t>0144748355</t>
  </si>
  <si>
    <t>192131</t>
  </si>
  <si>
    <t>0144192535</t>
  </si>
  <si>
    <t>0144338638</t>
  </si>
  <si>
    <t>174007</t>
  </si>
  <si>
    <t>158812</t>
  </si>
  <si>
    <t>148071</t>
  </si>
  <si>
    <t>051315</t>
  </si>
  <si>
    <t>191840</t>
  </si>
  <si>
    <t>044558</t>
  </si>
  <si>
    <t>185542</t>
  </si>
  <si>
    <t>99032155</t>
  </si>
  <si>
    <t>183864</t>
  </si>
  <si>
    <t>C4287295</t>
  </si>
  <si>
    <t>144764</t>
  </si>
  <si>
    <t>316765</t>
  </si>
  <si>
    <t>142719</t>
  </si>
  <si>
    <t>I105168</t>
  </si>
  <si>
    <t>123305</t>
  </si>
  <si>
    <t>178894</t>
  </si>
  <si>
    <t>0144748367</t>
  </si>
  <si>
    <t>195801</t>
  </si>
  <si>
    <t>462967</t>
  </si>
  <si>
    <t>161403</t>
  </si>
  <si>
    <t>24416455</t>
  </si>
  <si>
    <t>159546</t>
  </si>
  <si>
    <t>2102704</t>
  </si>
  <si>
    <t>176900</t>
  </si>
  <si>
    <t>INVT1331683</t>
  </si>
  <si>
    <t>147502</t>
  </si>
  <si>
    <t>3882356</t>
  </si>
  <si>
    <t>145272</t>
  </si>
  <si>
    <t>158811</t>
  </si>
  <si>
    <t>147179</t>
  </si>
  <si>
    <t>323497</t>
  </si>
  <si>
    <t>183163</t>
  </si>
  <si>
    <t>0143932631</t>
  </si>
  <si>
    <t>141043</t>
  </si>
  <si>
    <t>RNI138703</t>
  </si>
  <si>
    <t>138703</t>
  </si>
  <si>
    <t>600865</t>
  </si>
  <si>
    <t>145089</t>
  </si>
  <si>
    <t>054802</t>
  </si>
  <si>
    <t>01-021400</t>
  </si>
  <si>
    <t>143752</t>
  </si>
  <si>
    <t>3892797</t>
  </si>
  <si>
    <t>145887</t>
  </si>
  <si>
    <t>4470638</t>
  </si>
  <si>
    <t>167339</t>
  </si>
  <si>
    <t>4600530</t>
  </si>
  <si>
    <t>175378</t>
  </si>
  <si>
    <t>0144049061</t>
  </si>
  <si>
    <t>153644</t>
  </si>
  <si>
    <t>320754</t>
  </si>
  <si>
    <t>164561</t>
  </si>
  <si>
    <t>24-1552-A</t>
  </si>
  <si>
    <t>148508</t>
  </si>
  <si>
    <t>318217</t>
  </si>
  <si>
    <t>153161</t>
  </si>
  <si>
    <t>01-021624</t>
  </si>
  <si>
    <t>156617</t>
  </si>
  <si>
    <t>0144471099</t>
  </si>
  <si>
    <t>4366915</t>
  </si>
  <si>
    <t>164568</t>
  </si>
  <si>
    <t>317698</t>
  </si>
  <si>
    <t>147541</t>
  </si>
  <si>
    <t>160008</t>
  </si>
  <si>
    <t>148547</t>
  </si>
  <si>
    <t>RNI161399</t>
  </si>
  <si>
    <t>324088</t>
  </si>
  <si>
    <t>186317</t>
  </si>
  <si>
    <t>0143857165</t>
  </si>
  <si>
    <t>148377</t>
  </si>
  <si>
    <t>0144028528</t>
  </si>
  <si>
    <t>156410</t>
  </si>
  <si>
    <t>0144748356</t>
  </si>
  <si>
    <t>217887</t>
  </si>
  <si>
    <t>180942</t>
  </si>
  <si>
    <t>6013</t>
  </si>
  <si>
    <t>161070</t>
  </si>
  <si>
    <t>320116</t>
  </si>
  <si>
    <t>163985</t>
  </si>
  <si>
    <t>1320</t>
  </si>
  <si>
    <t>Architectural Ceramics Inc. Architessa</t>
  </si>
  <si>
    <t>SIN290063</t>
  </si>
  <si>
    <t>450596</t>
  </si>
  <si>
    <t>159640</t>
  </si>
  <si>
    <t>452411</t>
  </si>
  <si>
    <t>161786</t>
  </si>
  <si>
    <t>050310</t>
  </si>
  <si>
    <t>188956</t>
  </si>
  <si>
    <t>99002894</t>
  </si>
  <si>
    <t>181712</t>
  </si>
  <si>
    <t>8202068210</t>
  </si>
  <si>
    <t>RNI99123</t>
  </si>
  <si>
    <t>99123</t>
  </si>
  <si>
    <t>2583824</t>
  </si>
  <si>
    <t>155653</t>
  </si>
  <si>
    <t>0144443467</t>
  </si>
  <si>
    <t>653321</t>
  </si>
  <si>
    <t>045210</t>
  </si>
  <si>
    <t>187310</t>
  </si>
  <si>
    <t>256000</t>
  </si>
  <si>
    <t>192134</t>
  </si>
  <si>
    <t>0144612374</t>
  </si>
  <si>
    <t>188262</t>
  </si>
  <si>
    <t>167761</t>
  </si>
  <si>
    <t>486991</t>
  </si>
  <si>
    <t>#INV66825</t>
  </si>
  <si>
    <t>0144076388</t>
  </si>
  <si>
    <t>154694</t>
  </si>
  <si>
    <t>I109708</t>
  </si>
  <si>
    <t>185422</t>
  </si>
  <si>
    <t>0143932634</t>
  </si>
  <si>
    <t>104482</t>
  </si>
  <si>
    <t>Mats Inc DBA Matter Surfaces</t>
  </si>
  <si>
    <t>1017829</t>
  </si>
  <si>
    <t>181031</t>
  </si>
  <si>
    <t>4576098</t>
  </si>
  <si>
    <t>173422</t>
  </si>
  <si>
    <t>6114</t>
  </si>
  <si>
    <t>177819</t>
  </si>
  <si>
    <t>783716</t>
  </si>
  <si>
    <t>195493</t>
  </si>
  <si>
    <t>166467</t>
  </si>
  <si>
    <t>152871</t>
  </si>
  <si>
    <t>IN00158872</t>
  </si>
  <si>
    <t>154259</t>
  </si>
  <si>
    <t>185803</t>
  </si>
  <si>
    <t>171799</t>
  </si>
  <si>
    <t>164551</t>
  </si>
  <si>
    <t>155028</t>
  </si>
  <si>
    <t>043990</t>
  </si>
  <si>
    <t>186328</t>
  </si>
  <si>
    <t>164659</t>
  </si>
  <si>
    <t>154788</t>
  </si>
  <si>
    <t>98996591</t>
  </si>
  <si>
    <t>181256</t>
  </si>
  <si>
    <t>2539064</t>
  </si>
  <si>
    <t>119344</t>
  </si>
  <si>
    <t>165435</t>
  </si>
  <si>
    <t>0144408555</t>
  </si>
  <si>
    <t>177196</t>
  </si>
  <si>
    <t>0144451496</t>
  </si>
  <si>
    <t>180113</t>
  </si>
  <si>
    <t>5116999</t>
  </si>
  <si>
    <t>0144775005</t>
  </si>
  <si>
    <t>197580</t>
  </si>
  <si>
    <t>319817</t>
  </si>
  <si>
    <t>324377</t>
  </si>
  <si>
    <t>184241</t>
  </si>
  <si>
    <t>051420</t>
  </si>
  <si>
    <t>191391</t>
  </si>
  <si>
    <t>177103</t>
  </si>
  <si>
    <t>4904124</t>
  </si>
  <si>
    <t>0144628277</t>
  </si>
  <si>
    <t>CM1028716</t>
  </si>
  <si>
    <t>185270</t>
  </si>
  <si>
    <t>045086</t>
  </si>
  <si>
    <t>186918</t>
  </si>
  <si>
    <t>0143932635</t>
  </si>
  <si>
    <t>0144434742</t>
  </si>
  <si>
    <t>177332</t>
  </si>
  <si>
    <t>4082356</t>
  </si>
  <si>
    <t>153671</t>
  </si>
  <si>
    <t>118209</t>
  </si>
  <si>
    <t>Flor, Inc.</t>
  </si>
  <si>
    <t>32068</t>
  </si>
  <si>
    <t>164014</t>
  </si>
  <si>
    <t>319129</t>
  </si>
  <si>
    <t>159761</t>
  </si>
  <si>
    <t>187059</t>
  </si>
  <si>
    <t>4431673</t>
  </si>
  <si>
    <t>167462</t>
  </si>
  <si>
    <t>RNI156756A</t>
  </si>
  <si>
    <t>156756</t>
  </si>
  <si>
    <t>RNI77737</t>
  </si>
  <si>
    <t>77737</t>
  </si>
  <si>
    <t>044561</t>
  </si>
  <si>
    <t>186251</t>
  </si>
  <si>
    <t>324828</t>
  </si>
  <si>
    <t>189362</t>
  </si>
  <si>
    <t>#INV62385</t>
  </si>
  <si>
    <t>158450</t>
  </si>
  <si>
    <t>4114476</t>
  </si>
  <si>
    <t>152091</t>
  </si>
  <si>
    <t>5185374</t>
  </si>
  <si>
    <t>173112</t>
  </si>
  <si>
    <t>4124251</t>
  </si>
  <si>
    <t>155169</t>
  </si>
  <si>
    <t>108927</t>
  </si>
  <si>
    <t>Tile By Design Inc</t>
  </si>
  <si>
    <t>28735</t>
  </si>
  <si>
    <t>160506</t>
  </si>
  <si>
    <t>RNI41905</t>
  </si>
  <si>
    <t>41905</t>
  </si>
  <si>
    <t>049084</t>
  </si>
  <si>
    <t>187845</t>
  </si>
  <si>
    <t>4093515</t>
  </si>
  <si>
    <t>317700</t>
  </si>
  <si>
    <t>152453</t>
  </si>
  <si>
    <t>2583339</t>
  </si>
  <si>
    <t>155475</t>
  </si>
  <si>
    <t>113125</t>
  </si>
  <si>
    <t>142442</t>
  </si>
  <si>
    <t>320401</t>
  </si>
  <si>
    <t>163982</t>
  </si>
  <si>
    <t>8202047963</t>
  </si>
  <si>
    <t>5009236</t>
  </si>
  <si>
    <t>192491</t>
  </si>
  <si>
    <t>0144506173</t>
  </si>
  <si>
    <t>183244</t>
  </si>
  <si>
    <t>INV59971</t>
  </si>
  <si>
    <t>156895</t>
  </si>
  <si>
    <t>158810</t>
  </si>
  <si>
    <t>147806</t>
  </si>
  <si>
    <t>INVT1344805</t>
  </si>
  <si>
    <t>167547</t>
  </si>
  <si>
    <t>4634867</t>
  </si>
  <si>
    <t>176939</t>
  </si>
  <si>
    <t>175202</t>
  </si>
  <si>
    <t>162199</t>
  </si>
  <si>
    <t>189458</t>
  </si>
  <si>
    <t>176021</t>
  </si>
  <si>
    <t>0144480829</t>
  </si>
  <si>
    <t>181809</t>
  </si>
  <si>
    <t>460060</t>
  </si>
  <si>
    <t>166011</t>
  </si>
  <si>
    <t>319013</t>
  </si>
  <si>
    <t>159243</t>
  </si>
  <si>
    <t>193785</t>
  </si>
  <si>
    <t>179257</t>
  </si>
  <si>
    <t>107840</t>
  </si>
  <si>
    <t>Best Tile Distributors, Inc.</t>
  </si>
  <si>
    <t>11696494</t>
  </si>
  <si>
    <t>169052</t>
  </si>
  <si>
    <t>0144628271</t>
  </si>
  <si>
    <t>0144477223</t>
  </si>
  <si>
    <t>181596</t>
  </si>
  <si>
    <t>2574090</t>
  </si>
  <si>
    <t>139991</t>
  </si>
  <si>
    <t>321599</t>
  </si>
  <si>
    <t>171917</t>
  </si>
  <si>
    <t>217937</t>
  </si>
  <si>
    <t>185103</t>
  </si>
  <si>
    <t>98916956</t>
  </si>
  <si>
    <t>156382</t>
  </si>
  <si>
    <t>5019493</t>
  </si>
  <si>
    <t>192645</t>
  </si>
  <si>
    <t>199825</t>
  </si>
  <si>
    <t>184614</t>
  </si>
  <si>
    <t>13928950</t>
  </si>
  <si>
    <t>98957585</t>
  </si>
  <si>
    <t>0144123640</t>
  </si>
  <si>
    <t>319451</t>
  </si>
  <si>
    <t>161984</t>
  </si>
  <si>
    <t>0143951842</t>
  </si>
  <si>
    <t>2584834</t>
  </si>
  <si>
    <t>156396</t>
  </si>
  <si>
    <t>324727</t>
  </si>
  <si>
    <t>185674</t>
  </si>
  <si>
    <t>0144076997</t>
  </si>
  <si>
    <t>4692135</t>
  </si>
  <si>
    <t>179457</t>
  </si>
  <si>
    <t>0144368246</t>
  </si>
  <si>
    <t>172855</t>
  </si>
  <si>
    <t>14735421</t>
  </si>
  <si>
    <t>155237</t>
  </si>
  <si>
    <t>440992</t>
  </si>
  <si>
    <t>151718</t>
  </si>
  <si>
    <t>198794</t>
  </si>
  <si>
    <t>180944</t>
  </si>
  <si>
    <t>170093</t>
  </si>
  <si>
    <t>156562A</t>
  </si>
  <si>
    <t>0144717642</t>
  </si>
  <si>
    <t>189467</t>
  </si>
  <si>
    <t>317507</t>
  </si>
  <si>
    <t>147549</t>
  </si>
  <si>
    <t>192699</t>
  </si>
  <si>
    <t>178356</t>
  </si>
  <si>
    <t>4376779</t>
  </si>
  <si>
    <t>165238</t>
  </si>
  <si>
    <t>0470931</t>
  </si>
  <si>
    <t>0144564522</t>
  </si>
  <si>
    <t>181440</t>
  </si>
  <si>
    <t>125998942</t>
  </si>
  <si>
    <t>173416</t>
  </si>
  <si>
    <t>0144551392</t>
  </si>
  <si>
    <t>184262</t>
  </si>
  <si>
    <t>0144317795</t>
  </si>
  <si>
    <t>169333</t>
  </si>
  <si>
    <t>675986</t>
  </si>
  <si>
    <t>161248</t>
  </si>
  <si>
    <t>151938</t>
  </si>
  <si>
    <t>187641</t>
  </si>
  <si>
    <t>174112</t>
  </si>
  <si>
    <t>4093513</t>
  </si>
  <si>
    <t>178893</t>
  </si>
  <si>
    <t>161779</t>
  </si>
  <si>
    <t>RNI54970</t>
  </si>
  <si>
    <t>54970</t>
  </si>
  <si>
    <t>440993</t>
  </si>
  <si>
    <t>156808</t>
  </si>
  <si>
    <t>610253</t>
  </si>
  <si>
    <t>158068</t>
  </si>
  <si>
    <t>162373</t>
  </si>
  <si>
    <t>4335287</t>
  </si>
  <si>
    <t>163412</t>
  </si>
  <si>
    <t>218027</t>
  </si>
  <si>
    <t>195700</t>
  </si>
  <si>
    <t>01-021634</t>
  </si>
  <si>
    <t>156946</t>
  </si>
  <si>
    <t>319128</t>
  </si>
  <si>
    <t>157715</t>
  </si>
  <si>
    <t>324087</t>
  </si>
  <si>
    <t>186000</t>
  </si>
  <si>
    <t>050757</t>
  </si>
  <si>
    <t>188675</t>
  </si>
  <si>
    <t>4008082</t>
  </si>
  <si>
    <t>143519</t>
  </si>
  <si>
    <t>4199882</t>
  </si>
  <si>
    <t>324376</t>
  </si>
  <si>
    <t>183740</t>
  </si>
  <si>
    <t>8202076648</t>
  </si>
  <si>
    <t>190530</t>
  </si>
  <si>
    <t>6-4220747</t>
  </si>
  <si>
    <t>162682</t>
  </si>
  <si>
    <t>053640</t>
  </si>
  <si>
    <t>189823</t>
  </si>
  <si>
    <t>177105</t>
  </si>
  <si>
    <t>163856</t>
  </si>
  <si>
    <t>0144192538</t>
  </si>
  <si>
    <t>161997</t>
  </si>
  <si>
    <t>634943</t>
  </si>
  <si>
    <t>191989</t>
  </si>
  <si>
    <t>175919</t>
  </si>
  <si>
    <t>0144477224</t>
  </si>
  <si>
    <t>180878</t>
  </si>
  <si>
    <t>494891</t>
  </si>
  <si>
    <t>178850</t>
  </si>
  <si>
    <t>4989478</t>
  </si>
  <si>
    <t>191174</t>
  </si>
  <si>
    <t>322176</t>
  </si>
  <si>
    <t>176211</t>
  </si>
  <si>
    <t>0144408560</t>
  </si>
  <si>
    <t>4711637</t>
  </si>
  <si>
    <t>179700</t>
  </si>
  <si>
    <t>0144250583</t>
  </si>
  <si>
    <t>165437</t>
  </si>
  <si>
    <t>4539402</t>
  </si>
  <si>
    <t>172243</t>
  </si>
  <si>
    <t>323120</t>
  </si>
  <si>
    <t>177794</t>
  </si>
  <si>
    <t>494893</t>
  </si>
  <si>
    <t>183449</t>
  </si>
  <si>
    <t>193786</t>
  </si>
  <si>
    <t>179554</t>
  </si>
  <si>
    <t>199832</t>
  </si>
  <si>
    <t>181030</t>
  </si>
  <si>
    <t>158394</t>
  </si>
  <si>
    <t>14735875</t>
  </si>
  <si>
    <t>147089</t>
  </si>
  <si>
    <t>318218</t>
  </si>
  <si>
    <t>153337</t>
  </si>
  <si>
    <t>4771981</t>
  </si>
  <si>
    <t>183746</t>
  </si>
  <si>
    <t>4071244</t>
  </si>
  <si>
    <t>152624</t>
  </si>
  <si>
    <t>0144173013</t>
  </si>
  <si>
    <t>163975</t>
  </si>
  <si>
    <t>322177</t>
  </si>
  <si>
    <t>176358</t>
  </si>
  <si>
    <t>4619939</t>
  </si>
  <si>
    <t>175974</t>
  </si>
  <si>
    <t>QU6410</t>
  </si>
  <si>
    <t>0144076394</t>
  </si>
  <si>
    <t>156143</t>
  </si>
  <si>
    <t>0144765181</t>
  </si>
  <si>
    <t>196606</t>
  </si>
  <si>
    <t>638240</t>
  </si>
  <si>
    <t>164026</t>
  </si>
  <si>
    <t>154730</t>
  </si>
  <si>
    <t>317702</t>
  </si>
  <si>
    <t>152682</t>
  </si>
  <si>
    <t>98935418</t>
  </si>
  <si>
    <t>INVT1334837</t>
  </si>
  <si>
    <t>2586947</t>
  </si>
  <si>
    <t>156356</t>
  </si>
  <si>
    <t>323294</t>
  </si>
  <si>
    <t>179048</t>
  </si>
  <si>
    <t>FC-1022684</t>
  </si>
  <si>
    <t>178460</t>
  </si>
  <si>
    <t>6924108477</t>
  </si>
  <si>
    <t>171921</t>
  </si>
  <si>
    <t>21344865</t>
  </si>
  <si>
    <t>156610</t>
  </si>
  <si>
    <t>4199883</t>
  </si>
  <si>
    <t>158641</t>
  </si>
  <si>
    <t>2100955</t>
  </si>
  <si>
    <t>171446</t>
  </si>
  <si>
    <t>055957</t>
  </si>
  <si>
    <t>195492</t>
  </si>
  <si>
    <t>184079</t>
  </si>
  <si>
    <t>I107885</t>
  </si>
  <si>
    <t>173516</t>
  </si>
  <si>
    <t>0144628274</t>
  </si>
  <si>
    <t>5185146</t>
  </si>
  <si>
    <t>173541</t>
  </si>
  <si>
    <t>3010271</t>
  </si>
  <si>
    <t>0144717649</t>
  </si>
  <si>
    <t>01272025SC1</t>
  </si>
  <si>
    <t>185681</t>
  </si>
  <si>
    <t>867411</t>
  </si>
  <si>
    <t>156552</t>
  </si>
  <si>
    <t>0144408565</t>
  </si>
  <si>
    <t>177829</t>
  </si>
  <si>
    <t>177107</t>
  </si>
  <si>
    <t>168401</t>
  </si>
  <si>
    <t>171408</t>
  </si>
  <si>
    <t>160169</t>
  </si>
  <si>
    <t>653759</t>
  </si>
  <si>
    <t>4346188</t>
  </si>
  <si>
    <t>163988</t>
  </si>
  <si>
    <t>0144654783</t>
  </si>
  <si>
    <t>24211792</t>
  </si>
  <si>
    <t>INV72881</t>
  </si>
  <si>
    <t>196643</t>
  </si>
  <si>
    <t>RNI139952</t>
  </si>
  <si>
    <t>139952</t>
  </si>
  <si>
    <t>171998</t>
  </si>
  <si>
    <t>161088</t>
  </si>
  <si>
    <t>0143836333</t>
  </si>
  <si>
    <t>143914</t>
  </si>
  <si>
    <t>707062</t>
  </si>
  <si>
    <t>4539404</t>
  </si>
  <si>
    <t>IN00165113</t>
  </si>
  <si>
    <t>181725</t>
  </si>
  <si>
    <t>01-021954</t>
  </si>
  <si>
    <t>171673</t>
  </si>
  <si>
    <t>4082357</t>
  </si>
  <si>
    <t>321600</t>
  </si>
  <si>
    <t>173351</t>
  </si>
  <si>
    <t>#INV68117</t>
  </si>
  <si>
    <t>102478</t>
  </si>
  <si>
    <t>Mats Inc dba Matter Surfaces Inc</t>
  </si>
  <si>
    <t>1016336</t>
  </si>
  <si>
    <t>169185</t>
  </si>
  <si>
    <t>IN00168519</t>
  </si>
  <si>
    <t>195491</t>
  </si>
  <si>
    <t>057117</t>
  </si>
  <si>
    <t>193123</t>
  </si>
  <si>
    <t>O-163883-01</t>
  </si>
  <si>
    <t>186764</t>
  </si>
  <si>
    <t>458094</t>
  </si>
  <si>
    <t>164550</t>
  </si>
  <si>
    <t>615179</t>
  </si>
  <si>
    <t>162225</t>
  </si>
  <si>
    <t>171999</t>
  </si>
  <si>
    <t>161218</t>
  </si>
  <si>
    <t>5175024</t>
  </si>
  <si>
    <t>O-161717-01</t>
  </si>
  <si>
    <t>158963</t>
  </si>
  <si>
    <t>I105656</t>
  </si>
  <si>
    <t>155434</t>
  </si>
  <si>
    <t>782335</t>
  </si>
  <si>
    <t>176944</t>
  </si>
  <si>
    <t>100287</t>
  </si>
  <si>
    <t>Ceramic TileWorks</t>
  </si>
  <si>
    <t>57468CLEAROUT</t>
  </si>
  <si>
    <t>57468</t>
  </si>
  <si>
    <t>320402</t>
  </si>
  <si>
    <t>164264</t>
  </si>
  <si>
    <t>193238</t>
  </si>
  <si>
    <t>RNI157505</t>
  </si>
  <si>
    <t>157505</t>
  </si>
  <si>
    <t>050764</t>
  </si>
  <si>
    <t>191529</t>
  </si>
  <si>
    <t>4250799</t>
  </si>
  <si>
    <t>160702</t>
  </si>
  <si>
    <t>0144731555</t>
  </si>
  <si>
    <t>179931</t>
  </si>
  <si>
    <t>SIN290340</t>
  </si>
  <si>
    <t>179913</t>
  </si>
  <si>
    <t>IN00163409</t>
  </si>
  <si>
    <t>174232</t>
  </si>
  <si>
    <t>685316</t>
  </si>
  <si>
    <t>154669</t>
  </si>
  <si>
    <t>INVT1343889</t>
  </si>
  <si>
    <t>167032</t>
  </si>
  <si>
    <t>0144143394</t>
  </si>
  <si>
    <t>162004</t>
  </si>
  <si>
    <t>24342215</t>
  </si>
  <si>
    <t>164293</t>
  </si>
  <si>
    <t>057826</t>
  </si>
  <si>
    <t>197434</t>
  </si>
  <si>
    <t>123808</t>
  </si>
  <si>
    <t>IB Supply, LLC</t>
  </si>
  <si>
    <t>#INVIBS000175</t>
  </si>
  <si>
    <t>161391</t>
  </si>
  <si>
    <t>5052139</t>
  </si>
  <si>
    <t>193640</t>
  </si>
  <si>
    <t>14767265</t>
  </si>
  <si>
    <t>181022</t>
  </si>
  <si>
    <t>324728</t>
  </si>
  <si>
    <t>186387</t>
  </si>
  <si>
    <t>2594385</t>
  </si>
  <si>
    <t>165449</t>
  </si>
  <si>
    <t>INVT1335592</t>
  </si>
  <si>
    <t>4842223</t>
  </si>
  <si>
    <t>186044</t>
  </si>
  <si>
    <t>#INV68396</t>
  </si>
  <si>
    <t>183441</t>
  </si>
  <si>
    <t>189893</t>
  </si>
  <si>
    <t>11212024SCT</t>
  </si>
  <si>
    <t>165513</t>
  </si>
  <si>
    <t>0144519705</t>
  </si>
  <si>
    <t>181835</t>
  </si>
  <si>
    <t>1014842</t>
  </si>
  <si>
    <t>173610</t>
  </si>
  <si>
    <t>#INV65840</t>
  </si>
  <si>
    <t>174183</t>
  </si>
  <si>
    <t>4935714</t>
  </si>
  <si>
    <t>196082</t>
  </si>
  <si>
    <t>181672</t>
  </si>
  <si>
    <t>168406</t>
  </si>
  <si>
    <t>0144123635</t>
  </si>
  <si>
    <t>5061337</t>
  </si>
  <si>
    <t>194076</t>
  </si>
  <si>
    <t>2550819</t>
  </si>
  <si>
    <t>178261</t>
  </si>
  <si>
    <t>4271886</t>
  </si>
  <si>
    <t>160673</t>
  </si>
  <si>
    <t>24326009</t>
  </si>
  <si>
    <t>160482</t>
  </si>
  <si>
    <t>0144673125</t>
  </si>
  <si>
    <t>189112</t>
  </si>
  <si>
    <t>175744</t>
  </si>
  <si>
    <t>RNI87316</t>
  </si>
  <si>
    <t>87316</t>
  </si>
  <si>
    <t>0143981142</t>
  </si>
  <si>
    <t>151898</t>
  </si>
  <si>
    <t>99020370</t>
  </si>
  <si>
    <t>188353</t>
  </si>
  <si>
    <t>050759</t>
  </si>
  <si>
    <t>190870</t>
  </si>
  <si>
    <t>055959</t>
  </si>
  <si>
    <t>INV58204</t>
  </si>
  <si>
    <t>01-021541</t>
  </si>
  <si>
    <t>151883</t>
  </si>
  <si>
    <t>167757</t>
  </si>
  <si>
    <t>155355</t>
  </si>
  <si>
    <t>125953781</t>
  </si>
  <si>
    <t>162513</t>
  </si>
  <si>
    <t>509991</t>
  </si>
  <si>
    <t>190760</t>
  </si>
  <si>
    <t>INVT1342375</t>
  </si>
  <si>
    <t>160607</t>
  </si>
  <si>
    <t>0144468338</t>
  </si>
  <si>
    <t>178750</t>
  </si>
  <si>
    <t>0143857161</t>
  </si>
  <si>
    <t>144113</t>
  </si>
  <si>
    <t>0143857160</t>
  </si>
  <si>
    <t>781402</t>
  </si>
  <si>
    <t>148882</t>
  </si>
  <si>
    <t>RNI142467</t>
  </si>
  <si>
    <t>142467</t>
  </si>
  <si>
    <t>173260</t>
  </si>
  <si>
    <t>160035</t>
  </si>
  <si>
    <t>321485</t>
  </si>
  <si>
    <t>173189</t>
  </si>
  <si>
    <t>0144519702</t>
  </si>
  <si>
    <t>183830</t>
  </si>
  <si>
    <t>167756</t>
  </si>
  <si>
    <t>321595</t>
  </si>
  <si>
    <t>171042</t>
  </si>
  <si>
    <t>166460</t>
  </si>
  <si>
    <t>155654</t>
  </si>
  <si>
    <t>0144416583</t>
  </si>
  <si>
    <t>781117</t>
  </si>
  <si>
    <t>147493</t>
  </si>
  <si>
    <t>175197</t>
  </si>
  <si>
    <t>158086</t>
  </si>
  <si>
    <t>4791825</t>
  </si>
  <si>
    <t>184245</t>
  </si>
  <si>
    <t>5093532</t>
  </si>
  <si>
    <t>195682</t>
  </si>
  <si>
    <t>320232</t>
  </si>
  <si>
    <t>166603</t>
  </si>
  <si>
    <t>123607</t>
  </si>
  <si>
    <t>Mats, Inc.</t>
  </si>
  <si>
    <t>83807</t>
  </si>
  <si>
    <t>158648</t>
  </si>
  <si>
    <t>0144408554</t>
  </si>
  <si>
    <t>175062</t>
  </si>
  <si>
    <t>0144748371</t>
  </si>
  <si>
    <t>195417</t>
  </si>
  <si>
    <t>168404</t>
  </si>
  <si>
    <t>0144700921</t>
  </si>
  <si>
    <t>186274</t>
  </si>
  <si>
    <t>000899924</t>
  </si>
  <si>
    <t>172109</t>
  </si>
  <si>
    <t>4220819</t>
  </si>
  <si>
    <t>158867</t>
  </si>
  <si>
    <t>0144564523</t>
  </si>
  <si>
    <t>185705</t>
  </si>
  <si>
    <t>047385</t>
  </si>
  <si>
    <t>317616</t>
  </si>
  <si>
    <t>143878</t>
  </si>
  <si>
    <t>050765</t>
  </si>
  <si>
    <t>C4068556</t>
  </si>
  <si>
    <t>164953</t>
  </si>
  <si>
    <t>IN00162285</t>
  </si>
  <si>
    <t>167040</t>
  </si>
  <si>
    <t>781817</t>
  </si>
  <si>
    <t>156669</t>
  </si>
  <si>
    <t>049085</t>
  </si>
  <si>
    <t>190096</t>
  </si>
  <si>
    <t>81532CLEAROUT</t>
  </si>
  <si>
    <t>81532</t>
  </si>
  <si>
    <t>166464</t>
  </si>
  <si>
    <t>156556</t>
  </si>
  <si>
    <t>0144368248</t>
  </si>
  <si>
    <t>174315</t>
  </si>
  <si>
    <t>C3950587</t>
  </si>
  <si>
    <t>158647</t>
  </si>
  <si>
    <t>9124911357</t>
  </si>
  <si>
    <t>158504</t>
  </si>
  <si>
    <t>322040</t>
  </si>
  <si>
    <t>175444</t>
  </si>
  <si>
    <t>324375</t>
  </si>
  <si>
    <t>183444</t>
  </si>
  <si>
    <t>4831843</t>
  </si>
  <si>
    <t>185271</t>
  </si>
  <si>
    <t>318220</t>
  </si>
  <si>
    <t>139346</t>
  </si>
  <si>
    <t>0144468119</t>
  </si>
  <si>
    <t>177164</t>
  </si>
  <si>
    <t>107346</t>
  </si>
  <si>
    <t>MS International Inc</t>
  </si>
  <si>
    <t>1117753450-IN</t>
  </si>
  <si>
    <t>195408</t>
  </si>
  <si>
    <t>4470640</t>
  </si>
  <si>
    <t>169181</t>
  </si>
  <si>
    <t>0144343325</t>
  </si>
  <si>
    <t>050766</t>
  </si>
  <si>
    <t>217802</t>
  </si>
  <si>
    <t>165523</t>
  </si>
  <si>
    <t>RNI111107</t>
  </si>
  <si>
    <t>111107</t>
  </si>
  <si>
    <t>0144477215</t>
  </si>
  <si>
    <t>4904128</t>
  </si>
  <si>
    <t>3903662</t>
  </si>
  <si>
    <t>146662</t>
  </si>
  <si>
    <t>187640</t>
  </si>
  <si>
    <t>174085</t>
  </si>
  <si>
    <t>24266252</t>
  </si>
  <si>
    <t>157495</t>
  </si>
  <si>
    <t>98967160</t>
  </si>
  <si>
    <t>164206</t>
  </si>
  <si>
    <t>317508</t>
  </si>
  <si>
    <t>147496</t>
  </si>
  <si>
    <t>INV-2528958</t>
  </si>
  <si>
    <t>170687</t>
  </si>
  <si>
    <t>C4237130</t>
  </si>
  <si>
    <t>145692CLEAROUT</t>
  </si>
  <si>
    <t>783561</t>
  </si>
  <si>
    <t>189721</t>
  </si>
  <si>
    <t>IN00162639</t>
  </si>
  <si>
    <t>169417</t>
  </si>
  <si>
    <t>#INV68394</t>
  </si>
  <si>
    <t>178043</t>
  </si>
  <si>
    <t>458093</t>
  </si>
  <si>
    <t>163791</t>
  </si>
  <si>
    <t>181234</t>
  </si>
  <si>
    <t>168418</t>
  </si>
  <si>
    <t>0144717644</t>
  </si>
  <si>
    <t>194538</t>
  </si>
  <si>
    <t>191136</t>
  </si>
  <si>
    <t>175461</t>
  </si>
  <si>
    <t>1239</t>
  </si>
  <si>
    <t>Tons Of Tile</t>
  </si>
  <si>
    <t>00070020</t>
  </si>
  <si>
    <t>146554</t>
  </si>
  <si>
    <t>321406</t>
  </si>
  <si>
    <t>172222</t>
  </si>
  <si>
    <t>4271885</t>
  </si>
  <si>
    <t>161080</t>
  </si>
  <si>
    <t>109016CLEAROUT</t>
  </si>
  <si>
    <t>109016</t>
  </si>
  <si>
    <t>14758190</t>
  </si>
  <si>
    <t>169744</t>
  </si>
  <si>
    <t>CI000033935</t>
  </si>
  <si>
    <t>158924</t>
  </si>
  <si>
    <t>0144448634</t>
  </si>
  <si>
    <t>712923</t>
  </si>
  <si>
    <t>196075</t>
  </si>
  <si>
    <t>4210486</t>
  </si>
  <si>
    <t>157536</t>
  </si>
  <si>
    <t>98994175</t>
  </si>
  <si>
    <t>175375</t>
  </si>
  <si>
    <t>4324582</t>
  </si>
  <si>
    <t>162729</t>
  </si>
  <si>
    <t>435687</t>
  </si>
  <si>
    <t>152062</t>
  </si>
  <si>
    <t>055958</t>
  </si>
  <si>
    <t>195605</t>
  </si>
  <si>
    <t>415874</t>
  </si>
  <si>
    <t>143921</t>
  </si>
  <si>
    <t>0144434737</t>
  </si>
  <si>
    <t>175932</t>
  </si>
  <si>
    <t>166627</t>
  </si>
  <si>
    <t>157345</t>
  </si>
  <si>
    <t>98996591-TAX</t>
  </si>
  <si>
    <t>5186321</t>
  </si>
  <si>
    <t>178415</t>
  </si>
  <si>
    <t>24196103</t>
  </si>
  <si>
    <t>147090</t>
  </si>
  <si>
    <t>INV72218</t>
  </si>
  <si>
    <t>045087</t>
  </si>
  <si>
    <t>186917</t>
  </si>
  <si>
    <t>622687</t>
  </si>
  <si>
    <t>173615</t>
  </si>
  <si>
    <t>320404</t>
  </si>
  <si>
    <t>164079</t>
  </si>
  <si>
    <t>4935715</t>
  </si>
  <si>
    <t>98954691</t>
  </si>
  <si>
    <t>163823</t>
  </si>
  <si>
    <t>319012</t>
  </si>
  <si>
    <t>2101510</t>
  </si>
  <si>
    <t>173548</t>
  </si>
  <si>
    <t>000897577</t>
  </si>
  <si>
    <t>170717</t>
  </si>
  <si>
    <t>320029</t>
  </si>
  <si>
    <t>164777</t>
  </si>
  <si>
    <t>INVT1347589</t>
  </si>
  <si>
    <t>171061</t>
  </si>
  <si>
    <t>24196135</t>
  </si>
  <si>
    <t>147500</t>
  </si>
  <si>
    <t>324279</t>
  </si>
  <si>
    <t>186901</t>
  </si>
  <si>
    <t>184647</t>
  </si>
  <si>
    <t>0143981150</t>
  </si>
  <si>
    <t>153317</t>
  </si>
  <si>
    <t>186397</t>
  </si>
  <si>
    <t>193234</t>
  </si>
  <si>
    <t>178185</t>
  </si>
  <si>
    <t>RNI105262</t>
  </si>
  <si>
    <t>105262</t>
  </si>
  <si>
    <t>0144738734</t>
  </si>
  <si>
    <t>191771</t>
  </si>
  <si>
    <t>CM1452</t>
  </si>
  <si>
    <t>4271887</t>
  </si>
  <si>
    <t>161089</t>
  </si>
  <si>
    <t>191139</t>
  </si>
  <si>
    <t>0144028535</t>
  </si>
  <si>
    <t>#INV65413</t>
  </si>
  <si>
    <t>055954</t>
  </si>
  <si>
    <t>0144477217</t>
  </si>
  <si>
    <t>197146</t>
  </si>
  <si>
    <t>182327</t>
  </si>
  <si>
    <t>321596</t>
  </si>
  <si>
    <t>171448</t>
  </si>
  <si>
    <t>709433</t>
  </si>
  <si>
    <t>187875</t>
  </si>
  <si>
    <t>4093517</t>
  </si>
  <si>
    <t>153787</t>
  </si>
  <si>
    <t>6-4351602</t>
  </si>
  <si>
    <t>191438</t>
  </si>
  <si>
    <t>4060092</t>
  </si>
  <si>
    <t>151387</t>
  </si>
  <si>
    <t>170096</t>
  </si>
  <si>
    <t>158863</t>
  </si>
  <si>
    <t>31913</t>
  </si>
  <si>
    <t>156249</t>
  </si>
  <si>
    <t>24540893</t>
  </si>
  <si>
    <t>185608</t>
  </si>
  <si>
    <t>5187360</t>
  </si>
  <si>
    <t>5175204</t>
  </si>
  <si>
    <t>151923</t>
  </si>
  <si>
    <t>99002736</t>
  </si>
  <si>
    <t>170098</t>
  </si>
  <si>
    <t>159060</t>
  </si>
  <si>
    <t>101963</t>
  </si>
  <si>
    <t>Virginia Tile Co</t>
  </si>
  <si>
    <t>046722</t>
  </si>
  <si>
    <t>160424</t>
  </si>
  <si>
    <t>175201</t>
  </si>
  <si>
    <t>160486</t>
  </si>
  <si>
    <t>178897</t>
  </si>
  <si>
    <t>4642419</t>
  </si>
  <si>
    <t>178461</t>
  </si>
  <si>
    <t>4539403</t>
  </si>
  <si>
    <t>172660</t>
  </si>
  <si>
    <t>4904123</t>
  </si>
  <si>
    <t>188254</t>
  </si>
  <si>
    <t>000894816</t>
  </si>
  <si>
    <t>166138</t>
  </si>
  <si>
    <t>INV-2497875</t>
  </si>
  <si>
    <t>163382</t>
  </si>
  <si>
    <t>RNI120489</t>
  </si>
  <si>
    <t>120489</t>
  </si>
  <si>
    <t>0144717646</t>
  </si>
  <si>
    <t>193268</t>
  </si>
  <si>
    <t>319199</t>
  </si>
  <si>
    <t>160473</t>
  </si>
  <si>
    <t>0144076392</t>
  </si>
  <si>
    <t>INV253378</t>
  </si>
  <si>
    <t>179555</t>
  </si>
  <si>
    <t>0144343324</t>
  </si>
  <si>
    <t>781582</t>
  </si>
  <si>
    <t>24-1726-B</t>
  </si>
  <si>
    <t>0144333547</t>
  </si>
  <si>
    <t>185801</t>
  </si>
  <si>
    <t>169243</t>
  </si>
  <si>
    <t>INVT1357411</t>
  </si>
  <si>
    <t>188345</t>
  </si>
  <si>
    <t>2595033</t>
  </si>
  <si>
    <t>164088</t>
  </si>
  <si>
    <t>0144296099</t>
  </si>
  <si>
    <t>168250</t>
  </si>
  <si>
    <t>633722</t>
  </si>
  <si>
    <t>189091</t>
  </si>
  <si>
    <t>165825</t>
  </si>
  <si>
    <t>152080</t>
  </si>
  <si>
    <t>RNI156756</t>
  </si>
  <si>
    <t>5181743</t>
  </si>
  <si>
    <t>164765</t>
  </si>
  <si>
    <t>5082837</t>
  </si>
  <si>
    <t>195490</t>
  </si>
  <si>
    <t>103277</t>
  </si>
  <si>
    <t>William M. Bird</t>
  </si>
  <si>
    <t>778196</t>
  </si>
  <si>
    <t>181721</t>
  </si>
  <si>
    <t>489971</t>
  </si>
  <si>
    <t>181563</t>
  </si>
  <si>
    <t>1019525</t>
  </si>
  <si>
    <t>171142</t>
  </si>
  <si>
    <t>98953240</t>
  </si>
  <si>
    <t>166619</t>
  </si>
  <si>
    <t>24494119</t>
  </si>
  <si>
    <t>4146544</t>
  </si>
  <si>
    <t>155859</t>
  </si>
  <si>
    <t>0144537615</t>
  </si>
  <si>
    <t>183210</t>
  </si>
  <si>
    <t>054803</t>
  </si>
  <si>
    <t>01-021466</t>
  </si>
  <si>
    <t>147181</t>
  </si>
  <si>
    <t>01-022500</t>
  </si>
  <si>
    <t>196605</t>
  </si>
  <si>
    <t>#INV67781</t>
  </si>
  <si>
    <t>179258</t>
  </si>
  <si>
    <t>318913</t>
  </si>
  <si>
    <t>157541</t>
  </si>
  <si>
    <t>5181048</t>
  </si>
  <si>
    <t>162421</t>
  </si>
  <si>
    <t>#INV68044</t>
  </si>
  <si>
    <t>182483</t>
  </si>
  <si>
    <t>161246</t>
  </si>
  <si>
    <t>147561</t>
  </si>
  <si>
    <t>614231</t>
  </si>
  <si>
    <t>163214</t>
  </si>
  <si>
    <t>0143836331</t>
  </si>
  <si>
    <t>783577</t>
  </si>
  <si>
    <t>187759</t>
  </si>
  <si>
    <t>438949</t>
  </si>
  <si>
    <t>147528</t>
  </si>
  <si>
    <t>635306</t>
  </si>
  <si>
    <t>191559</t>
  </si>
  <si>
    <t>0144434736</t>
  </si>
  <si>
    <t>872426</t>
  </si>
  <si>
    <t>173810</t>
  </si>
  <si>
    <t>INV58785</t>
  </si>
  <si>
    <t>153413</t>
  </si>
  <si>
    <t>217770</t>
  </si>
  <si>
    <t>159295</t>
  </si>
  <si>
    <t>317506</t>
  </si>
  <si>
    <t>144507</t>
  </si>
  <si>
    <t>RNI65612</t>
  </si>
  <si>
    <t>65612</t>
  </si>
  <si>
    <t>I104942</t>
  </si>
  <si>
    <t>783005</t>
  </si>
  <si>
    <t>184350</t>
  </si>
  <si>
    <t>C9156713</t>
  </si>
  <si>
    <t>5019494</t>
  </si>
  <si>
    <t>192647</t>
  </si>
  <si>
    <t>874383</t>
  </si>
  <si>
    <t>161547</t>
  </si>
  <si>
    <t>693706</t>
  </si>
  <si>
    <t>151912</t>
  </si>
  <si>
    <t>466266</t>
  </si>
  <si>
    <t>169418</t>
  </si>
  <si>
    <t>0144028533</t>
  </si>
  <si>
    <t>156353</t>
  </si>
  <si>
    <t>24-1552-B</t>
  </si>
  <si>
    <t>01-021614</t>
  </si>
  <si>
    <t>156476</t>
  </si>
  <si>
    <t>0144049390</t>
  </si>
  <si>
    <t>153157</t>
  </si>
  <si>
    <t>0144451493</t>
  </si>
  <si>
    <t>177539</t>
  </si>
  <si>
    <t>165823</t>
  </si>
  <si>
    <t>155855</t>
  </si>
  <si>
    <t>99008755</t>
  </si>
  <si>
    <t>184786</t>
  </si>
  <si>
    <t>444122</t>
  </si>
  <si>
    <t>158642</t>
  </si>
  <si>
    <t>O-161719-01</t>
  </si>
  <si>
    <t>161384</t>
  </si>
  <si>
    <t>INV70117</t>
  </si>
  <si>
    <t>187766</t>
  </si>
  <si>
    <t>4914618</t>
  </si>
  <si>
    <t>188745</t>
  </si>
  <si>
    <t>0144741792</t>
  </si>
  <si>
    <t>194256</t>
  </si>
  <si>
    <t>5117001</t>
  </si>
  <si>
    <t>167758</t>
  </si>
  <si>
    <t>155928</t>
  </si>
  <si>
    <t>0144343327</t>
  </si>
  <si>
    <t>4659941</t>
  </si>
  <si>
    <t>178045</t>
  </si>
  <si>
    <t>4812161</t>
  </si>
  <si>
    <t>185134</t>
  </si>
  <si>
    <t>4071245</t>
  </si>
  <si>
    <t>152811</t>
  </si>
  <si>
    <t>0144250587</t>
  </si>
  <si>
    <t>167515</t>
  </si>
  <si>
    <t>CI000033832</t>
  </si>
  <si>
    <t>198239</t>
  </si>
  <si>
    <t>182060</t>
  </si>
  <si>
    <t>043423</t>
  </si>
  <si>
    <t>873357</t>
  </si>
  <si>
    <t>2580826</t>
  </si>
  <si>
    <t>151520</t>
  </si>
  <si>
    <t>RNI105577</t>
  </si>
  <si>
    <t>105577</t>
  </si>
  <si>
    <t>162374</t>
  </si>
  <si>
    <t>148877</t>
  </si>
  <si>
    <t>O-159990-01</t>
  </si>
  <si>
    <t>146183</t>
  </si>
  <si>
    <t>120917</t>
  </si>
  <si>
    <t>168772</t>
  </si>
  <si>
    <t>9125008303</t>
  </si>
  <si>
    <t>163997</t>
  </si>
  <si>
    <t>0144537618</t>
  </si>
  <si>
    <t>01302025SCT</t>
  </si>
  <si>
    <t>186916</t>
  </si>
  <si>
    <t>6031</t>
  </si>
  <si>
    <t>161551</t>
  </si>
  <si>
    <t>9500572052</t>
  </si>
  <si>
    <t>#INV67120</t>
  </si>
  <si>
    <t>178702</t>
  </si>
  <si>
    <t>#INV65027</t>
  </si>
  <si>
    <t>4914617</t>
  </si>
  <si>
    <t>189109</t>
  </si>
  <si>
    <t>5183449</t>
  </si>
  <si>
    <t>0144378779</t>
  </si>
  <si>
    <t>3892798</t>
  </si>
  <si>
    <t>146447</t>
  </si>
  <si>
    <t>0144296103</t>
  </si>
  <si>
    <t>0471189</t>
  </si>
  <si>
    <t>194279</t>
  </si>
  <si>
    <t>317365</t>
  </si>
  <si>
    <t>148955</t>
  </si>
  <si>
    <t>4442162</t>
  </si>
  <si>
    <t>84196</t>
  </si>
  <si>
    <t>159748</t>
  </si>
  <si>
    <t>24617777</t>
  </si>
  <si>
    <t>193981</t>
  </si>
  <si>
    <t>0144628276</t>
  </si>
  <si>
    <t>189825</t>
  </si>
  <si>
    <t>199329</t>
  </si>
  <si>
    <t>181884</t>
  </si>
  <si>
    <t>194939</t>
  </si>
  <si>
    <t>24530731</t>
  </si>
  <si>
    <t>183949</t>
  </si>
  <si>
    <t>Source: XGS - Trish</t>
  </si>
  <si>
    <t>Commodity</t>
  </si>
  <si>
    <t>Frt Class</t>
  </si>
  <si>
    <t>Note:</t>
  </si>
  <si>
    <t>Use 60, 70, 150 classes</t>
  </si>
  <si>
    <t>Boxes of Molding</t>
  </si>
  <si>
    <t>Truck Load</t>
  </si>
  <si>
    <t>Bundles</t>
  </si>
  <si>
    <t>Carpet - Rolls</t>
  </si>
  <si>
    <t>Ceramic Tile</t>
  </si>
  <si>
    <t>Displays</t>
  </si>
  <si>
    <t>Glue</t>
  </si>
  <si>
    <t>Hard Surface Flooring</t>
  </si>
  <si>
    <t>Kitchen Caninets</t>
  </si>
  <si>
    <t>Laminate/Wood Flooring</t>
  </si>
  <si>
    <t>Mats - Plts</t>
  </si>
  <si>
    <t>Mats - Rolls</t>
  </si>
  <si>
    <t>Misellaneous Freight</t>
  </si>
  <si>
    <t>Pad - Plts</t>
  </si>
  <si>
    <t>Pad - Rolls</t>
  </si>
  <si>
    <t>Plts of LVT/Vinyl/VCT</t>
  </si>
  <si>
    <t>Rolls of Vinyl</t>
  </si>
  <si>
    <t>Rugs - Plts</t>
  </si>
  <si>
    <t>Rugs - Rolls</t>
  </si>
  <si>
    <t>Samples of Rugs - Boxes</t>
  </si>
  <si>
    <t>Sand</t>
  </si>
  <si>
    <t>Seam Sealer/Cleaner</t>
  </si>
  <si>
    <t>Seam Tape</t>
  </si>
  <si>
    <t>Stone/Marble/Granite Tile</t>
  </si>
  <si>
    <t>Tubed Freight</t>
  </si>
  <si>
    <t>Turf</t>
  </si>
  <si>
    <t>Vinyl - Rolls</t>
  </si>
  <si>
    <t>Assumptions</t>
  </si>
  <si>
    <t>Sample</t>
  </si>
  <si>
    <t>Lbs/ft2</t>
  </si>
  <si>
    <t>Plank</t>
  </si>
  <si>
    <t>Freight strategy</t>
  </si>
  <si>
    <t>Ft2</t>
  </si>
  <si>
    <t>LBs</t>
  </si>
  <si>
    <t>Rate/Lbs</t>
  </si>
  <si>
    <t>SPW</t>
  </si>
  <si>
    <t>4706690</t>
  </si>
  <si>
    <t>118161</t>
  </si>
  <si>
    <t>4940906</t>
  </si>
  <si>
    <t>4091593</t>
  </si>
  <si>
    <t>72476</t>
  </si>
  <si>
    <t>14765206</t>
  </si>
  <si>
    <t>183848</t>
  </si>
  <si>
    <t>4385204</t>
  </si>
  <si>
    <t>159643</t>
  </si>
  <si>
    <t>14768946</t>
  </si>
  <si>
    <t>182692</t>
  </si>
  <si>
    <t>4742132</t>
  </si>
  <si>
    <t>165104</t>
  </si>
  <si>
    <t>4700801</t>
  </si>
  <si>
    <t>180398</t>
  </si>
  <si>
    <t>4017225</t>
  </si>
  <si>
    <t>79669</t>
  </si>
  <si>
    <t>2586262</t>
  </si>
  <si>
    <t>138707</t>
  </si>
  <si>
    <t>5184833</t>
  </si>
  <si>
    <t>149006</t>
  </si>
  <si>
    <t>612319</t>
  </si>
  <si>
    <t>82312</t>
  </si>
  <si>
    <t>5189591</t>
  </si>
  <si>
    <t>72415</t>
  </si>
  <si>
    <t>5176215</t>
  </si>
  <si>
    <t>112621</t>
  </si>
  <si>
    <t>19818RNI</t>
  </si>
  <si>
    <t>19818</t>
  </si>
  <si>
    <t>5004045</t>
  </si>
  <si>
    <t>Padding</t>
  </si>
  <si>
    <t>4593019</t>
  </si>
  <si>
    <t>4395170</t>
  </si>
  <si>
    <t>047527</t>
  </si>
  <si>
    <t>183788</t>
  </si>
  <si>
    <t>Rubber Base</t>
  </si>
  <si>
    <t>CT</t>
  </si>
  <si>
    <t>129332</t>
  </si>
  <si>
    <t>Karen Pearse &amp; Co., LLC</t>
  </si>
  <si>
    <t>14215CLEAROUT</t>
  </si>
  <si>
    <t>14215</t>
  </si>
  <si>
    <t>37733RNI</t>
  </si>
  <si>
    <t>37733</t>
  </si>
  <si>
    <t>4406015</t>
  </si>
  <si>
    <t>104535</t>
  </si>
  <si>
    <t>SICIS North America, Inc.</t>
  </si>
  <si>
    <t>24961RN!</t>
  </si>
  <si>
    <t>24961</t>
  </si>
  <si>
    <t>4524184</t>
  </si>
  <si>
    <t>INV93075</t>
  </si>
  <si>
    <t>78463</t>
  </si>
  <si>
    <t>14744947</t>
  </si>
  <si>
    <t>155415</t>
  </si>
  <si>
    <t>INV93634</t>
  </si>
  <si>
    <t>INV95891</t>
  </si>
  <si>
    <t>14772473</t>
  </si>
  <si>
    <t>168812</t>
  </si>
  <si>
    <t>24483490</t>
  </si>
  <si>
    <t>129909</t>
  </si>
  <si>
    <t>5173849</t>
  </si>
  <si>
    <t>127010</t>
  </si>
  <si>
    <t>4098521</t>
  </si>
  <si>
    <t>4655372</t>
  </si>
  <si>
    <t>21354169</t>
  </si>
  <si>
    <t>168801</t>
  </si>
  <si>
    <t>4557953</t>
  </si>
  <si>
    <t>139934</t>
  </si>
  <si>
    <t>21339335</t>
  </si>
  <si>
    <t>151313</t>
  </si>
  <si>
    <t>IN00164600</t>
  </si>
  <si>
    <t>141769</t>
  </si>
  <si>
    <t>000895818</t>
  </si>
  <si>
    <t>166617</t>
  </si>
  <si>
    <t>17522RNI</t>
  </si>
  <si>
    <t>17522</t>
  </si>
  <si>
    <t>21338085</t>
  </si>
  <si>
    <t>149955</t>
  </si>
  <si>
    <t>4017223</t>
  </si>
  <si>
    <t>147543</t>
  </si>
  <si>
    <t>24267582</t>
  </si>
  <si>
    <t>156102</t>
  </si>
  <si>
    <t>614246</t>
  </si>
  <si>
    <t>C3852125</t>
  </si>
  <si>
    <t>153812</t>
  </si>
  <si>
    <t>4048643</t>
  </si>
  <si>
    <t>150941</t>
  </si>
  <si>
    <t>5123860</t>
  </si>
  <si>
    <t>195665</t>
  </si>
  <si>
    <t>4091594</t>
  </si>
  <si>
    <t>153804</t>
  </si>
  <si>
    <t>3901777</t>
  </si>
  <si>
    <t>144708</t>
  </si>
  <si>
    <t>2581181</t>
  </si>
  <si>
    <t>153834</t>
  </si>
  <si>
    <t>4640750</t>
  </si>
  <si>
    <t>177268</t>
  </si>
  <si>
    <t>14781578</t>
  </si>
  <si>
    <t>189464</t>
  </si>
  <si>
    <t>4742134</t>
  </si>
  <si>
    <t>165935</t>
  </si>
  <si>
    <t>879</t>
  </si>
  <si>
    <t>DKC Hardware LLC</t>
  </si>
  <si>
    <t>SCFBP100</t>
  </si>
  <si>
    <t>83352</t>
  </si>
  <si>
    <t>IN00161080</t>
  </si>
  <si>
    <t>163133</t>
  </si>
  <si>
    <t>5194367</t>
  </si>
  <si>
    <t>192471</t>
  </si>
  <si>
    <t>0144600823</t>
  </si>
  <si>
    <t>185291</t>
  </si>
  <si>
    <t>EA</t>
  </si>
  <si>
    <t>0144494905</t>
  </si>
  <si>
    <t>182555</t>
  </si>
  <si>
    <t>0144413163</t>
  </si>
  <si>
    <t>177555</t>
  </si>
  <si>
    <t>IN00165056</t>
  </si>
  <si>
    <t>144227</t>
  </si>
  <si>
    <t>Negative</t>
  </si>
  <si>
    <t>0144303448</t>
  </si>
  <si>
    <t>159623</t>
  </si>
  <si>
    <t>83716</t>
  </si>
  <si>
    <t>146788</t>
  </si>
  <si>
    <t>24280038</t>
  </si>
  <si>
    <t>79499</t>
  </si>
  <si>
    <t>320833</t>
  </si>
  <si>
    <t>168822</t>
  </si>
  <si>
    <t>324682</t>
  </si>
  <si>
    <t>185713</t>
  </si>
  <si>
    <t>317440</t>
  </si>
  <si>
    <t>146365</t>
  </si>
  <si>
    <t>01-021556</t>
  </si>
  <si>
    <t>153064</t>
  </si>
  <si>
    <t>Rubber cove</t>
  </si>
  <si>
    <t>161739</t>
  </si>
  <si>
    <t>153666</t>
  </si>
  <si>
    <t>24251108</t>
  </si>
  <si>
    <t>154370</t>
  </si>
  <si>
    <t>2100555</t>
  </si>
  <si>
    <t>168987</t>
  </si>
  <si>
    <t>2602305</t>
  </si>
  <si>
    <t>172006</t>
  </si>
  <si>
    <t>INV61222</t>
  </si>
  <si>
    <t>159627</t>
  </si>
  <si>
    <t>98884607</t>
  </si>
  <si>
    <t>121245</t>
  </si>
  <si>
    <t>2104</t>
  </si>
  <si>
    <t>Inside Edge Commerical Interior Services, LLC</t>
  </si>
  <si>
    <t>142364CLEAROUT</t>
  </si>
  <si>
    <t>142364</t>
  </si>
  <si>
    <t>RNI51150</t>
  </si>
  <si>
    <t>51150</t>
  </si>
  <si>
    <t>24-1614</t>
  </si>
  <si>
    <t>158381</t>
  </si>
  <si>
    <t>0144494906</t>
  </si>
  <si>
    <t>172587</t>
  </si>
  <si>
    <t>0144276130</t>
  </si>
  <si>
    <t>165819</t>
  </si>
  <si>
    <t>#INV67296</t>
  </si>
  <si>
    <t>179525</t>
  </si>
  <si>
    <t>0144458915</t>
  </si>
  <si>
    <t>176724</t>
  </si>
  <si>
    <t>322153</t>
  </si>
  <si>
    <t>174236</t>
  </si>
  <si>
    <t>14738412</t>
  </si>
  <si>
    <t>157695</t>
  </si>
  <si>
    <t>178878</t>
  </si>
  <si>
    <t>165276</t>
  </si>
  <si>
    <t>24507852</t>
  </si>
  <si>
    <t>180231</t>
  </si>
  <si>
    <t>4829922</t>
  </si>
  <si>
    <t>186291</t>
  </si>
  <si>
    <t>4208439</t>
  </si>
  <si>
    <t>147073</t>
  </si>
  <si>
    <t>INV-2499171</t>
  </si>
  <si>
    <t>165859</t>
  </si>
  <si>
    <t>4468506</t>
  </si>
  <si>
    <t>169308</t>
  </si>
  <si>
    <t>6-4156326</t>
  </si>
  <si>
    <t>171157</t>
  </si>
  <si>
    <t>INV-2411430</t>
  </si>
  <si>
    <t>146630</t>
  </si>
  <si>
    <t>IN00161663</t>
  </si>
  <si>
    <t>156810</t>
  </si>
  <si>
    <t>0144055963</t>
  </si>
  <si>
    <t>154046</t>
  </si>
  <si>
    <t>5191672</t>
  </si>
  <si>
    <t>185697</t>
  </si>
  <si>
    <t>0144410381</t>
  </si>
  <si>
    <t>177112</t>
  </si>
  <si>
    <t>24-1724-B</t>
  </si>
  <si>
    <t>175835</t>
  </si>
  <si>
    <t>RNI82750</t>
  </si>
  <si>
    <t>82750</t>
  </si>
  <si>
    <t>5177219</t>
  </si>
  <si>
    <t>156379</t>
  </si>
  <si>
    <t>0144008391</t>
  </si>
  <si>
    <t>151642</t>
  </si>
  <si>
    <t>0144276141</t>
  </si>
  <si>
    <t>4537652</t>
  </si>
  <si>
    <t>170991</t>
  </si>
  <si>
    <t>4365376</t>
  </si>
  <si>
    <t>164523</t>
  </si>
  <si>
    <t>RNI103649</t>
  </si>
  <si>
    <t>103649</t>
  </si>
  <si>
    <t>433433</t>
  </si>
  <si>
    <t>153581</t>
  </si>
  <si>
    <t>0144387307</t>
  </si>
  <si>
    <t>172979</t>
  </si>
  <si>
    <t>9500682092</t>
  </si>
  <si>
    <t>196555</t>
  </si>
  <si>
    <t>M3693806</t>
  </si>
  <si>
    <t>124976</t>
  </si>
  <si>
    <t>0143912018</t>
  </si>
  <si>
    <t>148819</t>
  </si>
  <si>
    <t>14759503</t>
  </si>
  <si>
    <t>173702</t>
  </si>
  <si>
    <t>198226</t>
  </si>
  <si>
    <t>183575</t>
  </si>
  <si>
    <t>0144103593</t>
  </si>
  <si>
    <t>156111</t>
  </si>
  <si>
    <t>24578729-TAX</t>
  </si>
  <si>
    <t>129196</t>
  </si>
  <si>
    <t>4344411</t>
  </si>
  <si>
    <t>320082</t>
  </si>
  <si>
    <t>159672</t>
  </si>
  <si>
    <t>124577</t>
  </si>
  <si>
    <t>Anchor Floor and Supply LLC</t>
  </si>
  <si>
    <t>1021244125</t>
  </si>
  <si>
    <t>154115</t>
  </si>
  <si>
    <t>615128</t>
  </si>
  <si>
    <t>164916</t>
  </si>
  <si>
    <t>0144486196</t>
  </si>
  <si>
    <t>179313</t>
  </si>
  <si>
    <t>5188640</t>
  </si>
  <si>
    <t>165813</t>
  </si>
  <si>
    <t>0144008397</t>
  </si>
  <si>
    <t>153866</t>
  </si>
  <si>
    <t>0144590512</t>
  </si>
  <si>
    <t>184485</t>
  </si>
  <si>
    <t>4500620</t>
  </si>
  <si>
    <t>170810</t>
  </si>
  <si>
    <t>5174229</t>
  </si>
  <si>
    <t>72236</t>
  </si>
  <si>
    <t>438896</t>
  </si>
  <si>
    <t>155880</t>
  </si>
  <si>
    <t>4069223</t>
  </si>
  <si>
    <t>152025</t>
  </si>
  <si>
    <t>5027746</t>
  </si>
  <si>
    <t>193127</t>
  </si>
  <si>
    <t>5190128</t>
  </si>
  <si>
    <t>186215</t>
  </si>
  <si>
    <t>14733616</t>
  </si>
  <si>
    <t>150619</t>
  </si>
  <si>
    <t>323264</t>
  </si>
  <si>
    <t>179157</t>
  </si>
  <si>
    <t>3901775</t>
  </si>
  <si>
    <t>146364</t>
  </si>
  <si>
    <t>471626</t>
  </si>
  <si>
    <t>171152</t>
  </si>
  <si>
    <t>786240</t>
  </si>
  <si>
    <t>184590</t>
  </si>
  <si>
    <t>24365568</t>
  </si>
  <si>
    <t>167831</t>
  </si>
  <si>
    <t>0144439686</t>
  </si>
  <si>
    <t>178139</t>
  </si>
  <si>
    <t>14759165</t>
  </si>
  <si>
    <t>161803</t>
  </si>
  <si>
    <t>I108474</t>
  </si>
  <si>
    <t>168426</t>
  </si>
  <si>
    <t>485310</t>
  </si>
  <si>
    <t>180633</t>
  </si>
  <si>
    <t>0144228414</t>
  </si>
  <si>
    <t>164199</t>
  </si>
  <si>
    <t>171390</t>
  </si>
  <si>
    <t>161235</t>
  </si>
  <si>
    <t>CM1029299</t>
  </si>
  <si>
    <t>184490</t>
  </si>
  <si>
    <t>5190533</t>
  </si>
  <si>
    <t>184481</t>
  </si>
  <si>
    <t>C10353</t>
  </si>
  <si>
    <t>146717</t>
  </si>
  <si>
    <t>INV-2447332</t>
  </si>
  <si>
    <t>154079</t>
  </si>
  <si>
    <t>2101486</t>
  </si>
  <si>
    <t>180224</t>
  </si>
  <si>
    <t>054789</t>
  </si>
  <si>
    <t>189856</t>
  </si>
  <si>
    <t>5185122</t>
  </si>
  <si>
    <t>125802</t>
  </si>
  <si>
    <t>24365406</t>
  </si>
  <si>
    <t>166561</t>
  </si>
  <si>
    <t>5190134</t>
  </si>
  <si>
    <t>186035</t>
  </si>
  <si>
    <t>14773026</t>
  </si>
  <si>
    <t>184598</t>
  </si>
  <si>
    <t>9500455384</t>
  </si>
  <si>
    <t>190795</t>
  </si>
  <si>
    <t>INVT1339177</t>
  </si>
  <si>
    <t>158462</t>
  </si>
  <si>
    <t>0144563829</t>
  </si>
  <si>
    <t>186269</t>
  </si>
  <si>
    <t>4891515</t>
  </si>
  <si>
    <t>187982</t>
  </si>
  <si>
    <t>321445</t>
  </si>
  <si>
    <t>168982</t>
  </si>
  <si>
    <t>24380159</t>
  </si>
  <si>
    <t>166575</t>
  </si>
  <si>
    <t>14765206-TAX</t>
  </si>
  <si>
    <t>0144629900</t>
  </si>
  <si>
    <t>188296</t>
  </si>
  <si>
    <t>C4169886</t>
  </si>
  <si>
    <t>168057</t>
  </si>
  <si>
    <t>4760008</t>
  </si>
  <si>
    <t>182302</t>
  </si>
  <si>
    <t>24444696</t>
  </si>
  <si>
    <t>176284</t>
  </si>
  <si>
    <t>24326318</t>
  </si>
  <si>
    <t>162832</t>
  </si>
  <si>
    <t>7301053218</t>
  </si>
  <si>
    <t>160429</t>
  </si>
  <si>
    <t>4547367</t>
  </si>
  <si>
    <t>171771</t>
  </si>
  <si>
    <t>323431</t>
  </si>
  <si>
    <t>182129</t>
  </si>
  <si>
    <t>4933543</t>
  </si>
  <si>
    <t>189252</t>
  </si>
  <si>
    <t>324327</t>
  </si>
  <si>
    <t>183393</t>
  </si>
  <si>
    <t>052498</t>
  </si>
  <si>
    <t>0144680962</t>
  </si>
  <si>
    <t>191018</t>
  </si>
  <si>
    <t>0144726287</t>
  </si>
  <si>
    <t>193965</t>
  </si>
  <si>
    <t>4593021</t>
  </si>
  <si>
    <t>0144545125</t>
  </si>
  <si>
    <t>184399</t>
  </si>
  <si>
    <t>IN00156134</t>
  </si>
  <si>
    <t>134512</t>
  </si>
  <si>
    <t>118776</t>
  </si>
  <si>
    <t>Design and Direct Source, LLC</t>
  </si>
  <si>
    <t>IN0041692</t>
  </si>
  <si>
    <t>154150</t>
  </si>
  <si>
    <t>4098521-TAX</t>
  </si>
  <si>
    <t>628482</t>
  </si>
  <si>
    <t>160038</t>
  </si>
  <si>
    <t>7224115908</t>
  </si>
  <si>
    <t>141817</t>
  </si>
  <si>
    <t>320712</t>
  </si>
  <si>
    <t>168740</t>
  </si>
  <si>
    <t>318049</t>
  </si>
  <si>
    <t>154561</t>
  </si>
  <si>
    <t>24-1649</t>
  </si>
  <si>
    <t>163257</t>
  </si>
  <si>
    <t>0144413174</t>
  </si>
  <si>
    <t>177544</t>
  </si>
  <si>
    <t>4902526</t>
  </si>
  <si>
    <t>188456</t>
  </si>
  <si>
    <t>4459322</t>
  </si>
  <si>
    <t>168761</t>
  </si>
  <si>
    <t>108345</t>
  </si>
  <si>
    <t>American Floor Mats LLC</t>
  </si>
  <si>
    <t>1295323</t>
  </si>
  <si>
    <t>193125</t>
  </si>
  <si>
    <t>8202029884</t>
  </si>
  <si>
    <t>151546</t>
  </si>
  <si>
    <t>0144055962</t>
  </si>
  <si>
    <t>148483</t>
  </si>
  <si>
    <t>4829926</t>
  </si>
  <si>
    <t>185727</t>
  </si>
  <si>
    <t>01-022073</t>
  </si>
  <si>
    <t>177271</t>
  </si>
  <si>
    <t>0144202075</t>
  </si>
  <si>
    <t>162752</t>
  </si>
  <si>
    <t>2610679</t>
  </si>
  <si>
    <t>174758</t>
  </si>
  <si>
    <t>4955514</t>
  </si>
  <si>
    <t>191896</t>
  </si>
  <si>
    <t>14764358</t>
  </si>
  <si>
    <t>179527</t>
  </si>
  <si>
    <t>C3831970</t>
  </si>
  <si>
    <t>141560</t>
  </si>
  <si>
    <t>4633691</t>
  </si>
  <si>
    <t>176814</t>
  </si>
  <si>
    <t>319616</t>
  </si>
  <si>
    <t>161274</t>
  </si>
  <si>
    <t>4374837</t>
  </si>
  <si>
    <t>165019</t>
  </si>
  <si>
    <t>317179</t>
  </si>
  <si>
    <t>148864</t>
  </si>
  <si>
    <t>320149</t>
  </si>
  <si>
    <t>100272</t>
  </si>
  <si>
    <t>8202046437</t>
  </si>
  <si>
    <t>161380</t>
  </si>
  <si>
    <t>0143960728</t>
  </si>
  <si>
    <t>146970</t>
  </si>
  <si>
    <t>488867</t>
  </si>
  <si>
    <t>180694</t>
  </si>
  <si>
    <t>2616662</t>
  </si>
  <si>
    <t>178708</t>
  </si>
  <si>
    <t>317441</t>
  </si>
  <si>
    <t>146397</t>
  </si>
  <si>
    <t>6-4019977</t>
  </si>
  <si>
    <t>153814</t>
  </si>
  <si>
    <t>8202066207</t>
  </si>
  <si>
    <t>183160</t>
  </si>
  <si>
    <t>4800661</t>
  </si>
  <si>
    <t>183833</t>
  </si>
  <si>
    <t>1101244139</t>
  </si>
  <si>
    <t>158525</t>
  </si>
  <si>
    <t>0144583036</t>
  </si>
  <si>
    <t>187758</t>
  </si>
  <si>
    <t>RNI45674</t>
  </si>
  <si>
    <t>45674</t>
  </si>
  <si>
    <t>049613</t>
  </si>
  <si>
    <t>191090</t>
  </si>
  <si>
    <t>4057814</t>
  </si>
  <si>
    <t>151694</t>
  </si>
  <si>
    <t>0144306503</t>
  </si>
  <si>
    <t>167266</t>
  </si>
  <si>
    <t>163422</t>
  </si>
  <si>
    <t>148428</t>
  </si>
  <si>
    <t>0144502913</t>
  </si>
  <si>
    <t>176887</t>
  </si>
  <si>
    <t>01-022104</t>
  </si>
  <si>
    <t>178713</t>
  </si>
  <si>
    <t>0144502911</t>
  </si>
  <si>
    <t>182683</t>
  </si>
  <si>
    <t>25-1799-A</t>
  </si>
  <si>
    <t>191848</t>
  </si>
  <si>
    <t>121814</t>
  </si>
  <si>
    <t>Le Tissage D'arcade - 2 tec 2</t>
  </si>
  <si>
    <t>44619</t>
  </si>
  <si>
    <t>136869</t>
  </si>
  <si>
    <t>121429</t>
  </si>
  <si>
    <t>Grifform Innovations, Inc.</t>
  </si>
  <si>
    <t>144251CLEAROUT</t>
  </si>
  <si>
    <t>144251</t>
  </si>
  <si>
    <t>INVT1343398</t>
  </si>
  <si>
    <t>167101</t>
  </si>
  <si>
    <t>000909816</t>
  </si>
  <si>
    <t>190765</t>
  </si>
  <si>
    <t>4281709</t>
  </si>
  <si>
    <t>161190</t>
  </si>
  <si>
    <t>2584317</t>
  </si>
  <si>
    <t>156408</t>
  </si>
  <si>
    <t>0144416304</t>
  </si>
  <si>
    <t>177171</t>
  </si>
  <si>
    <t>318855</t>
  </si>
  <si>
    <t>157355</t>
  </si>
  <si>
    <t>0144307630</t>
  </si>
  <si>
    <t>168979</t>
  </si>
  <si>
    <t>4840633</t>
  </si>
  <si>
    <t>185256</t>
  </si>
  <si>
    <t>0143912019</t>
  </si>
  <si>
    <t>144732</t>
  </si>
  <si>
    <t>108112</t>
  </si>
  <si>
    <t>Marble Systems Inc dba Country Floors</t>
  </si>
  <si>
    <t>154237CLEAROUT</t>
  </si>
  <si>
    <t>154237</t>
  </si>
  <si>
    <t>01-022476</t>
  </si>
  <si>
    <t>195814</t>
  </si>
  <si>
    <t>0144409637</t>
  </si>
  <si>
    <t>175537</t>
  </si>
  <si>
    <t>4091595</t>
  </si>
  <si>
    <t>153952</t>
  </si>
  <si>
    <t>INV62666</t>
  </si>
  <si>
    <t>164302</t>
  </si>
  <si>
    <t>5178498</t>
  </si>
  <si>
    <t>146653</t>
  </si>
  <si>
    <t>99034912</t>
  </si>
  <si>
    <t>184378</t>
  </si>
  <si>
    <t>RNI113675-1</t>
  </si>
  <si>
    <t>113675-1</t>
  </si>
  <si>
    <t>318278</t>
  </si>
  <si>
    <t>153882</t>
  </si>
  <si>
    <t>3994405</t>
  </si>
  <si>
    <t>133586</t>
  </si>
  <si>
    <t>RNI154681</t>
  </si>
  <si>
    <t>154681</t>
  </si>
  <si>
    <t>0144635912</t>
  </si>
  <si>
    <t>184790</t>
  </si>
  <si>
    <t>963248</t>
  </si>
  <si>
    <t>82776</t>
  </si>
  <si>
    <t>000892005</t>
  </si>
  <si>
    <t>161383</t>
  </si>
  <si>
    <t>4144554</t>
  </si>
  <si>
    <t>156058</t>
  </si>
  <si>
    <t>4156142</t>
  </si>
  <si>
    <t>156397</t>
  </si>
  <si>
    <t>0144055961</t>
  </si>
  <si>
    <t>146716</t>
  </si>
  <si>
    <t>100326</t>
  </si>
  <si>
    <t>CERAMIC INSTALLATION SUPPLY CO</t>
  </si>
  <si>
    <t>156742</t>
  </si>
  <si>
    <t>144272</t>
  </si>
  <si>
    <t>3890667</t>
  </si>
  <si>
    <t>146390</t>
  </si>
  <si>
    <t>0144372751</t>
  </si>
  <si>
    <t>0143864836</t>
  </si>
  <si>
    <t>148083</t>
  </si>
  <si>
    <t>0144270916</t>
  </si>
  <si>
    <t>164849</t>
  </si>
  <si>
    <t>161737</t>
  </si>
  <si>
    <t>149904</t>
  </si>
  <si>
    <t>3994404</t>
  </si>
  <si>
    <t>148066</t>
  </si>
  <si>
    <t>317451</t>
  </si>
  <si>
    <t>151545</t>
  </si>
  <si>
    <t>316832</t>
  </si>
  <si>
    <t>147784</t>
  </si>
  <si>
    <t>9500370760</t>
  </si>
  <si>
    <t>187152</t>
  </si>
  <si>
    <t>4616381</t>
  </si>
  <si>
    <t>156129</t>
  </si>
  <si>
    <t>I105096</t>
  </si>
  <si>
    <t>145224</t>
  </si>
  <si>
    <t>IN00159962</t>
  </si>
  <si>
    <t>158458</t>
  </si>
  <si>
    <t>24603040</t>
  </si>
  <si>
    <t>191267</t>
  </si>
  <si>
    <t>0144008390</t>
  </si>
  <si>
    <t>151090</t>
  </si>
  <si>
    <t>126952</t>
  </si>
  <si>
    <t>The Flooring Resource</t>
  </si>
  <si>
    <t>INV-016616</t>
  </si>
  <si>
    <t>173594</t>
  </si>
  <si>
    <t>446249</t>
  </si>
  <si>
    <t>159700</t>
  </si>
  <si>
    <t>21359730</t>
  </si>
  <si>
    <t>317849</t>
  </si>
  <si>
    <t>149526</t>
  </si>
  <si>
    <t>C3884935</t>
  </si>
  <si>
    <t>154538</t>
  </si>
  <si>
    <t>4641787</t>
  </si>
  <si>
    <t>IN00156352</t>
  </si>
  <si>
    <t>126437</t>
  </si>
  <si>
    <t>4518869</t>
  </si>
  <si>
    <t>171222</t>
  </si>
  <si>
    <t>2063</t>
  </si>
  <si>
    <t>DC Kerckhoff Company</t>
  </si>
  <si>
    <t>1926</t>
  </si>
  <si>
    <t>191201</t>
  </si>
  <si>
    <t>324254</t>
  </si>
  <si>
    <t>186977</t>
  </si>
  <si>
    <t>2236</t>
  </si>
  <si>
    <t>SQFT Solutions</t>
  </si>
  <si>
    <t>9694</t>
  </si>
  <si>
    <t>157124</t>
  </si>
  <si>
    <t>4681180</t>
  </si>
  <si>
    <t>179020</t>
  </si>
  <si>
    <t>99001084</t>
  </si>
  <si>
    <t>183404</t>
  </si>
  <si>
    <t>4869552</t>
  </si>
  <si>
    <t>186706</t>
  </si>
  <si>
    <t>IN00158815</t>
  </si>
  <si>
    <t>154060</t>
  </si>
  <si>
    <t>4681179</t>
  </si>
  <si>
    <t>179163</t>
  </si>
  <si>
    <t>IN00164596</t>
  </si>
  <si>
    <t>165153</t>
  </si>
  <si>
    <t>I104937</t>
  </si>
  <si>
    <t>130673</t>
  </si>
  <si>
    <t>5185774</t>
  </si>
  <si>
    <t>186277</t>
  </si>
  <si>
    <t>24512285</t>
  </si>
  <si>
    <t>181421</t>
  </si>
  <si>
    <t>14742266</t>
  </si>
  <si>
    <t>160042</t>
  </si>
  <si>
    <t>4281710</t>
  </si>
  <si>
    <t>157296</t>
  </si>
  <si>
    <t>5176796</t>
  </si>
  <si>
    <t>74198</t>
  </si>
  <si>
    <t>0144726288</t>
  </si>
  <si>
    <t>189453</t>
  </si>
  <si>
    <t>0143875725</t>
  </si>
  <si>
    <t>147075</t>
  </si>
  <si>
    <t>109425</t>
  </si>
  <si>
    <t>Tropical Tile &amp; Marble Distributors</t>
  </si>
  <si>
    <t>13822</t>
  </si>
  <si>
    <t>145667</t>
  </si>
  <si>
    <t>4344412</t>
  </si>
  <si>
    <t>163952</t>
  </si>
  <si>
    <t>4589066</t>
  </si>
  <si>
    <t>166631</t>
  </si>
  <si>
    <t>IN00165844</t>
  </si>
  <si>
    <t>180271</t>
  </si>
  <si>
    <t>IN00165309</t>
  </si>
  <si>
    <t>181432</t>
  </si>
  <si>
    <t>RNI137642</t>
  </si>
  <si>
    <t>137642</t>
  </si>
  <si>
    <t>323540</t>
  </si>
  <si>
    <t>180766</t>
  </si>
  <si>
    <t>0143856377</t>
  </si>
  <si>
    <t>126692</t>
  </si>
  <si>
    <t>0144372750</t>
  </si>
  <si>
    <t>4700802</t>
  </si>
  <si>
    <t>179953</t>
  </si>
  <si>
    <t>603784</t>
  </si>
  <si>
    <t>147729</t>
  </si>
  <si>
    <t>0144202065</t>
  </si>
  <si>
    <t>164104</t>
  </si>
  <si>
    <t>INV61971</t>
  </si>
  <si>
    <t>162353</t>
  </si>
  <si>
    <t>5091336</t>
  </si>
  <si>
    <t>146303</t>
  </si>
  <si>
    <t>0144011637</t>
  </si>
  <si>
    <t>156253</t>
  </si>
  <si>
    <t>9500210762</t>
  </si>
  <si>
    <t>181034</t>
  </si>
  <si>
    <t>4322571</t>
  </si>
  <si>
    <t>163510</t>
  </si>
  <si>
    <t>INV-2508350</t>
  </si>
  <si>
    <t>167285</t>
  </si>
  <si>
    <t>5185772</t>
  </si>
  <si>
    <t>172879</t>
  </si>
  <si>
    <t>14744751</t>
  </si>
  <si>
    <t>161293</t>
  </si>
  <si>
    <t>0144590511</t>
  </si>
  <si>
    <t>179186</t>
  </si>
  <si>
    <t>323259</t>
  </si>
  <si>
    <t>178609</t>
  </si>
  <si>
    <t>RNI156505</t>
  </si>
  <si>
    <t>156505</t>
  </si>
  <si>
    <t>0144317415</t>
  </si>
  <si>
    <t>171765</t>
  </si>
  <si>
    <t>0144502915</t>
  </si>
  <si>
    <t>177366</t>
  </si>
  <si>
    <t>98915604</t>
  </si>
  <si>
    <t>155438</t>
  </si>
  <si>
    <t>14768360</t>
  </si>
  <si>
    <t>603785</t>
  </si>
  <si>
    <t>149233</t>
  </si>
  <si>
    <t>5178063</t>
  </si>
  <si>
    <t>73852</t>
  </si>
  <si>
    <t>0144609385</t>
  </si>
  <si>
    <t>180794</t>
  </si>
  <si>
    <t>703935</t>
  </si>
  <si>
    <t>154036</t>
  </si>
  <si>
    <t>5188332</t>
  </si>
  <si>
    <t>178610</t>
  </si>
  <si>
    <t>4048645</t>
  </si>
  <si>
    <t>151646</t>
  </si>
  <si>
    <t>IN00161384</t>
  </si>
  <si>
    <t>154875</t>
  </si>
  <si>
    <t>317850</t>
  </si>
  <si>
    <t>153800</t>
  </si>
  <si>
    <t>9500215513</t>
  </si>
  <si>
    <t>179889</t>
  </si>
  <si>
    <t>#INV58360</t>
  </si>
  <si>
    <t>149669</t>
  </si>
  <si>
    <t>5183029</t>
  </si>
  <si>
    <t>150223</t>
  </si>
  <si>
    <t>323542</t>
  </si>
  <si>
    <t>183448</t>
  </si>
  <si>
    <t>3901776</t>
  </si>
  <si>
    <t>142251</t>
  </si>
  <si>
    <t>INV72929</t>
  </si>
  <si>
    <t>195811</t>
  </si>
  <si>
    <t>24494604</t>
  </si>
  <si>
    <t>0144276138</t>
  </si>
  <si>
    <t>165875</t>
  </si>
  <si>
    <t>C4169887</t>
  </si>
  <si>
    <t>168719</t>
  </si>
  <si>
    <t>057109</t>
  </si>
  <si>
    <t>193843</t>
  </si>
  <si>
    <t>317667</t>
  </si>
  <si>
    <t>150989</t>
  </si>
  <si>
    <t>318854</t>
  </si>
  <si>
    <t>157281</t>
  </si>
  <si>
    <t>INV63404</t>
  </si>
  <si>
    <t>168031</t>
  </si>
  <si>
    <t>320359</t>
  </si>
  <si>
    <t>164912</t>
  </si>
  <si>
    <t>0144202063</t>
  </si>
  <si>
    <t>162185</t>
  </si>
  <si>
    <t>RNI73475-1</t>
  </si>
  <si>
    <t>73475-1</t>
  </si>
  <si>
    <t>IN00158198</t>
  </si>
  <si>
    <t>147989</t>
  </si>
  <si>
    <t>IN00161304</t>
  </si>
  <si>
    <t>159968</t>
  </si>
  <si>
    <t>143404</t>
  </si>
  <si>
    <t>INV-2522836</t>
  </si>
  <si>
    <t>171227</t>
  </si>
  <si>
    <t>321186</t>
  </si>
  <si>
    <t>171216</t>
  </si>
  <si>
    <t>24636453</t>
  </si>
  <si>
    <t>4780768</t>
  </si>
  <si>
    <t>175779</t>
  </si>
  <si>
    <t>0144259177</t>
  </si>
  <si>
    <t>4640751</t>
  </si>
  <si>
    <t>177065</t>
  </si>
  <si>
    <t>0103254192</t>
  </si>
  <si>
    <t>178162</t>
  </si>
  <si>
    <t>14729333</t>
  </si>
  <si>
    <t>143524</t>
  </si>
  <si>
    <t>5178491</t>
  </si>
  <si>
    <t>151638</t>
  </si>
  <si>
    <t>126859</t>
  </si>
  <si>
    <t>PF America Inc.</t>
  </si>
  <si>
    <t>PS-INV001840-TAX</t>
  </si>
  <si>
    <t>174604</t>
  </si>
  <si>
    <t>321446</t>
  </si>
  <si>
    <t>169302</t>
  </si>
  <si>
    <t>320353</t>
  </si>
  <si>
    <t>160890</t>
  </si>
  <si>
    <t>316734</t>
  </si>
  <si>
    <t>147345</t>
  </si>
  <si>
    <t>4301972</t>
  </si>
  <si>
    <t>0144502914</t>
  </si>
  <si>
    <t>180554</t>
  </si>
  <si>
    <t>RNI116025</t>
  </si>
  <si>
    <t>116025</t>
  </si>
  <si>
    <t>4144552</t>
  </si>
  <si>
    <t>155519</t>
  </si>
  <si>
    <t>INV-2473749</t>
  </si>
  <si>
    <t>159628</t>
  </si>
  <si>
    <t>481926</t>
  </si>
  <si>
    <t>162336</t>
  </si>
  <si>
    <t>4880552</t>
  </si>
  <si>
    <t>188811</t>
  </si>
  <si>
    <t>IN00165141</t>
  </si>
  <si>
    <t>180607</t>
  </si>
  <si>
    <t>5174555</t>
  </si>
  <si>
    <t>4996811</t>
  </si>
  <si>
    <t>191643</t>
  </si>
  <si>
    <t>14760888</t>
  </si>
  <si>
    <t>172091</t>
  </si>
  <si>
    <t>102822</t>
  </si>
  <si>
    <t>Ecore International Inc.</t>
  </si>
  <si>
    <t>731543</t>
  </si>
  <si>
    <t>173342</t>
  </si>
  <si>
    <t>9500246711</t>
  </si>
  <si>
    <t>179570</t>
  </si>
  <si>
    <t>I104944</t>
  </si>
  <si>
    <t>4374838</t>
  </si>
  <si>
    <t>165005</t>
  </si>
  <si>
    <t>050748</t>
  </si>
  <si>
    <t>191274</t>
  </si>
  <si>
    <t>2623110</t>
  </si>
  <si>
    <t>193775</t>
  </si>
  <si>
    <t>7301044615</t>
  </si>
  <si>
    <t>148047</t>
  </si>
  <si>
    <t>0144740259</t>
  </si>
  <si>
    <t>193281</t>
  </si>
  <si>
    <t>670520</t>
  </si>
  <si>
    <t>189488</t>
  </si>
  <si>
    <t>4658242</t>
  </si>
  <si>
    <t>178149</t>
  </si>
  <si>
    <t>4006080</t>
  </si>
  <si>
    <t>148992</t>
  </si>
  <si>
    <t>4057812</t>
  </si>
  <si>
    <t>148792</t>
  </si>
  <si>
    <t>INV67118</t>
  </si>
  <si>
    <t>185747</t>
  </si>
  <si>
    <t>5183028</t>
  </si>
  <si>
    <t>161981</t>
  </si>
  <si>
    <t>4208441</t>
  </si>
  <si>
    <t>156312</t>
  </si>
  <si>
    <t>164542</t>
  </si>
  <si>
    <t>154746</t>
  </si>
  <si>
    <t>050179</t>
  </si>
  <si>
    <t>188910-1</t>
  </si>
  <si>
    <t>5188958</t>
  </si>
  <si>
    <t>165800</t>
  </si>
  <si>
    <t>4749268</t>
  </si>
  <si>
    <t>155876</t>
  </si>
  <si>
    <t>INV67107</t>
  </si>
  <si>
    <t>177380</t>
  </si>
  <si>
    <t>0144002593</t>
  </si>
  <si>
    <t>151727</t>
  </si>
  <si>
    <t>4419660</t>
  </si>
  <si>
    <t>166737</t>
  </si>
  <si>
    <t>0144055964</t>
  </si>
  <si>
    <t>153798</t>
  </si>
  <si>
    <t>319507</t>
  </si>
  <si>
    <t>162348</t>
  </si>
  <si>
    <t>INV71814</t>
  </si>
  <si>
    <t>193743</t>
  </si>
  <si>
    <t>4760005</t>
  </si>
  <si>
    <t>181537</t>
  </si>
  <si>
    <t>IN00166821</t>
  </si>
  <si>
    <t>188594</t>
  </si>
  <si>
    <t>4122013</t>
  </si>
  <si>
    <t>IN00158811</t>
  </si>
  <si>
    <t>88744</t>
  </si>
  <si>
    <t>704009</t>
  </si>
  <si>
    <t>179647</t>
  </si>
  <si>
    <t xml:space="preserve"> INVT1342396</t>
  </si>
  <si>
    <t>165666</t>
  </si>
  <si>
    <t>320357</t>
  </si>
  <si>
    <t>164418</t>
  </si>
  <si>
    <t>2579347</t>
  </si>
  <si>
    <t>138699</t>
  </si>
  <si>
    <t>624713</t>
  </si>
  <si>
    <t>176901</t>
  </si>
  <si>
    <t>012925044</t>
  </si>
  <si>
    <t>186574</t>
  </si>
  <si>
    <t>0144502918</t>
  </si>
  <si>
    <t>177179</t>
  </si>
  <si>
    <t>IN00162577</t>
  </si>
  <si>
    <t>170581</t>
  </si>
  <si>
    <t>01-022269</t>
  </si>
  <si>
    <t>15227</t>
  </si>
  <si>
    <t>319174</t>
  </si>
  <si>
    <t>159634</t>
  </si>
  <si>
    <t>C4287470</t>
  </si>
  <si>
    <t>174287</t>
  </si>
  <si>
    <t>0144322704</t>
  </si>
  <si>
    <t>166605</t>
  </si>
  <si>
    <t>470515</t>
  </si>
  <si>
    <t>146740</t>
  </si>
  <si>
    <t>24389863</t>
  </si>
  <si>
    <t>168848</t>
  </si>
  <si>
    <t>INV72340</t>
  </si>
  <si>
    <t>194260</t>
  </si>
  <si>
    <t>4500621</t>
  </si>
  <si>
    <t>170819</t>
  </si>
  <si>
    <t>24-1724-A</t>
  </si>
  <si>
    <t>4301971</t>
  </si>
  <si>
    <t>161184</t>
  </si>
  <si>
    <t>4395170-TAX</t>
  </si>
  <si>
    <t>6-4295003</t>
  </si>
  <si>
    <t>188775</t>
  </si>
  <si>
    <t>606901</t>
  </si>
  <si>
    <t>146649</t>
  </si>
  <si>
    <t>A2 44040339</t>
  </si>
  <si>
    <t>164140</t>
  </si>
  <si>
    <t>322816</t>
  </si>
  <si>
    <t>179169</t>
  </si>
  <si>
    <t>427760</t>
  </si>
  <si>
    <t>151558</t>
  </si>
  <si>
    <t>4589068</t>
  </si>
  <si>
    <t>174561</t>
  </si>
  <si>
    <t>0144323391</t>
  </si>
  <si>
    <t>172002</t>
  </si>
  <si>
    <t>I106225</t>
  </si>
  <si>
    <t>158845</t>
  </si>
  <si>
    <t>24287981</t>
  </si>
  <si>
    <t>157380</t>
  </si>
  <si>
    <t>0144726284</t>
  </si>
  <si>
    <t>186680</t>
  </si>
  <si>
    <t>317847</t>
  </si>
  <si>
    <t>151310</t>
  </si>
  <si>
    <t>14761740</t>
  </si>
  <si>
    <t>177322</t>
  </si>
  <si>
    <t>5185345</t>
  </si>
  <si>
    <t>171516</t>
  </si>
  <si>
    <t>456927</t>
  </si>
  <si>
    <t>165022</t>
  </si>
  <si>
    <t>INV95754</t>
  </si>
  <si>
    <t>0144202072</t>
  </si>
  <si>
    <t>159743</t>
  </si>
  <si>
    <t>0144756534</t>
  </si>
  <si>
    <t>193604</t>
  </si>
  <si>
    <t>451625</t>
  </si>
  <si>
    <t>162112</t>
  </si>
  <si>
    <t>IN00163279</t>
  </si>
  <si>
    <t>170977</t>
  </si>
  <si>
    <t>320711</t>
  </si>
  <si>
    <t>113879</t>
  </si>
  <si>
    <t>0143864831</t>
  </si>
  <si>
    <t>147991</t>
  </si>
  <si>
    <t>0144228412</t>
  </si>
  <si>
    <t>166952</t>
  </si>
  <si>
    <t>123694RNI</t>
  </si>
  <si>
    <t>123694</t>
  </si>
  <si>
    <t>0144228413</t>
  </si>
  <si>
    <t>317089</t>
  </si>
  <si>
    <t>86628</t>
  </si>
  <si>
    <t>24483490-TAX</t>
  </si>
  <si>
    <t>24512520-TAX</t>
  </si>
  <si>
    <t>183195</t>
  </si>
  <si>
    <t>0144458914</t>
  </si>
  <si>
    <t>174780</t>
  </si>
  <si>
    <t>5188458</t>
  </si>
  <si>
    <t>IN00160274</t>
  </si>
  <si>
    <t>161445</t>
  </si>
  <si>
    <t>24-1667</t>
  </si>
  <si>
    <t>165459</t>
  </si>
  <si>
    <t>98990831-TAX</t>
  </si>
  <si>
    <t>172871</t>
  </si>
  <si>
    <t>0144703605</t>
  </si>
  <si>
    <t>191891</t>
  </si>
  <si>
    <t>0144611048</t>
  </si>
  <si>
    <t>185716</t>
  </si>
  <si>
    <t>316996</t>
  </si>
  <si>
    <t>146752</t>
  </si>
  <si>
    <t>24463671-TAX</t>
  </si>
  <si>
    <t>175582</t>
  </si>
  <si>
    <t>6-4194400</t>
  </si>
  <si>
    <t>175926</t>
  </si>
  <si>
    <t>169618</t>
  </si>
  <si>
    <t>153338</t>
  </si>
  <si>
    <t>322708</t>
  </si>
  <si>
    <t>178647</t>
  </si>
  <si>
    <t>4322573</t>
  </si>
  <si>
    <t>162166</t>
  </si>
  <si>
    <t>5185913</t>
  </si>
  <si>
    <t>177751</t>
  </si>
  <si>
    <t>5183809</t>
  </si>
  <si>
    <t>171325</t>
  </si>
  <si>
    <t>14748586</t>
  </si>
  <si>
    <t>166451</t>
  </si>
  <si>
    <t>175189</t>
  </si>
  <si>
    <t>163262</t>
  </si>
  <si>
    <t>INV-2473741</t>
  </si>
  <si>
    <t>323095</t>
  </si>
  <si>
    <t>80189</t>
  </si>
  <si>
    <t>14767268</t>
  </si>
  <si>
    <t>174489</t>
  </si>
  <si>
    <t>1-4277347</t>
  </si>
  <si>
    <t>187613</t>
  </si>
  <si>
    <t>4144553</t>
  </si>
  <si>
    <t>155646</t>
  </si>
  <si>
    <t>326131</t>
  </si>
  <si>
    <t>196236</t>
  </si>
  <si>
    <t>4861508</t>
  </si>
  <si>
    <t>186444</t>
  </si>
  <si>
    <t>0144600379</t>
  </si>
  <si>
    <t>187974</t>
  </si>
  <si>
    <t>5172868</t>
  </si>
  <si>
    <t>144548</t>
  </si>
  <si>
    <t>0144368143</t>
  </si>
  <si>
    <t>319085</t>
  </si>
  <si>
    <t>159641</t>
  </si>
  <si>
    <t>2101331</t>
  </si>
  <si>
    <t>179811</t>
  </si>
  <si>
    <t>5174010</t>
  </si>
  <si>
    <t>324326</t>
  </si>
  <si>
    <t>183391</t>
  </si>
  <si>
    <t>8202033230</t>
  </si>
  <si>
    <t>153988</t>
  </si>
  <si>
    <t>5193937</t>
  </si>
  <si>
    <t>189087</t>
  </si>
  <si>
    <t>2606809</t>
  </si>
  <si>
    <t>175171</t>
  </si>
  <si>
    <t>0144461585</t>
  </si>
  <si>
    <t>180639</t>
  </si>
  <si>
    <t>5186641</t>
  </si>
  <si>
    <t>129621</t>
  </si>
  <si>
    <t>98990831</t>
  </si>
  <si>
    <t>975620</t>
  </si>
  <si>
    <t>4933545</t>
  </si>
  <si>
    <t>189282</t>
  </si>
  <si>
    <t>PS-INV001840</t>
  </si>
  <si>
    <t>7225100963-TAXX</t>
  </si>
  <si>
    <t>177141</t>
  </si>
  <si>
    <t>458052</t>
  </si>
  <si>
    <t>164940</t>
  </si>
  <si>
    <t>324328</t>
  </si>
  <si>
    <t>183722</t>
  </si>
  <si>
    <t>24-1551-A</t>
  </si>
  <si>
    <t>148243</t>
  </si>
  <si>
    <t>2052</t>
  </si>
  <si>
    <t>FloorMax  Direct, LLC dba Floormax USA</t>
  </si>
  <si>
    <t>135727CLEAROUT</t>
  </si>
  <si>
    <t>135727</t>
  </si>
  <si>
    <t>5182645</t>
  </si>
  <si>
    <t>128197</t>
  </si>
  <si>
    <t>631446</t>
  </si>
  <si>
    <t>131410</t>
  </si>
  <si>
    <t>688251</t>
  </si>
  <si>
    <t>161259</t>
  </si>
  <si>
    <t>128695</t>
  </si>
  <si>
    <t>ModernRugs.com</t>
  </si>
  <si>
    <t>50% DEP 144057</t>
  </si>
  <si>
    <t>144057</t>
  </si>
  <si>
    <t>INV-2635041</t>
  </si>
  <si>
    <t>25-1749</t>
  </si>
  <si>
    <t>180628</t>
  </si>
  <si>
    <t>323541</t>
  </si>
  <si>
    <t>181417</t>
  </si>
  <si>
    <t>24536458</t>
  </si>
  <si>
    <t>185003</t>
  </si>
  <si>
    <t>0144259190</t>
  </si>
  <si>
    <t>168484</t>
  </si>
  <si>
    <t>0144322707</t>
  </si>
  <si>
    <t>120448</t>
  </si>
  <si>
    <t>5179373</t>
  </si>
  <si>
    <t>99031402</t>
  </si>
  <si>
    <t>191152</t>
  </si>
  <si>
    <t>0143912017</t>
  </si>
  <si>
    <t>144848</t>
  </si>
  <si>
    <t>0143868264</t>
  </si>
  <si>
    <t>148176</t>
  </si>
  <si>
    <t>500728</t>
  </si>
  <si>
    <t>185860</t>
  </si>
  <si>
    <t>0144416301</t>
  </si>
  <si>
    <t>177603</t>
  </si>
  <si>
    <t>0143960729</t>
  </si>
  <si>
    <t>147141</t>
  </si>
  <si>
    <t>0144163275</t>
  </si>
  <si>
    <t>164237</t>
  </si>
  <si>
    <t>618593-TAX</t>
  </si>
  <si>
    <t>168284</t>
  </si>
  <si>
    <t>IN00161565</t>
  </si>
  <si>
    <t>167293</t>
  </si>
  <si>
    <t>5179201</t>
  </si>
  <si>
    <t>24207571</t>
  </si>
  <si>
    <t>151622</t>
  </si>
  <si>
    <t>5179095</t>
  </si>
  <si>
    <t>158371</t>
  </si>
  <si>
    <t>446248</t>
  </si>
  <si>
    <t>159414</t>
  </si>
  <si>
    <t>320710</t>
  </si>
  <si>
    <t>165856</t>
  </si>
  <si>
    <t>CM1028922</t>
  </si>
  <si>
    <t>999180753</t>
  </si>
  <si>
    <t>180757</t>
  </si>
  <si>
    <t>5175115</t>
  </si>
  <si>
    <t>25-1799-B</t>
  </si>
  <si>
    <t>325658</t>
  </si>
  <si>
    <t>193479</t>
  </si>
  <si>
    <t>I106757</t>
  </si>
  <si>
    <t>129920</t>
  </si>
  <si>
    <t>450254</t>
  </si>
  <si>
    <t>160002</t>
  </si>
  <si>
    <t>0144202076</t>
  </si>
  <si>
    <t>316997</t>
  </si>
  <si>
    <t>148823</t>
  </si>
  <si>
    <t>5194506</t>
  </si>
  <si>
    <t>193849</t>
  </si>
  <si>
    <t>321444</t>
  </si>
  <si>
    <t>168052</t>
  </si>
  <si>
    <t>190640</t>
  </si>
  <si>
    <t>175215</t>
  </si>
  <si>
    <t>4988076</t>
  </si>
  <si>
    <t>191790</t>
  </si>
  <si>
    <t>5070476</t>
  </si>
  <si>
    <t>194527</t>
  </si>
  <si>
    <t>0144590514</t>
  </si>
  <si>
    <t>186716</t>
  </si>
  <si>
    <t>28970</t>
  </si>
  <si>
    <t>170683</t>
  </si>
  <si>
    <t>0144545126</t>
  </si>
  <si>
    <t>179444</t>
  </si>
  <si>
    <t>318279</t>
  </si>
  <si>
    <t>153982</t>
  </si>
  <si>
    <t>9500212974</t>
  </si>
  <si>
    <t>0144008394</t>
  </si>
  <si>
    <t>152295</t>
  </si>
  <si>
    <t>RNI72929-1</t>
  </si>
  <si>
    <t>72929-1</t>
  </si>
  <si>
    <t>320355</t>
  </si>
  <si>
    <t>164036</t>
  </si>
  <si>
    <t>608152</t>
  </si>
  <si>
    <t>132250</t>
  </si>
  <si>
    <t>317443</t>
  </si>
  <si>
    <t>144886</t>
  </si>
  <si>
    <t>9500455343</t>
  </si>
  <si>
    <t>186699</t>
  </si>
  <si>
    <t>617885</t>
  </si>
  <si>
    <t>168878</t>
  </si>
  <si>
    <t>4057811</t>
  </si>
  <si>
    <t>151649</t>
  </si>
  <si>
    <t>24494095-TAX</t>
  </si>
  <si>
    <t>179501</t>
  </si>
  <si>
    <t>C3658904</t>
  </si>
  <si>
    <t>134554</t>
  </si>
  <si>
    <t>0144202068</t>
  </si>
  <si>
    <t>157690</t>
  </si>
  <si>
    <t>C3809647</t>
  </si>
  <si>
    <t>152176</t>
  </si>
  <si>
    <t>630479</t>
  </si>
  <si>
    <t>172107</t>
  </si>
  <si>
    <t>5185713</t>
  </si>
  <si>
    <t>173269</t>
  </si>
  <si>
    <t>8202036906</t>
  </si>
  <si>
    <t>149677</t>
  </si>
  <si>
    <t>0144103592</t>
  </si>
  <si>
    <t>160549</t>
  </si>
  <si>
    <t>4840635</t>
  </si>
  <si>
    <t>185524</t>
  </si>
  <si>
    <t>324680</t>
  </si>
  <si>
    <t>0144228407</t>
  </si>
  <si>
    <t>163956</t>
  </si>
  <si>
    <t>CM-0166825</t>
  </si>
  <si>
    <t>172884</t>
  </si>
  <si>
    <t>0144322703</t>
  </si>
  <si>
    <t>165828</t>
  </si>
  <si>
    <t>4112938</t>
  </si>
  <si>
    <t>154889</t>
  </si>
  <si>
    <t>0144502912</t>
  </si>
  <si>
    <t>179664</t>
  </si>
  <si>
    <t>0143991575</t>
  </si>
  <si>
    <t>152543</t>
  </si>
  <si>
    <t>5185125</t>
  </si>
  <si>
    <t>165878</t>
  </si>
  <si>
    <t>317316</t>
  </si>
  <si>
    <t>151358</t>
  </si>
  <si>
    <t>4649676</t>
  </si>
  <si>
    <t>177262</t>
  </si>
  <si>
    <t>4144555</t>
  </si>
  <si>
    <t>156316</t>
  </si>
  <si>
    <t>0144273301</t>
  </si>
  <si>
    <t>167126</t>
  </si>
  <si>
    <t>IN00157195</t>
  </si>
  <si>
    <t>147151</t>
  </si>
  <si>
    <t>IN00158208</t>
  </si>
  <si>
    <t>151191</t>
  </si>
  <si>
    <t>0144387308</t>
  </si>
  <si>
    <t>172381</t>
  </si>
  <si>
    <t>24406562</t>
  </si>
  <si>
    <t>99004488</t>
  </si>
  <si>
    <t>183173</t>
  </si>
  <si>
    <t>4593019-TAX</t>
  </si>
  <si>
    <t>7224116043</t>
  </si>
  <si>
    <t>153102</t>
  </si>
  <si>
    <t>5174739</t>
  </si>
  <si>
    <t>149229</t>
  </si>
  <si>
    <t>316733</t>
  </si>
  <si>
    <t>147011</t>
  </si>
  <si>
    <t>RNI82775</t>
  </si>
  <si>
    <t>82775</t>
  </si>
  <si>
    <t>RNI97500-02</t>
  </si>
  <si>
    <t>97500-02</t>
  </si>
  <si>
    <t>317851</t>
  </si>
  <si>
    <t>153854</t>
  </si>
  <si>
    <t>317852</t>
  </si>
  <si>
    <t>153871</t>
  </si>
  <si>
    <t>4156141</t>
  </si>
  <si>
    <t>157481</t>
  </si>
  <si>
    <t>102311</t>
  </si>
  <si>
    <t>White Cap Construction Supply</t>
  </si>
  <si>
    <t>50030257846</t>
  </si>
  <si>
    <t>194153</t>
  </si>
  <si>
    <t>0143960730</t>
  </si>
  <si>
    <t>148387</t>
  </si>
  <si>
    <t>0144055966</t>
  </si>
  <si>
    <t>149634</t>
  </si>
  <si>
    <t>21352300</t>
  </si>
  <si>
    <t>0143864834</t>
  </si>
  <si>
    <t>148155</t>
  </si>
  <si>
    <t>9500487594</t>
  </si>
  <si>
    <t>183199</t>
  </si>
  <si>
    <t>324144</t>
  </si>
  <si>
    <t>181431</t>
  </si>
  <si>
    <t>318853</t>
  </si>
  <si>
    <t>156374</t>
  </si>
  <si>
    <t>323983</t>
  </si>
  <si>
    <t>185721</t>
  </si>
  <si>
    <t>323984</t>
  </si>
  <si>
    <t>185865</t>
  </si>
  <si>
    <t>0144680947</t>
  </si>
  <si>
    <t>188273</t>
  </si>
  <si>
    <t>325656</t>
  </si>
  <si>
    <t>193360</t>
  </si>
  <si>
    <t>156741</t>
  </si>
  <si>
    <t>142747</t>
  </si>
  <si>
    <t>323982</t>
  </si>
  <si>
    <t>185515</t>
  </si>
  <si>
    <t>319884</t>
  </si>
  <si>
    <t>161073</t>
  </si>
  <si>
    <t>INV69762</t>
  </si>
  <si>
    <t>188298</t>
  </si>
  <si>
    <t>5177228</t>
  </si>
  <si>
    <t>154447</t>
  </si>
  <si>
    <t>INVT1338288</t>
  </si>
  <si>
    <t>158840</t>
  </si>
  <si>
    <t>5185119</t>
  </si>
  <si>
    <t>171389</t>
  </si>
  <si>
    <t>9500379558</t>
  </si>
  <si>
    <t>324684</t>
  </si>
  <si>
    <t>186465</t>
  </si>
  <si>
    <t>14757335</t>
  </si>
  <si>
    <t>163959</t>
  </si>
  <si>
    <t>6-3978179</t>
  </si>
  <si>
    <t>147214</t>
  </si>
  <si>
    <t>RNI128895</t>
  </si>
  <si>
    <t>128895</t>
  </si>
  <si>
    <t>14750723</t>
  </si>
  <si>
    <t>163958</t>
  </si>
  <si>
    <t>320835</t>
  </si>
  <si>
    <t>169215</t>
  </si>
  <si>
    <t>4527072</t>
  </si>
  <si>
    <t>171637</t>
  </si>
  <si>
    <t>C3739454</t>
  </si>
  <si>
    <t>148202</t>
  </si>
  <si>
    <t>516488</t>
  </si>
  <si>
    <t>194059</t>
  </si>
  <si>
    <t>2586409</t>
  </si>
  <si>
    <t>157506</t>
  </si>
  <si>
    <t>5027747</t>
  </si>
  <si>
    <t>193323</t>
  </si>
  <si>
    <t>4933542</t>
  </si>
  <si>
    <t>189195</t>
  </si>
  <si>
    <t>I105942</t>
  </si>
  <si>
    <t>156031</t>
  </si>
  <si>
    <t>0144635913</t>
  </si>
  <si>
    <t>185700</t>
  </si>
  <si>
    <t>0144458926</t>
  </si>
  <si>
    <t>177100</t>
  </si>
  <si>
    <t>107514</t>
  </si>
  <si>
    <t>Creative Materials Corporation</t>
  </si>
  <si>
    <t>PSI00127267 TAX</t>
  </si>
  <si>
    <t>154219</t>
  </si>
  <si>
    <t>RNI166071</t>
  </si>
  <si>
    <t>166071</t>
  </si>
  <si>
    <t>0144635910</t>
  </si>
  <si>
    <t>188739</t>
  </si>
  <si>
    <t>052497</t>
  </si>
  <si>
    <t>181897</t>
  </si>
  <si>
    <t>0144635909</t>
  </si>
  <si>
    <t>0144421009</t>
  </si>
  <si>
    <t>139778</t>
  </si>
  <si>
    <t>RNI87339</t>
  </si>
  <si>
    <t>87339</t>
  </si>
  <si>
    <t>24655784-TAX</t>
  </si>
  <si>
    <t>195725</t>
  </si>
  <si>
    <t>INV-2630570</t>
  </si>
  <si>
    <t>195738</t>
  </si>
  <si>
    <t>0120254209</t>
  </si>
  <si>
    <t>183402</t>
  </si>
  <si>
    <t>318857</t>
  </si>
  <si>
    <t>158844</t>
  </si>
  <si>
    <t>438897</t>
  </si>
  <si>
    <t>156571</t>
  </si>
  <si>
    <t>25-1751</t>
  </si>
  <si>
    <t>180823</t>
  </si>
  <si>
    <t>24593243</t>
  </si>
  <si>
    <t>190149</t>
  </si>
  <si>
    <t>IN00160622</t>
  </si>
  <si>
    <t>161406</t>
  </si>
  <si>
    <t>318851</t>
  </si>
  <si>
    <t>316909</t>
  </si>
  <si>
    <t>145747</t>
  </si>
  <si>
    <t>24160292</t>
  </si>
  <si>
    <t>146016</t>
  </si>
  <si>
    <t>5187962</t>
  </si>
  <si>
    <t>134206</t>
  </si>
  <si>
    <t>516487</t>
  </si>
  <si>
    <t>193846</t>
  </si>
  <si>
    <t>0144368144</t>
  </si>
  <si>
    <t>168832</t>
  </si>
  <si>
    <t>623799</t>
  </si>
  <si>
    <t>173327</t>
  </si>
  <si>
    <t>0144103591</t>
  </si>
  <si>
    <t>156493</t>
  </si>
  <si>
    <t>6-4262579</t>
  </si>
  <si>
    <t>185508</t>
  </si>
  <si>
    <t>321443</t>
  </si>
  <si>
    <t>168039</t>
  </si>
  <si>
    <t>480157</t>
  </si>
  <si>
    <t>177132</t>
  </si>
  <si>
    <t>435633</t>
  </si>
  <si>
    <t>154562</t>
  </si>
  <si>
    <t>2598412</t>
  </si>
  <si>
    <t>149567</t>
  </si>
  <si>
    <t>RNI58175</t>
  </si>
  <si>
    <t>58175</t>
  </si>
  <si>
    <t>2599154</t>
  </si>
  <si>
    <t>158069</t>
  </si>
  <si>
    <t>8202028801</t>
  </si>
  <si>
    <t>2093565</t>
  </si>
  <si>
    <t>151645</t>
  </si>
  <si>
    <t>25-1803-A</t>
  </si>
  <si>
    <t>191895</t>
  </si>
  <si>
    <t>24583419</t>
  </si>
  <si>
    <t>85097</t>
  </si>
  <si>
    <t>477097</t>
  </si>
  <si>
    <t>172121</t>
  </si>
  <si>
    <t>24574579-TAX</t>
  </si>
  <si>
    <t>188292</t>
  </si>
  <si>
    <t>189883</t>
  </si>
  <si>
    <t>176124</t>
  </si>
  <si>
    <t>IN00157305</t>
  </si>
  <si>
    <t>147532</t>
  </si>
  <si>
    <t>24583419-TAX</t>
  </si>
  <si>
    <t>4219117</t>
  </si>
  <si>
    <t>158833</t>
  </si>
  <si>
    <t>24327861</t>
  </si>
  <si>
    <t>161199</t>
  </si>
  <si>
    <t>156740</t>
  </si>
  <si>
    <t>141725</t>
  </si>
  <si>
    <t>0144680961</t>
  </si>
  <si>
    <t>191063</t>
  </si>
  <si>
    <t>322704</t>
  </si>
  <si>
    <t>176728</t>
  </si>
  <si>
    <t>1014244109</t>
  </si>
  <si>
    <t>151375</t>
  </si>
  <si>
    <t>324324</t>
  </si>
  <si>
    <t>179314</t>
  </si>
  <si>
    <t>5178695</t>
  </si>
  <si>
    <t>321187</t>
  </si>
  <si>
    <t>171209</t>
  </si>
  <si>
    <t>0144103588</t>
  </si>
  <si>
    <t>156777</t>
  </si>
  <si>
    <t>85458</t>
  </si>
  <si>
    <t>158373</t>
  </si>
  <si>
    <t>6-4019976</t>
  </si>
  <si>
    <t>153877</t>
  </si>
  <si>
    <t>INV-2617132</t>
  </si>
  <si>
    <t>192787</t>
  </si>
  <si>
    <t>4840636</t>
  </si>
  <si>
    <t>185866</t>
  </si>
  <si>
    <t>0144565458</t>
  </si>
  <si>
    <t>184328</t>
  </si>
  <si>
    <t>322302</t>
  </si>
  <si>
    <t>175927</t>
  </si>
  <si>
    <t>0144008403</t>
  </si>
  <si>
    <t>132252</t>
  </si>
  <si>
    <t>5175222</t>
  </si>
  <si>
    <t>INV68315</t>
  </si>
  <si>
    <t>183906</t>
  </si>
  <si>
    <t>646656</t>
  </si>
  <si>
    <t>779752</t>
  </si>
  <si>
    <t>186685</t>
  </si>
  <si>
    <t>24363731</t>
  </si>
  <si>
    <t>167780</t>
  </si>
  <si>
    <t>IN00158214</t>
  </si>
  <si>
    <t>151318</t>
  </si>
  <si>
    <t>0144669691</t>
  </si>
  <si>
    <t>190757</t>
  </si>
  <si>
    <t>159969</t>
  </si>
  <si>
    <t>148796</t>
  </si>
  <si>
    <t>50% DEP 144057-1</t>
  </si>
  <si>
    <t>170675</t>
  </si>
  <si>
    <t>159644</t>
  </si>
  <si>
    <t>4719768</t>
  </si>
  <si>
    <t>180642</t>
  </si>
  <si>
    <t>0144247861</t>
  </si>
  <si>
    <t>158846</t>
  </si>
  <si>
    <t>5139944</t>
  </si>
  <si>
    <t>157304</t>
  </si>
  <si>
    <t>0144368141</t>
  </si>
  <si>
    <t>169209</t>
  </si>
  <si>
    <t>613276</t>
  </si>
  <si>
    <t>160980</t>
  </si>
  <si>
    <t>4048644</t>
  </si>
  <si>
    <t>149941</t>
  </si>
  <si>
    <t>500651</t>
  </si>
  <si>
    <t>186711</t>
  </si>
  <si>
    <t>8202041322</t>
  </si>
  <si>
    <t>161377</t>
  </si>
  <si>
    <t>C4299137</t>
  </si>
  <si>
    <t>175869</t>
  </si>
  <si>
    <t>708359</t>
  </si>
  <si>
    <t>185348</t>
  </si>
  <si>
    <t>SIN282898</t>
  </si>
  <si>
    <t>141063</t>
  </si>
  <si>
    <t>4479865</t>
  </si>
  <si>
    <t>169573</t>
  </si>
  <si>
    <t>319305</t>
  </si>
  <si>
    <t>158824</t>
  </si>
  <si>
    <t>161738</t>
  </si>
  <si>
    <t>152228</t>
  </si>
  <si>
    <t>4322572</t>
  </si>
  <si>
    <t>163289</t>
  </si>
  <si>
    <t>321449</t>
  </si>
  <si>
    <t>172010</t>
  </si>
  <si>
    <t>319614</t>
  </si>
  <si>
    <t>160260</t>
  </si>
  <si>
    <t>4269743</t>
  </si>
  <si>
    <t>160227</t>
  </si>
  <si>
    <t>I108489</t>
  </si>
  <si>
    <t>170980</t>
  </si>
  <si>
    <t>320356</t>
  </si>
  <si>
    <t>164245</t>
  </si>
  <si>
    <t>319307</t>
  </si>
  <si>
    <t>0144055967</t>
  </si>
  <si>
    <t>150853</t>
  </si>
  <si>
    <t>519844</t>
  </si>
  <si>
    <t>196218</t>
  </si>
  <si>
    <t>684907</t>
  </si>
  <si>
    <t>142714</t>
  </si>
  <si>
    <t>0143877257</t>
  </si>
  <si>
    <t>75482</t>
  </si>
  <si>
    <t>24494095</t>
  </si>
  <si>
    <t>21344867</t>
  </si>
  <si>
    <t>196615</t>
  </si>
  <si>
    <t>182124</t>
  </si>
  <si>
    <t>324679</t>
  </si>
  <si>
    <t>172903</t>
  </si>
  <si>
    <t>316833</t>
  </si>
  <si>
    <t>147988</t>
  </si>
  <si>
    <t>323538</t>
  </si>
  <si>
    <t>180281</t>
  </si>
  <si>
    <t>IN00164020-TAX</t>
  </si>
  <si>
    <t>158835</t>
  </si>
  <si>
    <t>INVT1343490</t>
  </si>
  <si>
    <t>164127</t>
  </si>
  <si>
    <t>318281</t>
  </si>
  <si>
    <t>154484</t>
  </si>
  <si>
    <t>2094859</t>
  </si>
  <si>
    <t>156315</t>
  </si>
  <si>
    <t>0144458925</t>
  </si>
  <si>
    <t>178147</t>
  </si>
  <si>
    <t>199824</t>
  </si>
  <si>
    <t>181946</t>
  </si>
  <si>
    <t>INV69544</t>
  </si>
  <si>
    <t>186576</t>
  </si>
  <si>
    <t>325157</t>
  </si>
  <si>
    <t>186392</t>
  </si>
  <si>
    <t>01-021622</t>
  </si>
  <si>
    <t>156567</t>
  </si>
  <si>
    <t>5193934</t>
  </si>
  <si>
    <t>193744</t>
  </si>
  <si>
    <t>4965263</t>
  </si>
  <si>
    <t>190909</t>
  </si>
  <si>
    <t>RNI160429</t>
  </si>
  <si>
    <t>24280061</t>
  </si>
  <si>
    <t>4742131</t>
  </si>
  <si>
    <t>183374</t>
  </si>
  <si>
    <t>24362673</t>
  </si>
  <si>
    <t>165481</t>
  </si>
  <si>
    <t>324954</t>
  </si>
  <si>
    <t>190462</t>
  </si>
  <si>
    <t>RNI91041</t>
  </si>
  <si>
    <t>91041</t>
  </si>
  <si>
    <t>RNI106816</t>
  </si>
  <si>
    <t>106816</t>
  </si>
  <si>
    <t>320615</t>
  </si>
  <si>
    <t>162462</t>
  </si>
  <si>
    <t>21337678</t>
  </si>
  <si>
    <t>4988075</t>
  </si>
  <si>
    <t>191295</t>
  </si>
  <si>
    <t>IN00162339</t>
  </si>
  <si>
    <t>165384</t>
  </si>
  <si>
    <t>317233</t>
  </si>
  <si>
    <t>149743</t>
  </si>
  <si>
    <t>I107357</t>
  </si>
  <si>
    <t>168995</t>
  </si>
  <si>
    <t>4518868</t>
  </si>
  <si>
    <t>171168</t>
  </si>
  <si>
    <t>318277</t>
  </si>
  <si>
    <t>153863</t>
  </si>
  <si>
    <t>693737</t>
  </si>
  <si>
    <t>190798</t>
  </si>
  <si>
    <t>322304</t>
  </si>
  <si>
    <t>177178</t>
  </si>
  <si>
    <t>RNI159648</t>
  </si>
  <si>
    <t>159648</t>
  </si>
  <si>
    <t>14724784</t>
  </si>
  <si>
    <t>144936</t>
  </si>
  <si>
    <t>6-4323739</t>
  </si>
  <si>
    <t>178718</t>
  </si>
  <si>
    <t>477017</t>
  </si>
  <si>
    <t>173822</t>
  </si>
  <si>
    <t>8202064955</t>
  </si>
  <si>
    <t>172920</t>
  </si>
  <si>
    <t>121345</t>
  </si>
  <si>
    <t>Ferazzoli Imports of New England dba Genrose Stone &amp; Tile</t>
  </si>
  <si>
    <t>366315</t>
  </si>
  <si>
    <t>148166</t>
  </si>
  <si>
    <t>5180972</t>
  </si>
  <si>
    <t>157712</t>
  </si>
  <si>
    <t>0218254234</t>
  </si>
  <si>
    <t>193494</t>
  </si>
  <si>
    <t>317848</t>
  </si>
  <si>
    <t>151518</t>
  </si>
  <si>
    <t>4185033</t>
  </si>
  <si>
    <t>156586</t>
  </si>
  <si>
    <t>503602</t>
  </si>
  <si>
    <t>186980</t>
  </si>
  <si>
    <t>4633689</t>
  </si>
  <si>
    <t>178253</t>
  </si>
  <si>
    <t>01-021967</t>
  </si>
  <si>
    <t>172517</t>
  </si>
  <si>
    <t>5175043</t>
  </si>
  <si>
    <t>149423</t>
  </si>
  <si>
    <t>320709</t>
  </si>
  <si>
    <t>165854</t>
  </si>
  <si>
    <t>8202060420</t>
  </si>
  <si>
    <t>178513</t>
  </si>
  <si>
    <t>4770028</t>
  </si>
  <si>
    <t>183382</t>
  </si>
  <si>
    <t>317446</t>
  </si>
  <si>
    <t>147161</t>
  </si>
  <si>
    <t>14782942</t>
  </si>
  <si>
    <t>184477</t>
  </si>
  <si>
    <t>INVT1339469</t>
  </si>
  <si>
    <t>157778</t>
  </si>
  <si>
    <t>202406008</t>
  </si>
  <si>
    <t>171211</t>
  </si>
  <si>
    <t>0121254211</t>
  </si>
  <si>
    <t>183927</t>
  </si>
  <si>
    <t>4374836</t>
  </si>
  <si>
    <t>164736</t>
  </si>
  <si>
    <t>321548</t>
  </si>
  <si>
    <t>171175</t>
  </si>
  <si>
    <t>171391</t>
  </si>
  <si>
    <t>161450</t>
  </si>
  <si>
    <t>4658241</t>
  </si>
  <si>
    <t>177405</t>
  </si>
  <si>
    <t>24332837</t>
  </si>
  <si>
    <t>164032</t>
  </si>
  <si>
    <t>555394</t>
  </si>
  <si>
    <t>190780</t>
  </si>
  <si>
    <t>14758531-CM</t>
  </si>
  <si>
    <t>612320</t>
  </si>
  <si>
    <t>323094</t>
  </si>
  <si>
    <t>180762</t>
  </si>
  <si>
    <t>0144055968</t>
  </si>
  <si>
    <t>137535</t>
  </si>
  <si>
    <t>5192195</t>
  </si>
  <si>
    <t>191485</t>
  </si>
  <si>
    <t>24-1601</t>
  </si>
  <si>
    <t>156469</t>
  </si>
  <si>
    <t>618593</t>
  </si>
  <si>
    <t>435632</t>
  </si>
  <si>
    <t>154530</t>
  </si>
  <si>
    <t>4770027</t>
  </si>
  <si>
    <t>498697</t>
  </si>
  <si>
    <t>168991</t>
  </si>
  <si>
    <t>3869043</t>
  </si>
  <si>
    <t>145019</t>
  </si>
  <si>
    <t>4440410</t>
  </si>
  <si>
    <t>167931</t>
  </si>
  <si>
    <t>325657</t>
  </si>
  <si>
    <t>193473</t>
  </si>
  <si>
    <t>IN00167557</t>
  </si>
  <si>
    <t>188723</t>
  </si>
  <si>
    <t>5186134</t>
  </si>
  <si>
    <t>171731</t>
  </si>
  <si>
    <t>478563</t>
  </si>
  <si>
    <t>174775</t>
  </si>
  <si>
    <t>5184279</t>
  </si>
  <si>
    <t>RNI100273</t>
  </si>
  <si>
    <t>100273</t>
  </si>
  <si>
    <t>2104479</t>
  </si>
  <si>
    <t>181827</t>
  </si>
  <si>
    <t>057816</t>
  </si>
  <si>
    <t>189234</t>
  </si>
  <si>
    <t>14729334</t>
  </si>
  <si>
    <t>147144</t>
  </si>
  <si>
    <t>24-1665</t>
  </si>
  <si>
    <t>165025</t>
  </si>
  <si>
    <t>316908</t>
  </si>
  <si>
    <t>145433</t>
  </si>
  <si>
    <t>051303</t>
  </si>
  <si>
    <t>0144008399</t>
  </si>
  <si>
    <t>151728</t>
  </si>
  <si>
    <t>4419661</t>
  </si>
  <si>
    <t>166192</t>
  </si>
  <si>
    <t>0144665413</t>
  </si>
  <si>
    <t>189239</t>
  </si>
  <si>
    <t>321917</t>
  </si>
  <si>
    <t>164747</t>
  </si>
  <si>
    <t>471625</t>
  </si>
  <si>
    <t>171418</t>
  </si>
  <si>
    <t>IN00158065</t>
  </si>
  <si>
    <t>151723</t>
  </si>
  <si>
    <t>C4021053</t>
  </si>
  <si>
    <t>160952</t>
  </si>
  <si>
    <t>4459321</t>
  </si>
  <si>
    <t>170209</t>
  </si>
  <si>
    <t>4017226</t>
  </si>
  <si>
    <t>149211</t>
  </si>
  <si>
    <t>5193236</t>
  </si>
  <si>
    <t>191488</t>
  </si>
  <si>
    <t>4208440</t>
  </si>
  <si>
    <t>154565</t>
  </si>
  <si>
    <t>477650</t>
  </si>
  <si>
    <t>172320</t>
  </si>
  <si>
    <t>4112936</t>
  </si>
  <si>
    <t>154242</t>
  </si>
  <si>
    <t>2497</t>
  </si>
  <si>
    <t>Gandia Blasco USA INC</t>
  </si>
  <si>
    <t>US2500062</t>
  </si>
  <si>
    <t>188647</t>
  </si>
  <si>
    <t>4269741</t>
  </si>
  <si>
    <t>163907</t>
  </si>
  <si>
    <t>435635</t>
  </si>
  <si>
    <t>154901</t>
  </si>
  <si>
    <t>5188959</t>
  </si>
  <si>
    <t>165810</t>
  </si>
  <si>
    <t>8202076971</t>
  </si>
  <si>
    <t>177382</t>
  </si>
  <si>
    <t>0144008770</t>
  </si>
  <si>
    <t>146315</t>
  </si>
  <si>
    <t>5175938</t>
  </si>
  <si>
    <t>120878</t>
  </si>
  <si>
    <t>000902780</t>
  </si>
  <si>
    <t>179686</t>
  </si>
  <si>
    <t>3923381</t>
  </si>
  <si>
    <t>132155</t>
  </si>
  <si>
    <t>4840632</t>
  </si>
  <si>
    <t>187848</t>
  </si>
  <si>
    <t>0144680960</t>
  </si>
  <si>
    <t>189474</t>
  </si>
  <si>
    <t>324335</t>
  </si>
  <si>
    <t>167154</t>
  </si>
  <si>
    <t>4933544</t>
  </si>
  <si>
    <t>189032</t>
  </si>
  <si>
    <t>24436731</t>
  </si>
  <si>
    <t>175665</t>
  </si>
  <si>
    <t>IN00163793</t>
  </si>
  <si>
    <t>429089</t>
  </si>
  <si>
    <t>148841</t>
  </si>
  <si>
    <t>24512285-TAX</t>
  </si>
  <si>
    <t>24-1572</t>
  </si>
  <si>
    <t>151529</t>
  </si>
  <si>
    <t>4902524</t>
  </si>
  <si>
    <t>189814</t>
  </si>
  <si>
    <t>I106939</t>
  </si>
  <si>
    <t>158370</t>
  </si>
  <si>
    <t>4429490</t>
  </si>
  <si>
    <t>166964</t>
  </si>
  <si>
    <t>14747963</t>
  </si>
  <si>
    <t>146232</t>
  </si>
  <si>
    <t>2095016</t>
  </si>
  <si>
    <t>4820371</t>
  </si>
  <si>
    <t>178741</t>
  </si>
  <si>
    <t>329093</t>
  </si>
  <si>
    <t>176239</t>
  </si>
  <si>
    <t>0144416302</t>
  </si>
  <si>
    <t>174558</t>
  </si>
  <si>
    <t>RNI71124</t>
  </si>
  <si>
    <t>71124</t>
  </si>
  <si>
    <t>4613904</t>
  </si>
  <si>
    <t>129127</t>
  </si>
  <si>
    <t>5186431</t>
  </si>
  <si>
    <t>0144140518</t>
  </si>
  <si>
    <t>161736</t>
  </si>
  <si>
    <t>4944501</t>
  </si>
  <si>
    <t>189931</t>
  </si>
  <si>
    <t>0144740256</t>
  </si>
  <si>
    <t>195293</t>
  </si>
  <si>
    <t>24-1569</t>
  </si>
  <si>
    <t>151183</t>
  </si>
  <si>
    <t>317846</t>
  </si>
  <si>
    <t>151187</t>
  </si>
  <si>
    <t>4281708</t>
  </si>
  <si>
    <t>24413329</t>
  </si>
  <si>
    <t>171056</t>
  </si>
  <si>
    <t>I110321</t>
  </si>
  <si>
    <t>191335</t>
  </si>
  <si>
    <t>#INV65308</t>
  </si>
  <si>
    <t>173103</t>
  </si>
  <si>
    <t>486706</t>
  </si>
  <si>
    <t>181136</t>
  </si>
  <si>
    <t>166443</t>
  </si>
  <si>
    <t>156497</t>
  </si>
  <si>
    <t>435634</t>
  </si>
  <si>
    <t>154810</t>
  </si>
  <si>
    <t>24655784</t>
  </si>
  <si>
    <t>6-4088580</t>
  </si>
  <si>
    <t>162763</t>
  </si>
  <si>
    <t>INV62667</t>
  </si>
  <si>
    <t>155155</t>
  </si>
  <si>
    <t>5183773</t>
  </si>
  <si>
    <t>14745045</t>
  </si>
  <si>
    <t>153881</t>
  </si>
  <si>
    <t>4408927</t>
  </si>
  <si>
    <t>168182</t>
  </si>
  <si>
    <t>3994406</t>
  </si>
  <si>
    <t>145853</t>
  </si>
  <si>
    <t>458051</t>
  </si>
  <si>
    <t>147137</t>
  </si>
  <si>
    <t>1033034</t>
  </si>
  <si>
    <t>188309</t>
  </si>
  <si>
    <t>102989</t>
  </si>
  <si>
    <t>Concept Surfaces</t>
  </si>
  <si>
    <t>118649</t>
  </si>
  <si>
    <t>172892</t>
  </si>
  <si>
    <t>121246CLEAROUT</t>
  </si>
  <si>
    <t>121246</t>
  </si>
  <si>
    <t>5184413</t>
  </si>
  <si>
    <t>133982</t>
  </si>
  <si>
    <t>24409352</t>
  </si>
  <si>
    <t>170983</t>
  </si>
  <si>
    <t>A244040942</t>
  </si>
  <si>
    <t>320834</t>
  </si>
  <si>
    <t>168869</t>
  </si>
  <si>
    <t>4760006</t>
  </si>
  <si>
    <t>181754</t>
  </si>
  <si>
    <t>24636452</t>
  </si>
  <si>
    <t>129125</t>
  </si>
  <si>
    <t>614247</t>
  </si>
  <si>
    <t>163880</t>
  </si>
  <si>
    <t>0144008395</t>
  </si>
  <si>
    <t>150994</t>
  </si>
  <si>
    <t>0144283588</t>
  </si>
  <si>
    <t>170757</t>
  </si>
  <si>
    <t>4880553</t>
  </si>
  <si>
    <t>188817</t>
  </si>
  <si>
    <t>C4079234</t>
  </si>
  <si>
    <t>164037</t>
  </si>
  <si>
    <t>IN00165057</t>
  </si>
  <si>
    <t>0144008398</t>
  </si>
  <si>
    <t>152866</t>
  </si>
  <si>
    <t>4333340</t>
  </si>
  <si>
    <t>163539</t>
  </si>
  <si>
    <t>4537654</t>
  </si>
  <si>
    <t>172528</t>
  </si>
  <si>
    <t>9500514029</t>
  </si>
  <si>
    <t>191545</t>
  </si>
  <si>
    <t>174437</t>
  </si>
  <si>
    <t>157125</t>
  </si>
  <si>
    <t>4269744</t>
  </si>
  <si>
    <t>160919</t>
  </si>
  <si>
    <t>4869551</t>
  </si>
  <si>
    <t>186705</t>
  </si>
  <si>
    <t>24251278</t>
  </si>
  <si>
    <t>0144416299</t>
  </si>
  <si>
    <t>159009</t>
  </si>
  <si>
    <t>144326</t>
  </si>
  <si>
    <t>319084</t>
  </si>
  <si>
    <t>159636</t>
  </si>
  <si>
    <t>5180611</t>
  </si>
  <si>
    <t>164809</t>
  </si>
  <si>
    <t>322010</t>
  </si>
  <si>
    <t>175732</t>
  </si>
  <si>
    <t>3923382</t>
  </si>
  <si>
    <t>146713</t>
  </si>
  <si>
    <t>325546</t>
  </si>
  <si>
    <t>192993</t>
  </si>
  <si>
    <t>24507852-TAX</t>
  </si>
  <si>
    <t>321551</t>
  </si>
  <si>
    <t>171681</t>
  </si>
  <si>
    <t>4557954</t>
  </si>
  <si>
    <t>173329</t>
  </si>
  <si>
    <t>14767267</t>
  </si>
  <si>
    <t>178475</t>
  </si>
  <si>
    <t>323262</t>
  </si>
  <si>
    <t>179655</t>
  </si>
  <si>
    <t>RNI134107</t>
  </si>
  <si>
    <t>134107</t>
  </si>
  <si>
    <t>9500077565</t>
  </si>
  <si>
    <t>176917</t>
  </si>
  <si>
    <t>0143960725</t>
  </si>
  <si>
    <t>148059</t>
  </si>
  <si>
    <t>4880551</t>
  </si>
  <si>
    <t>188695</t>
  </si>
  <si>
    <t>INV-2606834</t>
  </si>
  <si>
    <t>190331</t>
  </si>
  <si>
    <t>4658243</t>
  </si>
  <si>
    <t>177618</t>
  </si>
  <si>
    <t>0144008402</t>
  </si>
  <si>
    <t>C4169885</t>
  </si>
  <si>
    <t>168055</t>
  </si>
  <si>
    <t>4269742</t>
  </si>
  <si>
    <t>161277</t>
  </si>
  <si>
    <t>477015</t>
  </si>
  <si>
    <t>172160</t>
  </si>
  <si>
    <t>477016</t>
  </si>
  <si>
    <t>188529</t>
  </si>
  <si>
    <t>5176829</t>
  </si>
  <si>
    <t>151838</t>
  </si>
  <si>
    <t>5175818</t>
  </si>
  <si>
    <t>9500305877</t>
  </si>
  <si>
    <t>184276</t>
  </si>
  <si>
    <t>852657</t>
  </si>
  <si>
    <t>190808</t>
  </si>
  <si>
    <t>24494604-TAX</t>
  </si>
  <si>
    <t>157125CLEAROUT</t>
  </si>
  <si>
    <t>INV71817</t>
  </si>
  <si>
    <t>190984</t>
  </si>
  <si>
    <t>21353687</t>
  </si>
  <si>
    <t>168788</t>
  </si>
  <si>
    <t>0144152381</t>
  </si>
  <si>
    <t>163415</t>
  </si>
  <si>
    <t>159970</t>
  </si>
  <si>
    <t>149572</t>
  </si>
  <si>
    <t>INV65991</t>
  </si>
  <si>
    <t>176024</t>
  </si>
  <si>
    <t>320361</t>
  </si>
  <si>
    <t>165299</t>
  </si>
  <si>
    <t>24262678</t>
  </si>
  <si>
    <t>155553</t>
  </si>
  <si>
    <t>2504</t>
  </si>
  <si>
    <t>Atlantic Coast Tile &amp; Marble Distributors</t>
  </si>
  <si>
    <t>52671</t>
  </si>
  <si>
    <t>188608</t>
  </si>
  <si>
    <t>INV64045</t>
  </si>
  <si>
    <t>162170</t>
  </si>
  <si>
    <t>5186820</t>
  </si>
  <si>
    <t>176729</t>
  </si>
  <si>
    <t>322007</t>
  </si>
  <si>
    <t>172004</t>
  </si>
  <si>
    <t>707776</t>
  </si>
  <si>
    <t>322151</t>
  </si>
  <si>
    <t>148389</t>
  </si>
  <si>
    <t>183578</t>
  </si>
  <si>
    <t>169009</t>
  </si>
  <si>
    <t>0144416300</t>
  </si>
  <si>
    <t>177648</t>
  </si>
  <si>
    <t>4080321</t>
  </si>
  <si>
    <t>152711</t>
  </si>
  <si>
    <t>IN00162298</t>
  </si>
  <si>
    <t>165852</t>
  </si>
  <si>
    <t>163421</t>
  </si>
  <si>
    <t>127591</t>
  </si>
  <si>
    <t>24413639</t>
  </si>
  <si>
    <t>318127</t>
  </si>
  <si>
    <t>155516</t>
  </si>
  <si>
    <t>617883</t>
  </si>
  <si>
    <t>163957</t>
  </si>
  <si>
    <t>0144362689</t>
  </si>
  <si>
    <t>165111</t>
  </si>
  <si>
    <t>318464</t>
  </si>
  <si>
    <t>155459</t>
  </si>
  <si>
    <t>4633692</t>
  </si>
  <si>
    <t>177187</t>
  </si>
  <si>
    <t>5176314</t>
  </si>
  <si>
    <t>4537655</t>
  </si>
  <si>
    <t>172982</t>
  </si>
  <si>
    <t>4408928</t>
  </si>
  <si>
    <t>4057813</t>
  </si>
  <si>
    <t>148479</t>
  </si>
  <si>
    <t>0144008392</t>
  </si>
  <si>
    <t>146295</t>
  </si>
  <si>
    <t>I110275</t>
  </si>
  <si>
    <t>194160</t>
  </si>
  <si>
    <t>5115574</t>
  </si>
  <si>
    <t>193697</t>
  </si>
  <si>
    <t>24636453-TAX</t>
  </si>
  <si>
    <t>5174649</t>
  </si>
  <si>
    <t>151633</t>
  </si>
  <si>
    <t>INV59031</t>
  </si>
  <si>
    <t>154716</t>
  </si>
  <si>
    <t>318126</t>
  </si>
  <si>
    <t>155410</t>
  </si>
  <si>
    <t>0144103590</t>
  </si>
  <si>
    <t>156319</t>
  </si>
  <si>
    <t>322152</t>
  </si>
  <si>
    <t>173933</t>
  </si>
  <si>
    <t>110624391</t>
  </si>
  <si>
    <t>159651</t>
  </si>
  <si>
    <t>0144503832</t>
  </si>
  <si>
    <t>181565</t>
  </si>
  <si>
    <t>046815</t>
  </si>
  <si>
    <t>180537</t>
  </si>
  <si>
    <t>320707</t>
  </si>
  <si>
    <t>165802</t>
  </si>
  <si>
    <t>C4277987</t>
  </si>
  <si>
    <t>173242</t>
  </si>
  <si>
    <t>5172836</t>
  </si>
  <si>
    <t>138363</t>
  </si>
  <si>
    <t>185786</t>
  </si>
  <si>
    <t>172922</t>
  </si>
  <si>
    <t>IN00162459</t>
  </si>
  <si>
    <t>161129</t>
  </si>
  <si>
    <t>4468507</t>
  </si>
  <si>
    <t>169303</t>
  </si>
  <si>
    <t>427759</t>
  </si>
  <si>
    <t>151386</t>
  </si>
  <si>
    <t>C3852126</t>
  </si>
  <si>
    <t>153876</t>
  </si>
  <si>
    <t>24413474</t>
  </si>
  <si>
    <t>172628</t>
  </si>
  <si>
    <t>4869549</t>
  </si>
  <si>
    <t>186568</t>
  </si>
  <si>
    <t>0144519844</t>
  </si>
  <si>
    <t>322008</t>
  </si>
  <si>
    <t>171924</t>
  </si>
  <si>
    <t>IN00164598</t>
  </si>
  <si>
    <t>161977</t>
  </si>
  <si>
    <t>189447</t>
  </si>
  <si>
    <t>176533</t>
  </si>
  <si>
    <t>IN00158814</t>
  </si>
  <si>
    <t>149947</t>
  </si>
  <si>
    <t>0144458927</t>
  </si>
  <si>
    <t>24413378</t>
  </si>
  <si>
    <t>171466</t>
  </si>
  <si>
    <t>323260</t>
  </si>
  <si>
    <t>179090</t>
  </si>
  <si>
    <t>INVT1341213</t>
  </si>
  <si>
    <t>160910</t>
  </si>
  <si>
    <t>24536458-TAX</t>
  </si>
  <si>
    <t>INV-2445104</t>
  </si>
  <si>
    <t>153822</t>
  </si>
  <si>
    <t>24413012</t>
  </si>
  <si>
    <t>728865</t>
  </si>
  <si>
    <t>160511</t>
  </si>
  <si>
    <t>4219116</t>
  </si>
  <si>
    <t>158679</t>
  </si>
  <si>
    <t>729589</t>
  </si>
  <si>
    <t>4524184-TAX</t>
  </si>
  <si>
    <t>166442</t>
  </si>
  <si>
    <t>156366</t>
  </si>
  <si>
    <t>24499098-TAX</t>
  </si>
  <si>
    <t>181422</t>
  </si>
  <si>
    <t>0143960727</t>
  </si>
  <si>
    <t>151842</t>
  </si>
  <si>
    <t>0144727142</t>
  </si>
  <si>
    <t>176097</t>
  </si>
  <si>
    <t>2612612</t>
  </si>
  <si>
    <t>183588</t>
  </si>
  <si>
    <t>14780562</t>
  </si>
  <si>
    <t>190759</t>
  </si>
  <si>
    <t>319172</t>
  </si>
  <si>
    <t>153875</t>
  </si>
  <si>
    <t>5186014</t>
  </si>
  <si>
    <t>175837</t>
  </si>
  <si>
    <t>14761740-TAX</t>
  </si>
  <si>
    <t>617103</t>
  </si>
  <si>
    <t>160339</t>
  </si>
  <si>
    <t>321918</t>
  </si>
  <si>
    <t>174768</t>
  </si>
  <si>
    <t>4112935</t>
  </si>
  <si>
    <t>154069</t>
  </si>
  <si>
    <t>O-160748-01</t>
  </si>
  <si>
    <t>153868</t>
  </si>
  <si>
    <t>0144228411</t>
  </si>
  <si>
    <t>167093</t>
  </si>
  <si>
    <t>316907</t>
  </si>
  <si>
    <t>140829</t>
  </si>
  <si>
    <t>495829</t>
  </si>
  <si>
    <t>184029</t>
  </si>
  <si>
    <t>24244143</t>
  </si>
  <si>
    <t>154044</t>
  </si>
  <si>
    <t>317666</t>
  </si>
  <si>
    <t>0143860596</t>
  </si>
  <si>
    <t>146846</t>
  </si>
  <si>
    <t>21339890</t>
  </si>
  <si>
    <t>317444</t>
  </si>
  <si>
    <t>146781</t>
  </si>
  <si>
    <t>318856</t>
  </si>
  <si>
    <t>157348</t>
  </si>
  <si>
    <t>24-1573-A</t>
  </si>
  <si>
    <t>151672</t>
  </si>
  <si>
    <t>5175042</t>
  </si>
  <si>
    <t>149164</t>
  </si>
  <si>
    <t>C3775942</t>
  </si>
  <si>
    <t>144236</t>
  </si>
  <si>
    <t>322705</t>
  </si>
  <si>
    <t>177061</t>
  </si>
  <si>
    <t>INV71498</t>
  </si>
  <si>
    <t>192545</t>
  </si>
  <si>
    <t>318185</t>
  </si>
  <si>
    <t>152596</t>
  </si>
  <si>
    <t>317955</t>
  </si>
  <si>
    <t>154231</t>
  </si>
  <si>
    <t>129110</t>
  </si>
  <si>
    <t>Uncle Mats &amp; Supplies, Inc.</t>
  </si>
  <si>
    <t>265096</t>
  </si>
  <si>
    <t>174345</t>
  </si>
  <si>
    <t>4069224</t>
  </si>
  <si>
    <t>152159</t>
  </si>
  <si>
    <t>IN00160598</t>
  </si>
  <si>
    <t>162350</t>
  </si>
  <si>
    <t>607790</t>
  </si>
  <si>
    <t>149970</t>
  </si>
  <si>
    <t>C-N3970</t>
  </si>
  <si>
    <t>5192138</t>
  </si>
  <si>
    <t>181414</t>
  </si>
  <si>
    <t>CM-0163762</t>
  </si>
  <si>
    <t>0144360919</t>
  </si>
  <si>
    <t>175094</t>
  </si>
  <si>
    <t>2609543</t>
  </si>
  <si>
    <t>167162</t>
  </si>
  <si>
    <t>2098741</t>
  </si>
  <si>
    <t>165099</t>
  </si>
  <si>
    <t>24578729</t>
  </si>
  <si>
    <t>100204</t>
  </si>
  <si>
    <t>BOONE DISTRIBUTORS</t>
  </si>
  <si>
    <t>2101280</t>
  </si>
  <si>
    <t>170857</t>
  </si>
  <si>
    <t>4091596</t>
  </si>
  <si>
    <t>153896</t>
  </si>
  <si>
    <t>3931951</t>
  </si>
  <si>
    <t>145434</t>
  </si>
  <si>
    <t>0143983907</t>
  </si>
  <si>
    <t>154355</t>
  </si>
  <si>
    <t>117830</t>
  </si>
  <si>
    <t>160975</t>
  </si>
  <si>
    <t>5189001</t>
  </si>
  <si>
    <t>174454</t>
  </si>
  <si>
    <t>167741</t>
  </si>
  <si>
    <t>156894</t>
  </si>
  <si>
    <t>6-4204768</t>
  </si>
  <si>
    <t>178507</t>
  </si>
  <si>
    <t>9500611241</t>
  </si>
  <si>
    <t>193515</t>
  </si>
  <si>
    <t>161149</t>
  </si>
  <si>
    <t>7224117020</t>
  </si>
  <si>
    <t>152859</t>
  </si>
  <si>
    <t>316732</t>
  </si>
  <si>
    <t>144875</t>
  </si>
  <si>
    <t>186384</t>
  </si>
  <si>
    <t>171655</t>
  </si>
  <si>
    <t>317234</t>
  </si>
  <si>
    <t>151007</t>
  </si>
  <si>
    <t>24413192</t>
  </si>
  <si>
    <t>168844</t>
  </si>
  <si>
    <t>9500455357</t>
  </si>
  <si>
    <t>186698</t>
  </si>
  <si>
    <t>IN00160063</t>
  </si>
  <si>
    <t>160153</t>
  </si>
  <si>
    <t>INV75711</t>
  </si>
  <si>
    <t>5185588</t>
  </si>
  <si>
    <t>168989</t>
  </si>
  <si>
    <t>24-1596</t>
  </si>
  <si>
    <t>155632</t>
  </si>
  <si>
    <t>14748879</t>
  </si>
  <si>
    <t>3994407</t>
  </si>
  <si>
    <t>324055</t>
  </si>
  <si>
    <t>186207</t>
  </si>
  <si>
    <t>4080320</t>
  </si>
  <si>
    <t>153796</t>
  </si>
  <si>
    <t>0144322705</t>
  </si>
  <si>
    <t>165835</t>
  </si>
  <si>
    <t>5181259</t>
  </si>
  <si>
    <t>158830</t>
  </si>
  <si>
    <t>5184014</t>
  </si>
  <si>
    <t>170878</t>
  </si>
  <si>
    <t>5184659</t>
  </si>
  <si>
    <t>171728</t>
  </si>
  <si>
    <t>5186884</t>
  </si>
  <si>
    <t>324334</t>
  </si>
  <si>
    <t>9500263430</t>
  </si>
  <si>
    <t>177046</t>
  </si>
  <si>
    <t>24396586</t>
  </si>
  <si>
    <t>169015</t>
  </si>
  <si>
    <t>4112937</t>
  </si>
  <si>
    <t>154510</t>
  </si>
  <si>
    <t>INV-2539920</t>
  </si>
  <si>
    <t>0144502916</t>
  </si>
  <si>
    <t>165187</t>
  </si>
  <si>
    <t>4281711</t>
  </si>
  <si>
    <t>159211</t>
  </si>
  <si>
    <t>1919</t>
  </si>
  <si>
    <t>ToGo Logistics Inc. c/o Triumph Business Capital</t>
  </si>
  <si>
    <t>12779</t>
  </si>
  <si>
    <t>0143961293</t>
  </si>
  <si>
    <t>5175660</t>
  </si>
  <si>
    <t>114811</t>
  </si>
  <si>
    <t>317853</t>
  </si>
  <si>
    <t>154040</t>
  </si>
  <si>
    <t>321185</t>
  </si>
  <si>
    <t>170985</t>
  </si>
  <si>
    <t>4185034</t>
  </si>
  <si>
    <t>157376</t>
  </si>
  <si>
    <t>324325</t>
  </si>
  <si>
    <t>183103</t>
  </si>
  <si>
    <t>0144590513</t>
  </si>
  <si>
    <t>INV71241</t>
  </si>
  <si>
    <t>182455</t>
  </si>
  <si>
    <t>045628</t>
  </si>
  <si>
    <t>#INV65005</t>
  </si>
  <si>
    <t>172196</t>
  </si>
  <si>
    <t>RNI106156</t>
  </si>
  <si>
    <t>106156</t>
  </si>
  <si>
    <t>110563</t>
  </si>
  <si>
    <t>147136</t>
  </si>
  <si>
    <t>043983</t>
  </si>
  <si>
    <t>185873</t>
  </si>
  <si>
    <t>IN00165366</t>
  </si>
  <si>
    <t>183156</t>
  </si>
  <si>
    <t>4944500</t>
  </si>
  <si>
    <t>316626</t>
  </si>
  <si>
    <t>142569</t>
  </si>
  <si>
    <t>4681178</t>
  </si>
  <si>
    <t>179770</t>
  </si>
  <si>
    <t>4800662</t>
  </si>
  <si>
    <t>183748</t>
  </si>
  <si>
    <t>5185425</t>
  </si>
  <si>
    <t>4742133</t>
  </si>
  <si>
    <t>181426</t>
  </si>
  <si>
    <t>#INV65306</t>
  </si>
  <si>
    <t>4649677</t>
  </si>
  <si>
    <t>177338</t>
  </si>
  <si>
    <t>RNI29196</t>
  </si>
  <si>
    <t>29196</t>
  </si>
  <si>
    <t>2103028</t>
  </si>
  <si>
    <t>178379</t>
  </si>
  <si>
    <t>4175743</t>
  </si>
  <si>
    <t>9500309122</t>
  </si>
  <si>
    <t>24291193</t>
  </si>
  <si>
    <t>156523</t>
  </si>
  <si>
    <t xml:space="preserve"> INVT1346691</t>
  </si>
  <si>
    <t>162755</t>
  </si>
  <si>
    <t>320708</t>
  </si>
  <si>
    <t>165844</t>
  </si>
  <si>
    <t>865839</t>
  </si>
  <si>
    <t>154921</t>
  </si>
  <si>
    <t>323539</t>
  </si>
  <si>
    <t>180577</t>
  </si>
  <si>
    <t>3931950</t>
  </si>
  <si>
    <t>146762</t>
  </si>
  <si>
    <t>8202072851</t>
  </si>
  <si>
    <t>189485</t>
  </si>
  <si>
    <t>637355</t>
  </si>
  <si>
    <t>87364</t>
  </si>
  <si>
    <t>114828CLEAROUT</t>
  </si>
  <si>
    <t>114828</t>
  </si>
  <si>
    <t>98967161</t>
  </si>
  <si>
    <t>156318</t>
  </si>
  <si>
    <t>INV-2444761</t>
  </si>
  <si>
    <t>153109</t>
  </si>
  <si>
    <t>IN00160729</t>
  </si>
  <si>
    <t>156555</t>
  </si>
  <si>
    <t>64531CLEAROUT</t>
  </si>
  <si>
    <t>64531</t>
  </si>
  <si>
    <t>8202025781</t>
  </si>
  <si>
    <t>147251</t>
  </si>
  <si>
    <t>321547</t>
  </si>
  <si>
    <t>171148</t>
  </si>
  <si>
    <t>4440411</t>
  </si>
  <si>
    <t>168195</t>
  </si>
  <si>
    <t>0144280038</t>
  </si>
  <si>
    <t>319173</t>
  </si>
  <si>
    <t>157609</t>
  </si>
  <si>
    <t>319885</t>
  </si>
  <si>
    <t>164599</t>
  </si>
  <si>
    <t>324329</t>
  </si>
  <si>
    <t>183879</t>
  </si>
  <si>
    <t>0143977746</t>
  </si>
  <si>
    <t>148017</t>
  </si>
  <si>
    <t>0143864832</t>
  </si>
  <si>
    <t>141577</t>
  </si>
  <si>
    <t>0144704537</t>
  </si>
  <si>
    <t>191050</t>
  </si>
  <si>
    <t>320084</t>
  </si>
  <si>
    <t>4248621</t>
  </si>
  <si>
    <t>7301069467</t>
  </si>
  <si>
    <t>192723</t>
  </si>
  <si>
    <t>046816</t>
  </si>
  <si>
    <t>184280</t>
  </si>
  <si>
    <t>478562</t>
  </si>
  <si>
    <t>4649675</t>
  </si>
  <si>
    <t>176109</t>
  </si>
  <si>
    <t>4219114</t>
  </si>
  <si>
    <t>158932</t>
  </si>
  <si>
    <t>0103254191</t>
  </si>
  <si>
    <t>178135</t>
  </si>
  <si>
    <t>319883</t>
  </si>
  <si>
    <t>164417</t>
  </si>
  <si>
    <t>4613905</t>
  </si>
  <si>
    <t>0214254232</t>
  </si>
  <si>
    <t>192754</t>
  </si>
  <si>
    <t>24463671</t>
  </si>
  <si>
    <t>194924</t>
  </si>
  <si>
    <t>179189</t>
  </si>
  <si>
    <t>IN00161400</t>
  </si>
  <si>
    <t>164748</t>
  </si>
  <si>
    <t>0144104294</t>
  </si>
  <si>
    <t>160166</t>
  </si>
  <si>
    <t>323265</t>
  </si>
  <si>
    <t>181654</t>
  </si>
  <si>
    <t>416808</t>
  </si>
  <si>
    <t>119473</t>
  </si>
  <si>
    <t>2582182</t>
  </si>
  <si>
    <t>153849</t>
  </si>
  <si>
    <t>321549</t>
  </si>
  <si>
    <t>171309</t>
  </si>
  <si>
    <t>25-1786</t>
  </si>
  <si>
    <t>188692</t>
  </si>
  <si>
    <t>5115575</t>
  </si>
  <si>
    <t>4133613</t>
  </si>
  <si>
    <t>155349</t>
  </si>
  <si>
    <t>4322574</t>
  </si>
  <si>
    <t>24603040-TAX</t>
  </si>
  <si>
    <t>318124</t>
  </si>
  <si>
    <t>154928</t>
  </si>
  <si>
    <t>4829925</t>
  </si>
  <si>
    <t>185528</t>
  </si>
  <si>
    <t>954045</t>
  </si>
  <si>
    <t>58183</t>
  </si>
  <si>
    <t>4017224</t>
  </si>
  <si>
    <t>149488</t>
  </si>
  <si>
    <t>317445</t>
  </si>
  <si>
    <t>146712</t>
  </si>
  <si>
    <t>10212024SCL</t>
  </si>
  <si>
    <t>153974</t>
  </si>
  <si>
    <t>0143864830</t>
  </si>
  <si>
    <t>147808</t>
  </si>
  <si>
    <t>4840634</t>
  </si>
  <si>
    <t>185264</t>
  </si>
  <si>
    <t>170674</t>
  </si>
  <si>
    <t>156040</t>
  </si>
  <si>
    <t>317448</t>
  </si>
  <si>
    <t>147487</t>
  </si>
  <si>
    <t>455888</t>
  </si>
  <si>
    <t>137183</t>
  </si>
  <si>
    <t>RNI72404</t>
  </si>
  <si>
    <t>72404</t>
  </si>
  <si>
    <t>#INV64894</t>
  </si>
  <si>
    <t>322150</t>
  </si>
  <si>
    <t>174257</t>
  </si>
  <si>
    <t>14763200</t>
  </si>
  <si>
    <t>161809</t>
  </si>
  <si>
    <t>5059323</t>
  </si>
  <si>
    <t>193978</t>
  </si>
  <si>
    <t>4133610</t>
  </si>
  <si>
    <t>154445</t>
  </si>
  <si>
    <t>RNI102852</t>
  </si>
  <si>
    <t>102852</t>
  </si>
  <si>
    <t>0144593917</t>
  </si>
  <si>
    <t>188017</t>
  </si>
  <si>
    <t>173807</t>
  </si>
  <si>
    <t>152059</t>
  </si>
  <si>
    <t>4616381-TAX</t>
  </si>
  <si>
    <t>0303254249</t>
  </si>
  <si>
    <t>197928</t>
  </si>
  <si>
    <t>2599138</t>
  </si>
  <si>
    <t>0143960726</t>
  </si>
  <si>
    <t>148386</t>
  </si>
  <si>
    <t>0144247862</t>
  </si>
  <si>
    <t>24274809</t>
  </si>
  <si>
    <t>IN00158813</t>
  </si>
  <si>
    <t>24369669</t>
  </si>
  <si>
    <t>14758530</t>
  </si>
  <si>
    <t>166202</t>
  </si>
  <si>
    <t>320832</t>
  </si>
  <si>
    <t>508843</t>
  </si>
  <si>
    <t>189202</t>
  </si>
  <si>
    <t>RNI103651</t>
  </si>
  <si>
    <t>103651</t>
  </si>
  <si>
    <t>450253</t>
  </si>
  <si>
    <t>160342</t>
  </si>
  <si>
    <t>100712</t>
  </si>
  <si>
    <t>HAPPY FLOORS</t>
  </si>
  <si>
    <t>40002366938</t>
  </si>
  <si>
    <t>160146</t>
  </si>
  <si>
    <t>0144368145</t>
  </si>
  <si>
    <t>168985</t>
  </si>
  <si>
    <t>24550480</t>
  </si>
  <si>
    <t>185953</t>
  </si>
  <si>
    <t>INV-2600680</t>
  </si>
  <si>
    <t>189203</t>
  </si>
  <si>
    <t>320083</t>
  </si>
  <si>
    <t>163584</t>
  </si>
  <si>
    <t>319508</t>
  </si>
  <si>
    <t>162363</t>
  </si>
  <si>
    <t>24499098</t>
  </si>
  <si>
    <t>0144635908</t>
  </si>
  <si>
    <t>625294</t>
  </si>
  <si>
    <t>180223</t>
  </si>
  <si>
    <t>4112940</t>
  </si>
  <si>
    <t>0144152767</t>
  </si>
  <si>
    <t>158827</t>
  </si>
  <si>
    <t>0144276134</t>
  </si>
  <si>
    <t>168578</t>
  </si>
  <si>
    <t>323263</t>
  </si>
  <si>
    <t>179757</t>
  </si>
  <si>
    <t>624109</t>
  </si>
  <si>
    <t>24309517</t>
  </si>
  <si>
    <t>0144202061</t>
  </si>
  <si>
    <t>427761</t>
  </si>
  <si>
    <t>151676</t>
  </si>
  <si>
    <t>4400653</t>
  </si>
  <si>
    <t>0143877302</t>
  </si>
  <si>
    <t>0144322702</t>
  </si>
  <si>
    <t>122874</t>
  </si>
  <si>
    <t>775914</t>
  </si>
  <si>
    <t>180644</t>
  </si>
  <si>
    <t>4649674</t>
  </si>
  <si>
    <t>4955515</t>
  </si>
  <si>
    <t>322009</t>
  </si>
  <si>
    <t>172830</t>
  </si>
  <si>
    <t>318552</t>
  </si>
  <si>
    <t>323096</t>
  </si>
  <si>
    <t>RNI125809</t>
  </si>
  <si>
    <t>125809</t>
  </si>
  <si>
    <t>0144726286</t>
  </si>
  <si>
    <t>193121</t>
  </si>
  <si>
    <t>4709850</t>
  </si>
  <si>
    <t>156660</t>
  </si>
  <si>
    <t>4133612</t>
  </si>
  <si>
    <t>156439</t>
  </si>
  <si>
    <t>4547366</t>
  </si>
  <si>
    <t>173233</t>
  </si>
  <si>
    <t>1877840</t>
  </si>
  <si>
    <t>183584</t>
  </si>
  <si>
    <t>483170</t>
  </si>
  <si>
    <t>177281</t>
  </si>
  <si>
    <t>317668</t>
  </si>
  <si>
    <t>151000</t>
  </si>
  <si>
    <t>488866</t>
  </si>
  <si>
    <t>180359</t>
  </si>
  <si>
    <t>RNI146740</t>
  </si>
  <si>
    <t>320960</t>
  </si>
  <si>
    <t>5179516</t>
  </si>
  <si>
    <t>621896</t>
  </si>
  <si>
    <t>143218</t>
  </si>
  <si>
    <t>0144635911</t>
  </si>
  <si>
    <t>187748</t>
  </si>
  <si>
    <t>INV72930</t>
  </si>
  <si>
    <t>192856</t>
  </si>
  <si>
    <t>149045</t>
  </si>
  <si>
    <t>319175</t>
  </si>
  <si>
    <t>160530</t>
  </si>
  <si>
    <t>0144202066</t>
  </si>
  <si>
    <t>159444</t>
  </si>
  <si>
    <t>SIN284271</t>
  </si>
  <si>
    <t>150232</t>
  </si>
  <si>
    <t>0144502922</t>
  </si>
  <si>
    <t>98929567</t>
  </si>
  <si>
    <t>158910</t>
  </si>
  <si>
    <t>4655372-TAX</t>
  </si>
  <si>
    <t>24374733</t>
  </si>
  <si>
    <t>0144276133</t>
  </si>
  <si>
    <t>161084</t>
  </si>
  <si>
    <t>14761467</t>
  </si>
  <si>
    <t>4749269</t>
  </si>
  <si>
    <t>183473</t>
  </si>
  <si>
    <t>4440409</t>
  </si>
  <si>
    <t>RNI107325</t>
  </si>
  <si>
    <t>107325</t>
  </si>
  <si>
    <t>0144372931</t>
  </si>
  <si>
    <t>318283</t>
  </si>
  <si>
    <t>154699</t>
  </si>
  <si>
    <t>INV-2593494</t>
  </si>
  <si>
    <t>187568</t>
  </si>
  <si>
    <t>INV59217</t>
  </si>
  <si>
    <t>137009</t>
  </si>
  <si>
    <t>14762757-TAX</t>
  </si>
  <si>
    <t>175938</t>
  </si>
  <si>
    <t>1882255</t>
  </si>
  <si>
    <t>186905</t>
  </si>
  <si>
    <t>613833</t>
  </si>
  <si>
    <t>162850</t>
  </si>
  <si>
    <t>0144228409</t>
  </si>
  <si>
    <t>0144590515</t>
  </si>
  <si>
    <t>187940</t>
  </si>
  <si>
    <t>0144458913</t>
  </si>
  <si>
    <t>14410CLEAROUT</t>
  </si>
  <si>
    <t>14410</t>
  </si>
  <si>
    <t>610755</t>
  </si>
  <si>
    <t>156572</t>
  </si>
  <si>
    <t>052500</t>
  </si>
  <si>
    <t>193397</t>
  </si>
  <si>
    <t>9500263443</t>
  </si>
  <si>
    <t>24280620</t>
  </si>
  <si>
    <t>156246</t>
  </si>
  <si>
    <t>963247</t>
  </si>
  <si>
    <t>4006081</t>
  </si>
  <si>
    <t>323543</t>
  </si>
  <si>
    <t>183642</t>
  </si>
  <si>
    <t>C4145813</t>
  </si>
  <si>
    <t>621234</t>
  </si>
  <si>
    <t>169022</t>
  </si>
  <si>
    <t>99015969</t>
  </si>
  <si>
    <t>181832</t>
  </si>
  <si>
    <t>0144635914</t>
  </si>
  <si>
    <t>183027</t>
  </si>
  <si>
    <t>325832</t>
  </si>
  <si>
    <t>194486</t>
  </si>
  <si>
    <t>0144228408</t>
  </si>
  <si>
    <t>160180</t>
  </si>
  <si>
    <t>0144103589</t>
  </si>
  <si>
    <t>156848</t>
  </si>
  <si>
    <t>IN00162188</t>
  </si>
  <si>
    <t>165944</t>
  </si>
  <si>
    <t>01-021506</t>
  </si>
  <si>
    <t>149363</t>
  </si>
  <si>
    <t>9500246693</t>
  </si>
  <si>
    <t>4098518</t>
  </si>
  <si>
    <t>3869044</t>
  </si>
  <si>
    <t>145060</t>
  </si>
  <si>
    <t>0144202071</t>
  </si>
  <si>
    <t>159742</t>
  </si>
  <si>
    <t>320358</t>
  </si>
  <si>
    <t>164500</t>
  </si>
  <si>
    <t>320360</t>
  </si>
  <si>
    <t>165105</t>
  </si>
  <si>
    <t>159008</t>
  </si>
  <si>
    <t>197716</t>
  </si>
  <si>
    <t>160662</t>
  </si>
  <si>
    <t>24381922</t>
  </si>
  <si>
    <t>166945</t>
  </si>
  <si>
    <t>192188</t>
  </si>
  <si>
    <t>172316</t>
  </si>
  <si>
    <t>0144502917</t>
  </si>
  <si>
    <t>461056</t>
  </si>
  <si>
    <t>166776</t>
  </si>
  <si>
    <t>I104614</t>
  </si>
  <si>
    <t>143089</t>
  </si>
  <si>
    <t>319509</t>
  </si>
  <si>
    <t>162415</t>
  </si>
  <si>
    <t>0144306079</t>
  </si>
  <si>
    <t>170945</t>
  </si>
  <si>
    <t>24512520</t>
  </si>
  <si>
    <t>2108601</t>
  </si>
  <si>
    <t>193566</t>
  </si>
  <si>
    <t>4239630</t>
  </si>
  <si>
    <t>4706690-TAX</t>
  </si>
  <si>
    <t>863071</t>
  </si>
  <si>
    <t>147691</t>
  </si>
  <si>
    <t>5179263</t>
  </si>
  <si>
    <t>162131</t>
  </si>
  <si>
    <t>INV71917</t>
  </si>
  <si>
    <t>192473</t>
  </si>
  <si>
    <t>24636452-TAX</t>
  </si>
  <si>
    <t>0144270867</t>
  </si>
  <si>
    <t>RNI85885</t>
  </si>
  <si>
    <t>85885</t>
  </si>
  <si>
    <t>318125</t>
  </si>
  <si>
    <t>155358</t>
  </si>
  <si>
    <t>IN00162300</t>
  </si>
  <si>
    <t>159702</t>
  </si>
  <si>
    <t>322069</t>
  </si>
  <si>
    <t>171230</t>
  </si>
  <si>
    <t>319309</t>
  </si>
  <si>
    <t>161370</t>
  </si>
  <si>
    <t>14726101</t>
  </si>
  <si>
    <t>148407</t>
  </si>
  <si>
    <t>322005</t>
  </si>
  <si>
    <t>172003</t>
  </si>
  <si>
    <t>25-1766</t>
  </si>
  <si>
    <t>183385</t>
  </si>
  <si>
    <t>14764358-TAX</t>
  </si>
  <si>
    <t>320354</t>
  </si>
  <si>
    <t>0144664154</t>
  </si>
  <si>
    <t>4239631</t>
  </si>
  <si>
    <t>158945</t>
  </si>
  <si>
    <t>7225100963</t>
  </si>
  <si>
    <t>427757</t>
  </si>
  <si>
    <t>149660</t>
  </si>
  <si>
    <t>320209</t>
  </si>
  <si>
    <t>166722</t>
  </si>
  <si>
    <t>0144447615</t>
  </si>
  <si>
    <t>4219115</t>
  </si>
  <si>
    <t>159104</t>
  </si>
  <si>
    <t>0144420920</t>
  </si>
  <si>
    <t>INV61995</t>
  </si>
  <si>
    <t>162335</t>
  </si>
  <si>
    <t>24196578</t>
  </si>
  <si>
    <t>151282</t>
  </si>
  <si>
    <t>5181014</t>
  </si>
  <si>
    <t>120881</t>
  </si>
  <si>
    <t>0143982524</t>
  </si>
  <si>
    <t>148954</t>
  </si>
  <si>
    <t>I109082</t>
  </si>
  <si>
    <t>182449</t>
  </si>
  <si>
    <t>14433CLEAROUT</t>
  </si>
  <si>
    <t>14433</t>
  </si>
  <si>
    <t>4810128</t>
  </si>
  <si>
    <t>184631</t>
  </si>
  <si>
    <t>0144416303</t>
  </si>
  <si>
    <t>172019</t>
  </si>
  <si>
    <t>322707</t>
  </si>
  <si>
    <t>178511</t>
  </si>
  <si>
    <t>0144480057</t>
  </si>
  <si>
    <t>5171954</t>
  </si>
  <si>
    <t>01-021868</t>
  </si>
  <si>
    <t>167784</t>
  </si>
  <si>
    <t>324879</t>
  </si>
  <si>
    <t>189949</t>
  </si>
  <si>
    <t>0144569747</t>
  </si>
  <si>
    <t>184476</t>
  </si>
  <si>
    <t>321447</t>
  </si>
  <si>
    <t>169433</t>
  </si>
  <si>
    <t>21346128</t>
  </si>
  <si>
    <t>14761149</t>
  </si>
  <si>
    <t>318852</t>
  </si>
  <si>
    <t>156436</t>
  </si>
  <si>
    <t>25-1755</t>
  </si>
  <si>
    <t>181731</t>
  </si>
  <si>
    <t>490934</t>
  </si>
  <si>
    <t>181739</t>
  </si>
  <si>
    <t>5186741</t>
  </si>
  <si>
    <t>152317</t>
  </si>
  <si>
    <t>5182650</t>
  </si>
  <si>
    <t>24574579</t>
  </si>
  <si>
    <t>317442</t>
  </si>
  <si>
    <t>146458</t>
  </si>
  <si>
    <t>IN00163856</t>
  </si>
  <si>
    <t>176018</t>
  </si>
  <si>
    <t>24-1551-B</t>
  </si>
  <si>
    <t>98904419</t>
  </si>
  <si>
    <t>137794</t>
  </si>
  <si>
    <t>126441</t>
  </si>
  <si>
    <t>Five Star Ceramics Group, Inc.</t>
  </si>
  <si>
    <t>118333CLEAROUT</t>
  </si>
  <si>
    <t>118333</t>
  </si>
  <si>
    <t>25-1784</t>
  </si>
  <si>
    <t>188285</t>
  </si>
  <si>
    <t>416807</t>
  </si>
  <si>
    <t>318123</t>
  </si>
  <si>
    <t>154907</t>
  </si>
  <si>
    <t>317669</t>
  </si>
  <si>
    <t>152146</t>
  </si>
  <si>
    <t>24409493</t>
  </si>
  <si>
    <t>171463</t>
  </si>
  <si>
    <t>120915</t>
  </si>
  <si>
    <t>167095</t>
  </si>
  <si>
    <t>4933546</t>
  </si>
  <si>
    <t>189283</t>
  </si>
  <si>
    <t>4599443</t>
  </si>
  <si>
    <t>172175</t>
  </si>
  <si>
    <t>0143918843</t>
  </si>
  <si>
    <t>139349</t>
  </si>
  <si>
    <t>IN00167119</t>
  </si>
  <si>
    <t>191055</t>
  </si>
  <si>
    <t>INV-2602371</t>
  </si>
  <si>
    <t>189274</t>
  </si>
  <si>
    <t>2622204</t>
  </si>
  <si>
    <t>193358</t>
  </si>
  <si>
    <t>0144228410</t>
  </si>
  <si>
    <t>164328</t>
  </si>
  <si>
    <t>0143960724</t>
  </si>
  <si>
    <t>151847</t>
  </si>
  <si>
    <t>182170</t>
  </si>
  <si>
    <t>169200</t>
  </si>
  <si>
    <t>4618412</t>
  </si>
  <si>
    <t>175975</t>
  </si>
  <si>
    <t>194922</t>
  </si>
  <si>
    <t>172503</t>
  </si>
  <si>
    <t>24-1369-C</t>
  </si>
  <si>
    <t>115321</t>
  </si>
  <si>
    <t>316998</t>
  </si>
  <si>
    <t>148988</t>
  </si>
  <si>
    <t>INV-2625390</t>
  </si>
  <si>
    <t>194266</t>
  </si>
  <si>
    <t>2598343</t>
  </si>
  <si>
    <t>168980</t>
  </si>
  <si>
    <t>24-1623</t>
  </si>
  <si>
    <t>160674</t>
  </si>
  <si>
    <t>0144387305</t>
  </si>
  <si>
    <t>176041</t>
  </si>
  <si>
    <t>24165186</t>
  </si>
  <si>
    <t>146361</t>
  </si>
  <si>
    <t>6-3994052</t>
  </si>
  <si>
    <t>150858</t>
  </si>
  <si>
    <t>28353</t>
  </si>
  <si>
    <t>194169</t>
  </si>
  <si>
    <t>C3906369</t>
  </si>
  <si>
    <t>156152</t>
  </si>
  <si>
    <t>196736</t>
  </si>
  <si>
    <t>179701</t>
  </si>
  <si>
    <t>104325</t>
  </si>
  <si>
    <t>Thorntree</t>
  </si>
  <si>
    <t>334443</t>
  </si>
  <si>
    <t>194761</t>
  </si>
  <si>
    <t>I109732</t>
  </si>
  <si>
    <t>188354</t>
  </si>
  <si>
    <t>81378RNI</t>
  </si>
  <si>
    <t>81378</t>
  </si>
  <si>
    <t>4623954</t>
  </si>
  <si>
    <t>169025</t>
  </si>
  <si>
    <t>4248622</t>
  </si>
  <si>
    <t>159712</t>
  </si>
  <si>
    <t>5179349</t>
  </si>
  <si>
    <t>#INV67615</t>
  </si>
  <si>
    <t>180769</t>
  </si>
  <si>
    <t>323536</t>
  </si>
  <si>
    <t>180090</t>
  </si>
  <si>
    <t>8202060417</t>
  </si>
  <si>
    <t>14763200-TAX</t>
  </si>
  <si>
    <t>0144726285</t>
  </si>
  <si>
    <t>190971</t>
  </si>
  <si>
    <t>0144109956</t>
  </si>
  <si>
    <t>2092119</t>
  </si>
  <si>
    <t>146373</t>
  </si>
  <si>
    <t>4112939</t>
  </si>
  <si>
    <t>154236</t>
  </si>
  <si>
    <t>5193930</t>
  </si>
  <si>
    <t>163612</t>
  </si>
  <si>
    <t>0144202064</t>
  </si>
  <si>
    <t>4681177</t>
  </si>
  <si>
    <t>0143944443</t>
  </si>
  <si>
    <t>147482</t>
  </si>
  <si>
    <t>0143864837</t>
  </si>
  <si>
    <t>143247</t>
  </si>
  <si>
    <t>500650</t>
  </si>
  <si>
    <t xml:space="preserve"> INVT1346185</t>
  </si>
  <si>
    <t>604082</t>
  </si>
  <si>
    <t>147158</t>
  </si>
  <si>
    <t>318280</t>
  </si>
  <si>
    <t>154053</t>
  </si>
  <si>
    <t>INV-017153</t>
  </si>
  <si>
    <t>177118</t>
  </si>
  <si>
    <t>RNI30347</t>
  </si>
  <si>
    <t>30347</t>
  </si>
  <si>
    <t>INV66256</t>
  </si>
  <si>
    <t>176482</t>
  </si>
  <si>
    <t>781192</t>
  </si>
  <si>
    <t>0144055965</t>
  </si>
  <si>
    <t>153827</t>
  </si>
  <si>
    <t>0143875021</t>
  </si>
  <si>
    <t>147721</t>
  </si>
  <si>
    <t>25-1782</t>
  </si>
  <si>
    <t>187575</t>
  </si>
  <si>
    <t>INV71252</t>
  </si>
  <si>
    <t>185704</t>
  </si>
  <si>
    <t>317447</t>
  </si>
  <si>
    <t>147452</t>
  </si>
  <si>
    <t>870242</t>
  </si>
  <si>
    <t>167389</t>
  </si>
  <si>
    <t>4955516</t>
  </si>
  <si>
    <t>189888</t>
  </si>
  <si>
    <t>0144018403</t>
  </si>
  <si>
    <t>151971</t>
  </si>
  <si>
    <t>0144502921</t>
  </si>
  <si>
    <t>5007270</t>
  </si>
  <si>
    <t>193968</t>
  </si>
  <si>
    <t>631139</t>
  </si>
  <si>
    <t>3901778</t>
  </si>
  <si>
    <t>25-1772</t>
  </si>
  <si>
    <t>184186</t>
  </si>
  <si>
    <t>0144566344</t>
  </si>
  <si>
    <t>182228</t>
  </si>
  <si>
    <t>322006</t>
  </si>
  <si>
    <t>172094</t>
  </si>
  <si>
    <t>5182874</t>
  </si>
  <si>
    <t>0144180411</t>
  </si>
  <si>
    <t>162305</t>
  </si>
  <si>
    <t>316625</t>
  </si>
  <si>
    <t>146734</t>
  </si>
  <si>
    <t>1018244122</t>
  </si>
  <si>
    <t>153631</t>
  </si>
  <si>
    <t>24503117</t>
  </si>
  <si>
    <t>177908</t>
  </si>
  <si>
    <t>5187959</t>
  </si>
  <si>
    <t>CM-24-1362</t>
  </si>
  <si>
    <t>114517</t>
  </si>
  <si>
    <t>0144106076</t>
  </si>
  <si>
    <t>138710</t>
  </si>
  <si>
    <t>324330</t>
  </si>
  <si>
    <t>184045</t>
  </si>
  <si>
    <t>01-021470</t>
  </si>
  <si>
    <t>147534</t>
  </si>
  <si>
    <t>#INV67616</t>
  </si>
  <si>
    <t>181081</t>
  </si>
  <si>
    <t>324681</t>
  </si>
  <si>
    <t>182443</t>
  </si>
  <si>
    <t>IN00165135</t>
  </si>
  <si>
    <t>181661</t>
  </si>
  <si>
    <t>IN00165710</t>
  </si>
  <si>
    <t>151634</t>
  </si>
  <si>
    <t>197136</t>
  </si>
  <si>
    <t>181150</t>
  </si>
  <si>
    <t>14758531</t>
  </si>
  <si>
    <t>325752</t>
  </si>
  <si>
    <t>194033</t>
  </si>
  <si>
    <t>0144715311</t>
  </si>
  <si>
    <t>194163</t>
  </si>
  <si>
    <t>324878</t>
  </si>
  <si>
    <t>189325</t>
  </si>
  <si>
    <t>24302104</t>
  </si>
  <si>
    <t>14427CLEAROUT</t>
  </si>
  <si>
    <t>14427</t>
  </si>
  <si>
    <t>1366171</t>
  </si>
  <si>
    <t>188492</t>
  </si>
  <si>
    <t>5174016</t>
  </si>
  <si>
    <t>RNI92467</t>
  </si>
  <si>
    <t>92467</t>
  </si>
  <si>
    <t>5193979</t>
  </si>
  <si>
    <t>191109</t>
  </si>
  <si>
    <t>IN00162917</t>
  </si>
  <si>
    <t>171672</t>
  </si>
  <si>
    <t>194923</t>
  </si>
  <si>
    <t>24318190</t>
  </si>
  <si>
    <t>159678</t>
  </si>
  <si>
    <t>98953078</t>
  </si>
  <si>
    <t>166726</t>
  </si>
  <si>
    <t>323537</t>
  </si>
  <si>
    <t>180192</t>
  </si>
  <si>
    <t>4537653</t>
  </si>
  <si>
    <t>172182</t>
  </si>
  <si>
    <t>5172835</t>
  </si>
  <si>
    <t>135505</t>
  </si>
  <si>
    <t>319308</t>
  </si>
  <si>
    <t>159673</t>
  </si>
  <si>
    <t>24433324</t>
  </si>
  <si>
    <t>174607</t>
  </si>
  <si>
    <t>2604344</t>
  </si>
  <si>
    <t>175170</t>
  </si>
  <si>
    <t>RNI124703</t>
  </si>
  <si>
    <t>124703</t>
  </si>
  <si>
    <t>0144008396</t>
  </si>
  <si>
    <t>0144483777</t>
  </si>
  <si>
    <t>319615</t>
  </si>
  <si>
    <t>160306</t>
  </si>
  <si>
    <t>045629</t>
  </si>
  <si>
    <t>186523</t>
  </si>
  <si>
    <t>0144483870</t>
  </si>
  <si>
    <t>180995</t>
  </si>
  <si>
    <t>4547368</t>
  </si>
  <si>
    <t>168309</t>
  </si>
  <si>
    <t>24300860</t>
  </si>
  <si>
    <t>160418</t>
  </si>
  <si>
    <t>321109</t>
  </si>
  <si>
    <t>168792</t>
  </si>
  <si>
    <t>0144545122</t>
  </si>
  <si>
    <t>183558</t>
  </si>
  <si>
    <t>5050649</t>
  </si>
  <si>
    <t>193641</t>
  </si>
  <si>
    <t>320961</t>
  </si>
  <si>
    <t>169727</t>
  </si>
  <si>
    <t>2095063</t>
  </si>
  <si>
    <t>429997</t>
  </si>
  <si>
    <t>153204</t>
  </si>
  <si>
    <t>24503117-TAX</t>
  </si>
  <si>
    <t>321827</t>
  </si>
  <si>
    <t>174248</t>
  </si>
  <si>
    <t>24550480-TAX</t>
  </si>
  <si>
    <t>318186</t>
  </si>
  <si>
    <t>153691</t>
  </si>
  <si>
    <t>2587393</t>
  </si>
  <si>
    <t>144944</t>
  </si>
  <si>
    <t>4780766</t>
  </si>
  <si>
    <t>183403</t>
  </si>
  <si>
    <t>324683</t>
  </si>
  <si>
    <t>185862</t>
  </si>
  <si>
    <t>0144202069</t>
  </si>
  <si>
    <t>160004</t>
  </si>
  <si>
    <t>4820372</t>
  </si>
  <si>
    <t>184273</t>
  </si>
  <si>
    <t>4547369</t>
  </si>
  <si>
    <t>2599248</t>
  </si>
  <si>
    <t>169090</t>
  </si>
  <si>
    <t>5174558</t>
  </si>
  <si>
    <t>0144503969</t>
  </si>
  <si>
    <t>181450</t>
  </si>
  <si>
    <t>0143912020</t>
  </si>
  <si>
    <t>324953</t>
  </si>
  <si>
    <t>187682</t>
  </si>
  <si>
    <t>24175799</t>
  </si>
  <si>
    <t>147491</t>
  </si>
  <si>
    <t>INVT1337129</t>
  </si>
  <si>
    <t>155432</t>
  </si>
  <si>
    <t>4479866</t>
  </si>
  <si>
    <t>169873</t>
  </si>
  <si>
    <t>2098639</t>
  </si>
  <si>
    <t>166266</t>
  </si>
  <si>
    <t>319176</t>
  </si>
  <si>
    <t>160532</t>
  </si>
  <si>
    <t>24227260</t>
  </si>
  <si>
    <t>320705</t>
  </si>
  <si>
    <t>0144090664</t>
  </si>
  <si>
    <t>PSI00127267</t>
  </si>
  <si>
    <t>0144545124</t>
  </si>
  <si>
    <t>184666</t>
  </si>
  <si>
    <t>IN00158638</t>
  </si>
  <si>
    <t>149235</t>
  </si>
  <si>
    <t>INV-2558362</t>
  </si>
  <si>
    <t>179561</t>
  </si>
  <si>
    <t>5194507</t>
  </si>
  <si>
    <t>189926</t>
  </si>
  <si>
    <t>0144238397</t>
  </si>
  <si>
    <t>168318</t>
  </si>
  <si>
    <t>319083</t>
  </si>
  <si>
    <t>159206</t>
  </si>
  <si>
    <t>0144276136</t>
  </si>
  <si>
    <t>458053</t>
  </si>
  <si>
    <t>164944</t>
  </si>
  <si>
    <t>317450</t>
  </si>
  <si>
    <t>147789</t>
  </si>
  <si>
    <t>4829924</t>
  </si>
  <si>
    <t>183781</t>
  </si>
  <si>
    <t>1015244112</t>
  </si>
  <si>
    <t>151817</t>
  </si>
  <si>
    <t>878086</t>
  </si>
  <si>
    <t>168889</t>
  </si>
  <si>
    <t>167072</t>
  </si>
  <si>
    <t>157332</t>
  </si>
  <si>
    <t>0144772321</t>
  </si>
  <si>
    <t>191552-1</t>
  </si>
  <si>
    <t>0144718473</t>
  </si>
  <si>
    <t>190811</t>
  </si>
  <si>
    <t>01-021581</t>
  </si>
  <si>
    <t>153992</t>
  </si>
  <si>
    <t>24412420</t>
  </si>
  <si>
    <t>0144008393</t>
  </si>
  <si>
    <t>151648</t>
  </si>
  <si>
    <t>121743</t>
  </si>
  <si>
    <t>Spectra Georgia</t>
  </si>
  <si>
    <t>01252025-183771</t>
  </si>
  <si>
    <t>183771</t>
  </si>
  <si>
    <t>4185035</t>
  </si>
  <si>
    <t>157606</t>
  </si>
  <si>
    <t>IN00162594</t>
  </si>
  <si>
    <t>121575</t>
  </si>
  <si>
    <t>Shapley &amp; Stern, Inc. dba Jamie Stern</t>
  </si>
  <si>
    <t>CSO2025-518</t>
  </si>
  <si>
    <t>173543</t>
  </si>
  <si>
    <t>322301</t>
  </si>
  <si>
    <t>175661</t>
  </si>
  <si>
    <t>5185111</t>
  </si>
  <si>
    <t>164937</t>
  </si>
  <si>
    <t>3869402</t>
  </si>
  <si>
    <t>144840</t>
  </si>
  <si>
    <t>01-022172</t>
  </si>
  <si>
    <t>181748</t>
  </si>
  <si>
    <t>0144502920</t>
  </si>
  <si>
    <t>180205</t>
  </si>
  <si>
    <t>C4124795</t>
  </si>
  <si>
    <t>166369</t>
  </si>
  <si>
    <t>14731456</t>
  </si>
  <si>
    <t>152066</t>
  </si>
  <si>
    <t>24331223</t>
  </si>
  <si>
    <t>162287</t>
  </si>
  <si>
    <t>2582701</t>
  </si>
  <si>
    <t>153810</t>
  </si>
  <si>
    <t>320706</t>
  </si>
  <si>
    <t>164913</t>
  </si>
  <si>
    <t>24454423</t>
  </si>
  <si>
    <t>175017</t>
  </si>
  <si>
    <t>516486</t>
  </si>
  <si>
    <t>5188974</t>
  </si>
  <si>
    <t>183454</t>
  </si>
  <si>
    <t>319237</t>
  </si>
  <si>
    <t>159446</t>
  </si>
  <si>
    <t>INV-2610214</t>
  </si>
  <si>
    <t>RNI94895</t>
  </si>
  <si>
    <t>94895</t>
  </si>
  <si>
    <t>RNI19818</t>
  </si>
  <si>
    <t>1030244135</t>
  </si>
  <si>
    <t>157669</t>
  </si>
  <si>
    <t>5192089</t>
  </si>
  <si>
    <t>0143864833</t>
  </si>
  <si>
    <t>144839</t>
  </si>
  <si>
    <t>IN00160492</t>
  </si>
  <si>
    <t>160992</t>
  </si>
  <si>
    <t>0144165114</t>
  </si>
  <si>
    <t>5193978</t>
  </si>
  <si>
    <t>191108</t>
  </si>
  <si>
    <t>185785</t>
  </si>
  <si>
    <t>171653</t>
  </si>
  <si>
    <t>5176835</t>
  </si>
  <si>
    <t>147727</t>
  </si>
  <si>
    <t>320208</t>
  </si>
  <si>
    <t>162165</t>
  </si>
  <si>
    <t>0144090284</t>
  </si>
  <si>
    <t>159435</t>
  </si>
  <si>
    <t>0144387696</t>
  </si>
  <si>
    <t>173540</t>
  </si>
  <si>
    <t>317671</t>
  </si>
  <si>
    <t>152854</t>
  </si>
  <si>
    <t>320080</t>
  </si>
  <si>
    <t>161429</t>
  </si>
  <si>
    <t>INVT1333577</t>
  </si>
  <si>
    <t>129915</t>
  </si>
  <si>
    <t>5027744</t>
  </si>
  <si>
    <t>194430</t>
  </si>
  <si>
    <t>24160353</t>
  </si>
  <si>
    <t>146352</t>
  </si>
  <si>
    <t>317449</t>
  </si>
  <si>
    <t>147788</t>
  </si>
  <si>
    <t>4760007</t>
  </si>
  <si>
    <t>183039</t>
  </si>
  <si>
    <t>24389822</t>
  </si>
  <si>
    <t>168603</t>
  </si>
  <si>
    <t>5184608</t>
  </si>
  <si>
    <t>14404CLEAROUT</t>
  </si>
  <si>
    <t>14404</t>
  </si>
  <si>
    <t>14761147</t>
  </si>
  <si>
    <t>4742135</t>
  </si>
  <si>
    <t>180996</t>
  </si>
  <si>
    <t>INV-2505124</t>
  </si>
  <si>
    <t>4344413</t>
  </si>
  <si>
    <t>164051</t>
  </si>
  <si>
    <t>RNI97976</t>
  </si>
  <si>
    <t>97976</t>
  </si>
  <si>
    <t>0144322701</t>
  </si>
  <si>
    <t>165840</t>
  </si>
  <si>
    <t>0144202073</t>
  </si>
  <si>
    <t>159076</t>
  </si>
  <si>
    <t>C3809648</t>
  </si>
  <si>
    <t>152613</t>
  </si>
  <si>
    <t>I109982</t>
  </si>
  <si>
    <t>190328</t>
  </si>
  <si>
    <t>318553</t>
  </si>
  <si>
    <t>157813</t>
  </si>
  <si>
    <t>5091825</t>
  </si>
  <si>
    <t>196539</t>
  </si>
  <si>
    <t>318282</t>
  </si>
  <si>
    <t>154525</t>
  </si>
  <si>
    <t>INV-2598193</t>
  </si>
  <si>
    <t>188590</t>
  </si>
  <si>
    <t>4400654</t>
  </si>
  <si>
    <t>14762757</t>
  </si>
  <si>
    <t>24498965</t>
  </si>
  <si>
    <t>180734</t>
  </si>
  <si>
    <t>322706</t>
  </si>
  <si>
    <t>176015</t>
  </si>
  <si>
    <t>24416340</t>
  </si>
  <si>
    <t>25-1803-B</t>
  </si>
  <si>
    <t>0144394905</t>
  </si>
  <si>
    <t>INV-2521891</t>
  </si>
  <si>
    <t>167381</t>
  </si>
  <si>
    <t>2495</t>
  </si>
  <si>
    <t>Buechel Stone Corp</t>
  </si>
  <si>
    <t>ORD00189592</t>
  </si>
  <si>
    <t>188212</t>
  </si>
  <si>
    <t>4589067</t>
  </si>
  <si>
    <t>174495</t>
  </si>
  <si>
    <t>451624</t>
  </si>
  <si>
    <t>156369</t>
  </si>
  <si>
    <t>C3906370</t>
  </si>
  <si>
    <t>156153</t>
  </si>
  <si>
    <t>197137</t>
  </si>
  <si>
    <t>182188</t>
  </si>
  <si>
    <t>5177941</t>
  </si>
  <si>
    <t>I108283</t>
  </si>
  <si>
    <t>161982</t>
  </si>
  <si>
    <t>320081</t>
  </si>
  <si>
    <t>162766</t>
  </si>
  <si>
    <t>INV71918</t>
  </si>
  <si>
    <t>193708</t>
  </si>
  <si>
    <t>IN00159726</t>
  </si>
  <si>
    <t>158915</t>
  </si>
  <si>
    <t>RNI121817</t>
  </si>
  <si>
    <t>121817</t>
  </si>
  <si>
    <t>0144640651</t>
  </si>
  <si>
    <t>168738</t>
  </si>
  <si>
    <t>0144103594</t>
  </si>
  <si>
    <t>155449</t>
  </si>
  <si>
    <t>RNI85888</t>
  </si>
  <si>
    <t>85888</t>
  </si>
  <si>
    <t>4869553</t>
  </si>
  <si>
    <t>186854</t>
  </si>
  <si>
    <t>9500645205</t>
  </si>
  <si>
    <t>187597</t>
  </si>
  <si>
    <t>9500391783</t>
  </si>
  <si>
    <t>2099567</t>
  </si>
  <si>
    <t>167128</t>
  </si>
  <si>
    <t>C4057403</t>
  </si>
  <si>
    <t>160914</t>
  </si>
  <si>
    <t>4829923</t>
  </si>
  <si>
    <t>186579</t>
  </si>
  <si>
    <t>2608065</t>
  </si>
  <si>
    <t>180378</t>
  </si>
  <si>
    <t>6-4031127</t>
  </si>
  <si>
    <t>0144276139</t>
  </si>
  <si>
    <t>168411</t>
  </si>
  <si>
    <t>0144516795</t>
  </si>
  <si>
    <t>323261</t>
  </si>
  <si>
    <t>179159</t>
  </si>
  <si>
    <t>051304</t>
  </si>
  <si>
    <t>191538</t>
  </si>
  <si>
    <t>0144006528</t>
  </si>
  <si>
    <t>153540</t>
  </si>
  <si>
    <t>4869550</t>
  </si>
  <si>
    <t>0144458916</t>
  </si>
  <si>
    <t>0144387306</t>
  </si>
  <si>
    <t>176040</t>
  </si>
  <si>
    <t>0144560405</t>
  </si>
  <si>
    <t>180216</t>
  </si>
  <si>
    <t>324952</t>
  </si>
  <si>
    <t>186623</t>
  </si>
  <si>
    <t>25-1807</t>
  </si>
  <si>
    <t>193135</t>
  </si>
  <si>
    <t>4633690</t>
  </si>
  <si>
    <t>24-1602</t>
  </si>
  <si>
    <t>156501</t>
  </si>
  <si>
    <t>IN00161595</t>
  </si>
  <si>
    <t>165243</t>
  </si>
  <si>
    <t>324145</t>
  </si>
  <si>
    <t>186601</t>
  </si>
  <si>
    <t>INVT1339153</t>
  </si>
  <si>
    <t>4944499</t>
  </si>
  <si>
    <t>0144008400</t>
  </si>
  <si>
    <t>147539</t>
  </si>
  <si>
    <t>515460</t>
  </si>
  <si>
    <t>5183866</t>
  </si>
  <si>
    <t>IN00164020</t>
  </si>
  <si>
    <t>0143875038</t>
  </si>
  <si>
    <t>147722</t>
  </si>
  <si>
    <t>4333339</t>
  </si>
  <si>
    <t>160964</t>
  </si>
  <si>
    <t>322303</t>
  </si>
  <si>
    <t>177096</t>
  </si>
  <si>
    <t>603783</t>
  </si>
  <si>
    <t>143854</t>
  </si>
  <si>
    <t>514245</t>
  </si>
  <si>
    <t>183640</t>
  </si>
  <si>
    <t>4589065</t>
  </si>
  <si>
    <t>0144394906</t>
  </si>
  <si>
    <t>170213</t>
  </si>
  <si>
    <t>14773025</t>
  </si>
  <si>
    <t>317845</t>
  </si>
  <si>
    <t>149765</t>
  </si>
  <si>
    <t>C3906368</t>
  </si>
  <si>
    <t>143453</t>
  </si>
  <si>
    <t>631616</t>
  </si>
  <si>
    <t>142807</t>
  </si>
  <si>
    <t>0144703550</t>
  </si>
  <si>
    <t>190834</t>
  </si>
  <si>
    <t>320291</t>
  </si>
  <si>
    <t>4760009</t>
  </si>
  <si>
    <t>182698</t>
  </si>
  <si>
    <t>1016083</t>
  </si>
  <si>
    <t>156201-1</t>
  </si>
  <si>
    <t>2584317 TAX</t>
  </si>
  <si>
    <t>054790</t>
  </si>
  <si>
    <t>194505</t>
  </si>
  <si>
    <t>24239078</t>
  </si>
  <si>
    <t>151959</t>
  </si>
  <si>
    <t>319306</t>
  </si>
  <si>
    <t>159072</t>
  </si>
  <si>
    <t>0144221562</t>
  </si>
  <si>
    <t>162521</t>
  </si>
  <si>
    <t>4618413</t>
  </si>
  <si>
    <t>175969</t>
  </si>
  <si>
    <t>319424</t>
  </si>
  <si>
    <t>161975</t>
  </si>
  <si>
    <t>317670</t>
  </si>
  <si>
    <t>152544</t>
  </si>
  <si>
    <t>615127</t>
  </si>
  <si>
    <t>182169</t>
  </si>
  <si>
    <t>C4021054</t>
  </si>
  <si>
    <t>0144008401</t>
  </si>
  <si>
    <t>4112934</t>
  </si>
  <si>
    <t>153852</t>
  </si>
  <si>
    <t>323482</t>
  </si>
  <si>
    <t>183170</t>
  </si>
  <si>
    <t>24454423-TAX</t>
  </si>
  <si>
    <t>320362</t>
  </si>
  <si>
    <t>167001</t>
  </si>
  <si>
    <t>057110</t>
  </si>
  <si>
    <t>195285</t>
  </si>
  <si>
    <t>052499</t>
  </si>
  <si>
    <t>190275</t>
  </si>
  <si>
    <t>4593021-TAX</t>
  </si>
  <si>
    <t>321448</t>
  </si>
  <si>
    <t>169013</t>
  </si>
  <si>
    <t>2458</t>
  </si>
  <si>
    <t>COBA International Ltd dba Carpet Accessory Trims Ltd</t>
  </si>
  <si>
    <t>S35206</t>
  </si>
  <si>
    <t>183810</t>
  </si>
  <si>
    <t>24232694</t>
  </si>
  <si>
    <t>151687</t>
  </si>
  <si>
    <t>0144447952</t>
  </si>
  <si>
    <t>464065</t>
  </si>
  <si>
    <t>159997</t>
  </si>
  <si>
    <t>0144502919</t>
  </si>
  <si>
    <t>322070</t>
  </si>
  <si>
    <t>176069</t>
  </si>
  <si>
    <t>325039</t>
  </si>
  <si>
    <t>190789</t>
  </si>
  <si>
    <t>427758</t>
  </si>
  <si>
    <t>150993</t>
  </si>
  <si>
    <t>24424158</t>
  </si>
  <si>
    <t>170676</t>
  </si>
  <si>
    <t>159826</t>
  </si>
  <si>
    <t>INV-2585544</t>
  </si>
  <si>
    <t>183620</t>
  </si>
  <si>
    <t>3931952</t>
  </si>
  <si>
    <t>147990</t>
  </si>
  <si>
    <t>319781</t>
  </si>
  <si>
    <t>161605</t>
  </si>
  <si>
    <t>120324427</t>
  </si>
  <si>
    <t>168709</t>
  </si>
  <si>
    <t>5184012</t>
  </si>
  <si>
    <t>0144177267</t>
  </si>
  <si>
    <t>464066</t>
  </si>
  <si>
    <t>14753281</t>
  </si>
  <si>
    <t>168895</t>
  </si>
  <si>
    <t>0144569746</t>
  </si>
  <si>
    <t>184326</t>
  </si>
  <si>
    <t>RNI69683</t>
  </si>
  <si>
    <t>69683</t>
  </si>
  <si>
    <t>433432</t>
  </si>
  <si>
    <t>152582</t>
  </si>
  <si>
    <t>INV-016356</t>
  </si>
  <si>
    <t>160325</t>
  </si>
  <si>
    <t>321550</t>
  </si>
  <si>
    <t>171395</t>
  </si>
  <si>
    <t>24-1573-B</t>
  </si>
  <si>
    <t>9500455369</t>
  </si>
  <si>
    <t>INV58383</t>
  </si>
  <si>
    <t>151308</t>
  </si>
  <si>
    <t>4248620</t>
  </si>
  <si>
    <t>INV-2549752</t>
  </si>
  <si>
    <t>177371</t>
  </si>
  <si>
    <t>0143864835</t>
  </si>
  <si>
    <t>148258</t>
  </si>
  <si>
    <t>IN00163556</t>
  </si>
  <si>
    <t>173924</t>
  </si>
  <si>
    <t>0144199268</t>
  </si>
  <si>
    <t>165110</t>
  </si>
  <si>
    <t>Multiple Products</t>
  </si>
  <si>
    <t>SPJ</t>
  </si>
  <si>
    <t>99019577</t>
  </si>
  <si>
    <t>187579</t>
  </si>
  <si>
    <t>4960127</t>
  </si>
  <si>
    <t>184005</t>
  </si>
  <si>
    <t>4085847</t>
  </si>
  <si>
    <t>153559</t>
  </si>
  <si>
    <t>3927562</t>
  </si>
  <si>
    <t>148761</t>
  </si>
  <si>
    <t>2577189</t>
  </si>
  <si>
    <t>128130</t>
  </si>
  <si>
    <t>4445162</t>
  </si>
  <si>
    <t>167194</t>
  </si>
  <si>
    <t>C3819557</t>
  </si>
  <si>
    <t>152821</t>
  </si>
  <si>
    <t>4223647</t>
  </si>
  <si>
    <t>144145</t>
  </si>
  <si>
    <t>5096328</t>
  </si>
  <si>
    <t>181954</t>
  </si>
  <si>
    <t>4074362</t>
  </si>
  <si>
    <t>151561</t>
  </si>
  <si>
    <t>9500400645</t>
  </si>
  <si>
    <t>188936</t>
  </si>
  <si>
    <t>98976135</t>
  </si>
  <si>
    <t>170762</t>
  </si>
  <si>
    <t>2603291</t>
  </si>
  <si>
    <t>174559</t>
  </si>
  <si>
    <t>8202075419</t>
  </si>
  <si>
    <t>186056</t>
  </si>
  <si>
    <t>5173826</t>
  </si>
  <si>
    <t>147279</t>
  </si>
  <si>
    <t>99054078</t>
  </si>
  <si>
    <t>181825</t>
  </si>
  <si>
    <t>659605</t>
  </si>
  <si>
    <t>75771</t>
  </si>
  <si>
    <t>0144537776</t>
  </si>
  <si>
    <t>177988</t>
  </si>
  <si>
    <t>323545</t>
  </si>
  <si>
    <t>183105</t>
  </si>
  <si>
    <t>619765</t>
  </si>
  <si>
    <t>151882</t>
  </si>
  <si>
    <t>INV70430</t>
  </si>
  <si>
    <t>189128</t>
  </si>
  <si>
    <t>319617</t>
  </si>
  <si>
    <t>162184</t>
  </si>
  <si>
    <t>318753</t>
  </si>
  <si>
    <t>156301</t>
  </si>
  <si>
    <t>IN00158249</t>
  </si>
  <si>
    <t>141708</t>
  </si>
  <si>
    <t>321452</t>
  </si>
  <si>
    <t>169511</t>
  </si>
  <si>
    <t>322709</t>
  </si>
  <si>
    <t>178122</t>
  </si>
  <si>
    <t>RNI66332</t>
  </si>
  <si>
    <t>66332</t>
  </si>
  <si>
    <t>7301054738</t>
  </si>
  <si>
    <t>163999</t>
  </si>
  <si>
    <t>322545</t>
  </si>
  <si>
    <t>175777</t>
  </si>
  <si>
    <t>323267</t>
  </si>
  <si>
    <t>181139</t>
  </si>
  <si>
    <t>322071</t>
  </si>
  <si>
    <t>163787</t>
  </si>
  <si>
    <t>98951054</t>
  </si>
  <si>
    <t>159757</t>
  </si>
  <si>
    <t>IN00161711</t>
  </si>
  <si>
    <t>166261</t>
  </si>
  <si>
    <t>0144657638</t>
  </si>
  <si>
    <t>188668</t>
  </si>
  <si>
    <t>2574154</t>
  </si>
  <si>
    <t>146591</t>
  </si>
  <si>
    <t>01-021782</t>
  </si>
  <si>
    <t>163970</t>
  </si>
  <si>
    <t>vinyl cove</t>
  </si>
  <si>
    <t>4764445</t>
  </si>
  <si>
    <t>168202</t>
  </si>
  <si>
    <t>Vinyl Sheet</t>
  </si>
  <si>
    <t>4349102</t>
  </si>
  <si>
    <t>164706</t>
  </si>
  <si>
    <t>Wood</t>
  </si>
  <si>
    <t>99027942</t>
  </si>
  <si>
    <t>170933</t>
  </si>
  <si>
    <t>98951614</t>
  </si>
  <si>
    <t>162910</t>
  </si>
  <si>
    <t>99027943</t>
  </si>
  <si>
    <t>4715010</t>
  </si>
  <si>
    <t>180659</t>
  </si>
  <si>
    <t>129832</t>
  </si>
  <si>
    <t>Foundation Building Materials LLC dba FBM</t>
  </si>
  <si>
    <t>622021515-00</t>
  </si>
  <si>
    <t>146813</t>
  </si>
  <si>
    <t>99048283</t>
  </si>
  <si>
    <t>196546</t>
  </si>
  <si>
    <t>622029497-00</t>
  </si>
  <si>
    <t>SPJ24034</t>
  </si>
  <si>
    <t>622022061-00</t>
  </si>
  <si>
    <t>147597</t>
  </si>
  <si>
    <t>622024423-00</t>
  </si>
  <si>
    <t>156352</t>
  </si>
  <si>
    <t>622024426-00</t>
  </si>
  <si>
    <t>156209</t>
  </si>
  <si>
    <t>622032033-00</t>
  </si>
  <si>
    <t>172913</t>
  </si>
  <si>
    <t>622024336-00</t>
  </si>
  <si>
    <t>156088</t>
  </si>
  <si>
    <t>622021507-00</t>
  </si>
  <si>
    <t>146760</t>
  </si>
  <si>
    <t>622029499-00</t>
  </si>
  <si>
    <t>167014</t>
  </si>
  <si>
    <t>0144216144</t>
  </si>
  <si>
    <t>160192</t>
  </si>
  <si>
    <t>622031681-00</t>
  </si>
  <si>
    <t>179485</t>
  </si>
  <si>
    <t>622024537-00</t>
  </si>
  <si>
    <t>153963</t>
  </si>
  <si>
    <t>4764443</t>
  </si>
  <si>
    <t>181135</t>
  </si>
  <si>
    <t>RNI28580</t>
  </si>
  <si>
    <t>28580</t>
  </si>
  <si>
    <t>622029343-00</t>
  </si>
  <si>
    <t>622022991-00</t>
  </si>
  <si>
    <t>151696</t>
  </si>
  <si>
    <t>4764446</t>
  </si>
  <si>
    <t>175438</t>
  </si>
  <si>
    <t>99008256</t>
  </si>
  <si>
    <t>183532</t>
  </si>
  <si>
    <t>604505</t>
  </si>
  <si>
    <t>142284</t>
  </si>
  <si>
    <t>6-4019914</t>
  </si>
  <si>
    <t>144141</t>
  </si>
  <si>
    <t>622032000-00</t>
  </si>
  <si>
    <t>169271</t>
  </si>
  <si>
    <t>318984</t>
  </si>
  <si>
    <t>142114</t>
  </si>
  <si>
    <t>01-021881</t>
  </si>
  <si>
    <t>168205</t>
  </si>
  <si>
    <t>318985</t>
  </si>
  <si>
    <t>142288</t>
  </si>
  <si>
    <t>A2 44040503</t>
  </si>
  <si>
    <t>151658</t>
  </si>
  <si>
    <t>25-1747</t>
  </si>
  <si>
    <t>SPJ25001</t>
  </si>
  <si>
    <t>0144092051</t>
  </si>
  <si>
    <t>151844</t>
  </si>
  <si>
    <t>24-1698</t>
  </si>
  <si>
    <t>SPJ24033</t>
  </si>
  <si>
    <t>325659</t>
  </si>
  <si>
    <t>183823</t>
  </si>
  <si>
    <t>613968</t>
  </si>
  <si>
    <t>142165</t>
  </si>
  <si>
    <t>8202024806</t>
  </si>
  <si>
    <t>140366</t>
  </si>
  <si>
    <t>5022443</t>
  </si>
  <si>
    <t>193379</t>
  </si>
  <si>
    <t>4615610</t>
  </si>
  <si>
    <t>318858</t>
  </si>
  <si>
    <t>155579</t>
  </si>
  <si>
    <t>14780226</t>
  </si>
  <si>
    <t>188805</t>
  </si>
  <si>
    <t>5184739</t>
  </si>
  <si>
    <t>169280</t>
  </si>
  <si>
    <t>319886</t>
  </si>
  <si>
    <t>137508</t>
  </si>
  <si>
    <t>622028164-00</t>
  </si>
  <si>
    <t>168165</t>
  </si>
  <si>
    <t>4243789</t>
  </si>
  <si>
    <t>157042</t>
  </si>
  <si>
    <t>101254</t>
  </si>
  <si>
    <t>PLAE</t>
  </si>
  <si>
    <t>116930CLEAROUT</t>
  </si>
  <si>
    <t>116930</t>
  </si>
  <si>
    <t>4804425</t>
  </si>
  <si>
    <t>184335</t>
  </si>
  <si>
    <t>689665</t>
  </si>
  <si>
    <t>174613</t>
  </si>
  <si>
    <t>4753923</t>
  </si>
  <si>
    <t>182387</t>
  </si>
  <si>
    <t>40887CLEAROUT</t>
  </si>
  <si>
    <t>40887</t>
  </si>
  <si>
    <t>98989599</t>
  </si>
  <si>
    <t>167380</t>
  </si>
  <si>
    <t>40286CLEAROUT</t>
  </si>
  <si>
    <t>40286</t>
  </si>
  <si>
    <t>5186814</t>
  </si>
  <si>
    <t>689666</t>
  </si>
  <si>
    <t>174634</t>
  </si>
  <si>
    <t>319783</t>
  </si>
  <si>
    <t>162323</t>
  </si>
  <si>
    <t>112410</t>
  </si>
  <si>
    <t>Tile Market of San Marco</t>
  </si>
  <si>
    <t>TMS-T6089/WARREN EQ</t>
  </si>
  <si>
    <t>142327</t>
  </si>
  <si>
    <t>21371506</t>
  </si>
  <si>
    <t>191532</t>
  </si>
  <si>
    <t>320962</t>
  </si>
  <si>
    <t>165908</t>
  </si>
  <si>
    <t>323985</t>
  </si>
  <si>
    <t>182065</t>
  </si>
  <si>
    <t>0144489947</t>
  </si>
  <si>
    <t>98919682</t>
  </si>
  <si>
    <t>156931</t>
  </si>
  <si>
    <t>622022439-00</t>
  </si>
  <si>
    <t>142117</t>
  </si>
  <si>
    <t>102512</t>
  </si>
  <si>
    <t>Shoreline Flooring Supplies</t>
  </si>
  <si>
    <t>903423</t>
  </si>
  <si>
    <t>183773</t>
  </si>
  <si>
    <t>323268</t>
  </si>
  <si>
    <t>181144</t>
  </si>
  <si>
    <t>321695</t>
  </si>
  <si>
    <t>170946</t>
  </si>
  <si>
    <t>321553</t>
  </si>
  <si>
    <t>0144497802</t>
  </si>
  <si>
    <t>182374</t>
  </si>
  <si>
    <t>319782</t>
  </si>
  <si>
    <t>162214</t>
  </si>
  <si>
    <t>622029335-00</t>
  </si>
  <si>
    <t>169434</t>
  </si>
  <si>
    <t>622032851-00</t>
  </si>
  <si>
    <t>182821</t>
  </si>
  <si>
    <t>622026962-01</t>
  </si>
  <si>
    <t>164067</t>
  </si>
  <si>
    <t>622033155-00</t>
  </si>
  <si>
    <t>184766</t>
  </si>
  <si>
    <t>317856</t>
  </si>
  <si>
    <t>151858</t>
  </si>
  <si>
    <t>INV72850</t>
  </si>
  <si>
    <t>194464</t>
  </si>
  <si>
    <t>O-163216-01</t>
  </si>
  <si>
    <t>180350</t>
  </si>
  <si>
    <t>622024653-00</t>
  </si>
  <si>
    <t>156851</t>
  </si>
  <si>
    <t>01-021610</t>
  </si>
  <si>
    <t>155996</t>
  </si>
  <si>
    <t>I106573</t>
  </si>
  <si>
    <t>153918</t>
  </si>
  <si>
    <t>622029399-00</t>
  </si>
  <si>
    <t>622022327-00</t>
  </si>
  <si>
    <t>149489</t>
  </si>
  <si>
    <t>4445164</t>
  </si>
  <si>
    <t>622025084-00</t>
  </si>
  <si>
    <t>158196</t>
  </si>
  <si>
    <t>318859</t>
  </si>
  <si>
    <t>156395</t>
  </si>
  <si>
    <t>319687</t>
  </si>
  <si>
    <t>140305</t>
  </si>
  <si>
    <t>2621465</t>
  </si>
  <si>
    <t>178810</t>
  </si>
  <si>
    <t>323097</t>
  </si>
  <si>
    <t>179874</t>
  </si>
  <si>
    <t>622029792-00</t>
  </si>
  <si>
    <t>173461</t>
  </si>
  <si>
    <t>622029341-00</t>
  </si>
  <si>
    <t>170706</t>
  </si>
  <si>
    <t>318377</t>
  </si>
  <si>
    <t>154154</t>
  </si>
  <si>
    <t>25-1824</t>
  </si>
  <si>
    <t>197286</t>
  </si>
  <si>
    <t>4552294</t>
  </si>
  <si>
    <t>172671</t>
  </si>
  <si>
    <t>98970962</t>
  </si>
  <si>
    <t>172211</t>
  </si>
  <si>
    <t>I108757</t>
  </si>
  <si>
    <t>179295</t>
  </si>
  <si>
    <t>98972085</t>
  </si>
  <si>
    <t>8202044397</t>
  </si>
  <si>
    <t>163973</t>
  </si>
  <si>
    <t>322818</t>
  </si>
  <si>
    <t>173734</t>
  </si>
  <si>
    <t>4602583</t>
  </si>
  <si>
    <t>01-021730</t>
  </si>
  <si>
    <t>161057</t>
  </si>
  <si>
    <t>24-1644</t>
  </si>
  <si>
    <t>SPJ24026</t>
  </si>
  <si>
    <t>0144461062</t>
  </si>
  <si>
    <t>177018</t>
  </si>
  <si>
    <t>2578736</t>
  </si>
  <si>
    <t>320713</t>
  </si>
  <si>
    <t>168166</t>
  </si>
  <si>
    <t>0144044401</t>
  </si>
  <si>
    <t>153529</t>
  </si>
  <si>
    <t>442853</t>
  </si>
  <si>
    <t>157900</t>
  </si>
  <si>
    <t>622032005-00</t>
  </si>
  <si>
    <t>180052</t>
  </si>
  <si>
    <t>318187</t>
  </si>
  <si>
    <t>153187</t>
  </si>
  <si>
    <t>4904122</t>
  </si>
  <si>
    <t>188207</t>
  </si>
  <si>
    <t>0144115114</t>
  </si>
  <si>
    <t>158111</t>
  </si>
  <si>
    <t>685939</t>
  </si>
  <si>
    <t>157357</t>
  </si>
  <si>
    <t>622032559-00</t>
  </si>
  <si>
    <t>182460</t>
  </si>
  <si>
    <t>246958</t>
  </si>
  <si>
    <t>135710</t>
  </si>
  <si>
    <t>622020645-00</t>
  </si>
  <si>
    <t>143945</t>
  </si>
  <si>
    <t>O-162421-01</t>
  </si>
  <si>
    <t>171427</t>
  </si>
  <si>
    <t>4275475</t>
  </si>
  <si>
    <t>161011</t>
  </si>
  <si>
    <t>4591816</t>
  </si>
  <si>
    <t>622031086-00</t>
  </si>
  <si>
    <t>177821</t>
  </si>
  <si>
    <t>316627</t>
  </si>
  <si>
    <t>144532</t>
  </si>
  <si>
    <t>622029338-00</t>
  </si>
  <si>
    <t>169518</t>
  </si>
  <si>
    <t>622025996-00</t>
  </si>
  <si>
    <t>161075</t>
  </si>
  <si>
    <t>4149937</t>
  </si>
  <si>
    <t>153552</t>
  </si>
  <si>
    <t>108318</t>
  </si>
  <si>
    <t>Matting by Design</t>
  </si>
  <si>
    <t>94614CLEAROUT</t>
  </si>
  <si>
    <t>94614</t>
  </si>
  <si>
    <t>51</t>
  </si>
  <si>
    <t>Home Depot Credit Service (KY)</t>
  </si>
  <si>
    <t>3909573</t>
  </si>
  <si>
    <t>189673</t>
  </si>
  <si>
    <t>622023465-00</t>
  </si>
  <si>
    <t>154508</t>
  </si>
  <si>
    <t>319619</t>
  </si>
  <si>
    <t>162894</t>
  </si>
  <si>
    <t>635676</t>
  </si>
  <si>
    <t>191994</t>
  </si>
  <si>
    <t>319086</t>
  </si>
  <si>
    <t>152527</t>
  </si>
  <si>
    <t>108146</t>
  </si>
  <si>
    <t>Traditions in Tile &amp; Stone</t>
  </si>
  <si>
    <t>063425</t>
  </si>
  <si>
    <t>142121</t>
  </si>
  <si>
    <t>98913419</t>
  </si>
  <si>
    <t>144146</t>
  </si>
  <si>
    <t>98935816</t>
  </si>
  <si>
    <t>0144413464</t>
  </si>
  <si>
    <t>170941</t>
  </si>
  <si>
    <t>622030979-00</t>
  </si>
  <si>
    <t>177372</t>
  </si>
  <si>
    <t>321451</t>
  </si>
  <si>
    <t>168802</t>
  </si>
  <si>
    <t>INVT1344669</t>
  </si>
  <si>
    <t>164701</t>
  </si>
  <si>
    <t>PAIDBYCC80615</t>
  </si>
  <si>
    <t>80615</t>
  </si>
  <si>
    <t>0144411841</t>
  </si>
  <si>
    <t>171784</t>
  </si>
  <si>
    <t>I105329</t>
  </si>
  <si>
    <t>153915</t>
  </si>
  <si>
    <t>622029501-00</t>
  </si>
  <si>
    <t>167353</t>
  </si>
  <si>
    <t>121324442</t>
  </si>
  <si>
    <t>172868</t>
  </si>
  <si>
    <t>0143889500</t>
  </si>
  <si>
    <t>138994</t>
  </si>
  <si>
    <t>98989892</t>
  </si>
  <si>
    <t>179248</t>
  </si>
  <si>
    <t>0144090649</t>
  </si>
  <si>
    <t>153554</t>
  </si>
  <si>
    <t>101928</t>
  </si>
  <si>
    <t>VAN GELDER INC</t>
  </si>
  <si>
    <t>106899CLEAROUT</t>
  </si>
  <si>
    <t>106899</t>
  </si>
  <si>
    <t>321919</t>
  </si>
  <si>
    <t>174226</t>
  </si>
  <si>
    <t>128215CLEAROUT</t>
  </si>
  <si>
    <t>128215</t>
  </si>
  <si>
    <t>622030963-00</t>
  </si>
  <si>
    <t>177019</t>
  </si>
  <si>
    <t>RNI21493</t>
  </si>
  <si>
    <t>21493</t>
  </si>
  <si>
    <t>622032134-00</t>
  </si>
  <si>
    <t>179716</t>
  </si>
  <si>
    <t>98926974</t>
  </si>
  <si>
    <t>156861</t>
  </si>
  <si>
    <t>624176</t>
  </si>
  <si>
    <t>172087</t>
  </si>
  <si>
    <t>102950</t>
  </si>
  <si>
    <t>Mondo America Inc.</t>
  </si>
  <si>
    <t>133392</t>
  </si>
  <si>
    <t>171938</t>
  </si>
  <si>
    <t>497951</t>
  </si>
  <si>
    <t>181719</t>
  </si>
  <si>
    <t>432332</t>
  </si>
  <si>
    <t>153537</t>
  </si>
  <si>
    <t>0144537785</t>
  </si>
  <si>
    <t>622032827-00</t>
  </si>
  <si>
    <t>183515</t>
  </si>
  <si>
    <t>622033824-00</t>
  </si>
  <si>
    <t>186700</t>
  </si>
  <si>
    <t>#INV65700</t>
  </si>
  <si>
    <t>174228</t>
  </si>
  <si>
    <t>622022935-00</t>
  </si>
  <si>
    <t>151866</t>
  </si>
  <si>
    <t>TMS-250067/CSNF</t>
  </si>
  <si>
    <t>185845</t>
  </si>
  <si>
    <t>0144281605</t>
  </si>
  <si>
    <t>168163</t>
  </si>
  <si>
    <t>063791</t>
  </si>
  <si>
    <t>150964</t>
  </si>
  <si>
    <t>2611866</t>
  </si>
  <si>
    <t>183544</t>
  </si>
  <si>
    <t>622022771-00</t>
  </si>
  <si>
    <t>151462</t>
  </si>
  <si>
    <t>324589</t>
  </si>
  <si>
    <t>184006</t>
  </si>
  <si>
    <t>319087</t>
  </si>
  <si>
    <t>4578236</t>
  </si>
  <si>
    <t>173731</t>
  </si>
  <si>
    <t>884157</t>
  </si>
  <si>
    <t>SPJ24032</t>
  </si>
  <si>
    <t>C4145815</t>
  </si>
  <si>
    <t>165460</t>
  </si>
  <si>
    <t>870252</t>
  </si>
  <si>
    <t>168764</t>
  </si>
  <si>
    <t>RNI147680</t>
  </si>
  <si>
    <t>147680</t>
  </si>
  <si>
    <t>319784</t>
  </si>
  <si>
    <t>163964</t>
  </si>
  <si>
    <t>4306434</t>
  </si>
  <si>
    <t>161926</t>
  </si>
  <si>
    <t>0144115116</t>
  </si>
  <si>
    <t>158913</t>
  </si>
  <si>
    <t>321696</t>
  </si>
  <si>
    <t>171468</t>
  </si>
  <si>
    <t>2599118</t>
  </si>
  <si>
    <t>153907</t>
  </si>
  <si>
    <t>631091</t>
  </si>
  <si>
    <t>163962</t>
  </si>
  <si>
    <t>01-021998</t>
  </si>
  <si>
    <t>173739</t>
  </si>
  <si>
    <t>622024861-00</t>
  </si>
  <si>
    <t>157351</t>
  </si>
  <si>
    <t>323170</t>
  </si>
  <si>
    <t>180621</t>
  </si>
  <si>
    <t>RNI75548</t>
  </si>
  <si>
    <t>75548</t>
  </si>
  <si>
    <t>4875090</t>
  </si>
  <si>
    <t>183996</t>
  </si>
  <si>
    <t>320964</t>
  </si>
  <si>
    <t>168773</t>
  </si>
  <si>
    <t>4149939</t>
  </si>
  <si>
    <t>156199</t>
  </si>
  <si>
    <t>24-1587</t>
  </si>
  <si>
    <t>154093</t>
  </si>
  <si>
    <t>000884019</t>
  </si>
  <si>
    <t>148460</t>
  </si>
  <si>
    <t>320966</t>
  </si>
  <si>
    <t>SPJ24029</t>
  </si>
  <si>
    <t>4684798</t>
  </si>
  <si>
    <t>178752</t>
  </si>
  <si>
    <t>RNI90634</t>
  </si>
  <si>
    <t>90634</t>
  </si>
  <si>
    <t>24-1577</t>
  </si>
  <si>
    <t>SPJ24023</t>
  </si>
  <si>
    <t>324255</t>
  </si>
  <si>
    <t>187485</t>
  </si>
  <si>
    <t>622022473-00</t>
  </si>
  <si>
    <t>150849</t>
  </si>
  <si>
    <t>0143889495</t>
  </si>
  <si>
    <t>146124</t>
  </si>
  <si>
    <t>622026965-00</t>
  </si>
  <si>
    <t>164129</t>
  </si>
  <si>
    <t>322154</t>
  </si>
  <si>
    <t>174225</t>
  </si>
  <si>
    <t>622029334-00</t>
  </si>
  <si>
    <t>171174</t>
  </si>
  <si>
    <t>4552293</t>
  </si>
  <si>
    <t>171461</t>
  </si>
  <si>
    <t>5075221</t>
  </si>
  <si>
    <t>184012</t>
  </si>
  <si>
    <t>325041</t>
  </si>
  <si>
    <t>190294</t>
  </si>
  <si>
    <t>321282</t>
  </si>
  <si>
    <t>167031</t>
  </si>
  <si>
    <t>325753</t>
  </si>
  <si>
    <t>21368451</t>
  </si>
  <si>
    <t>187474</t>
  </si>
  <si>
    <t>01-021791</t>
  </si>
  <si>
    <t>156418</t>
  </si>
  <si>
    <t>5054697</t>
  </si>
  <si>
    <t>187269</t>
  </si>
  <si>
    <t>8202055227</t>
  </si>
  <si>
    <t>168975</t>
  </si>
  <si>
    <t>622023189-00</t>
  </si>
  <si>
    <t>152523</t>
  </si>
  <si>
    <t>322012</t>
  </si>
  <si>
    <t>175441</t>
  </si>
  <si>
    <t>622033381-01</t>
  </si>
  <si>
    <t>185613</t>
  </si>
  <si>
    <t>4532422</t>
  </si>
  <si>
    <t>169285</t>
  </si>
  <si>
    <t>622027273-00</t>
  </si>
  <si>
    <t>165094</t>
  </si>
  <si>
    <t>99001738</t>
  </si>
  <si>
    <t>104533</t>
  </si>
  <si>
    <t>Stagestep, Inc.</t>
  </si>
  <si>
    <t>93756CLEAROUT</t>
  </si>
  <si>
    <t>93756</t>
  </si>
  <si>
    <t>98926118</t>
  </si>
  <si>
    <t>153961</t>
  </si>
  <si>
    <t>M 20682</t>
  </si>
  <si>
    <t>156519</t>
  </si>
  <si>
    <t>320836</t>
  </si>
  <si>
    <t>SPJ24030</t>
  </si>
  <si>
    <t>C4145816</t>
  </si>
  <si>
    <t>165458</t>
  </si>
  <si>
    <t>4286290</t>
  </si>
  <si>
    <t>879238</t>
  </si>
  <si>
    <t>168978</t>
  </si>
  <si>
    <t>01-022161</t>
  </si>
  <si>
    <t>181100</t>
  </si>
  <si>
    <t>622022932-00</t>
  </si>
  <si>
    <t>151734</t>
  </si>
  <si>
    <t>01-022016</t>
  </si>
  <si>
    <t>174619</t>
  </si>
  <si>
    <t>622021268-00</t>
  </si>
  <si>
    <t>146155</t>
  </si>
  <si>
    <t>4775274</t>
  </si>
  <si>
    <t>183114</t>
  </si>
  <si>
    <t>2105368</t>
  </si>
  <si>
    <t>181847</t>
  </si>
  <si>
    <t>133776CLEAROUT</t>
  </si>
  <si>
    <t>133776</t>
  </si>
  <si>
    <t>2617311</t>
  </si>
  <si>
    <t>187569</t>
  </si>
  <si>
    <t>#INV60879</t>
  </si>
  <si>
    <t>157226</t>
  </si>
  <si>
    <t>TMS-250081/FL CASKET</t>
  </si>
  <si>
    <t>186483</t>
  </si>
  <si>
    <t>4834950</t>
  </si>
  <si>
    <t>183506</t>
  </si>
  <si>
    <t>622031881-00</t>
  </si>
  <si>
    <t>180330</t>
  </si>
  <si>
    <t>4602582</t>
  </si>
  <si>
    <t>175308</t>
  </si>
  <si>
    <t>O-164165-01</t>
  </si>
  <si>
    <t>189846</t>
  </si>
  <si>
    <t>98950992</t>
  </si>
  <si>
    <t>165479</t>
  </si>
  <si>
    <t>98975580</t>
  </si>
  <si>
    <t>170931</t>
  </si>
  <si>
    <t>4552295</t>
  </si>
  <si>
    <t>172960</t>
  </si>
  <si>
    <t>613310</t>
  </si>
  <si>
    <t>TMS-250056/FLAGER T</t>
  </si>
  <si>
    <t>183538</t>
  </si>
  <si>
    <t>324286-00</t>
  </si>
  <si>
    <t>176154</t>
  </si>
  <si>
    <t>622033037-00</t>
  </si>
  <si>
    <t>184302</t>
  </si>
  <si>
    <t>5032494</t>
  </si>
  <si>
    <t>RNI108633</t>
  </si>
  <si>
    <t>108633</t>
  </si>
  <si>
    <t>5176402</t>
  </si>
  <si>
    <t>155279</t>
  </si>
  <si>
    <t>98894663</t>
  </si>
  <si>
    <t>149008</t>
  </si>
  <si>
    <t>622031065-00</t>
  </si>
  <si>
    <t>177688</t>
  </si>
  <si>
    <t>633434</t>
  </si>
  <si>
    <t>185841</t>
  </si>
  <si>
    <t>622027506-00</t>
  </si>
  <si>
    <t>165914</t>
  </si>
  <si>
    <t>4815228</t>
  </si>
  <si>
    <t>183495</t>
  </si>
  <si>
    <t>622021339-00</t>
  </si>
  <si>
    <t>146370</t>
  </si>
  <si>
    <t>IN00167688</t>
  </si>
  <si>
    <t>193538</t>
  </si>
  <si>
    <t>622035942-00</t>
  </si>
  <si>
    <t>SPJ25005</t>
  </si>
  <si>
    <t>622029331-00</t>
  </si>
  <si>
    <t>171616</t>
  </si>
  <si>
    <t>0144759114</t>
  </si>
  <si>
    <t>196370</t>
  </si>
  <si>
    <t>323168</t>
  </si>
  <si>
    <t>180599</t>
  </si>
  <si>
    <t>0143827084</t>
  </si>
  <si>
    <t>143397</t>
  </si>
  <si>
    <t>622027144-00</t>
  </si>
  <si>
    <t>164560</t>
  </si>
  <si>
    <t>622030969-00</t>
  </si>
  <si>
    <t>177172</t>
  </si>
  <si>
    <t>72</t>
  </si>
  <si>
    <t>Foundation Building Materials</t>
  </si>
  <si>
    <t>622033952-00</t>
  </si>
  <si>
    <t>186951</t>
  </si>
  <si>
    <t>322944</t>
  </si>
  <si>
    <t>167321</t>
  </si>
  <si>
    <t>622025992-00</t>
  </si>
  <si>
    <t>161048</t>
  </si>
  <si>
    <t>0144503481</t>
  </si>
  <si>
    <t>C3704526</t>
  </si>
  <si>
    <t>147601</t>
  </si>
  <si>
    <t>4662713</t>
  </si>
  <si>
    <t>178820</t>
  </si>
  <si>
    <t>323167</t>
  </si>
  <si>
    <t>176087</t>
  </si>
  <si>
    <t>4504791</t>
  </si>
  <si>
    <t>170950</t>
  </si>
  <si>
    <t>4532420</t>
  </si>
  <si>
    <t>0144500448</t>
  </si>
  <si>
    <t>622028177-00</t>
  </si>
  <si>
    <t>165545</t>
  </si>
  <si>
    <t>613969</t>
  </si>
  <si>
    <t>158843</t>
  </si>
  <si>
    <t>0144723107</t>
  </si>
  <si>
    <t>192139</t>
  </si>
  <si>
    <t>319425</t>
  </si>
  <si>
    <t>159744</t>
  </si>
  <si>
    <t>318378</t>
  </si>
  <si>
    <t>156359</t>
  </si>
  <si>
    <t>319618</t>
  </si>
  <si>
    <t>162332</t>
  </si>
  <si>
    <t>317855</t>
  </si>
  <si>
    <t>151855</t>
  </si>
  <si>
    <t>317090</t>
  </si>
  <si>
    <t>148758</t>
  </si>
  <si>
    <t>622027257-00</t>
  </si>
  <si>
    <t>164979</t>
  </si>
  <si>
    <t>I110041</t>
  </si>
  <si>
    <t>183814</t>
  </si>
  <si>
    <t>4149938</t>
  </si>
  <si>
    <t>155949</t>
  </si>
  <si>
    <t>622033565-00</t>
  </si>
  <si>
    <t>186048</t>
  </si>
  <si>
    <t>601531</t>
  </si>
  <si>
    <t>143568</t>
  </si>
  <si>
    <t>442854</t>
  </si>
  <si>
    <t>158678</t>
  </si>
  <si>
    <t>14785580</t>
  </si>
  <si>
    <t>192641</t>
  </si>
  <si>
    <t>0143881635</t>
  </si>
  <si>
    <t>143938</t>
  </si>
  <si>
    <t>317452</t>
  </si>
  <si>
    <t>149740</t>
  </si>
  <si>
    <t>622027335-00</t>
  </si>
  <si>
    <t>165012</t>
  </si>
  <si>
    <t>323544</t>
  </si>
  <si>
    <t>INV72820</t>
  </si>
  <si>
    <t>194315</t>
  </si>
  <si>
    <t>98975581</t>
  </si>
  <si>
    <t>171304</t>
  </si>
  <si>
    <t>622032683-00</t>
  </si>
  <si>
    <t>183063</t>
  </si>
  <si>
    <t>98974819</t>
  </si>
  <si>
    <t>170773</t>
  </si>
  <si>
    <t>0144537976</t>
  </si>
  <si>
    <t>622024130-00</t>
  </si>
  <si>
    <t>156011</t>
  </si>
  <si>
    <t>RNI101669</t>
  </si>
  <si>
    <t>101669</t>
  </si>
  <si>
    <t>4532423</t>
  </si>
  <si>
    <t>171627</t>
  </si>
  <si>
    <t>622023326-00</t>
  </si>
  <si>
    <t>153092</t>
  </si>
  <si>
    <t>0143938552</t>
  </si>
  <si>
    <t>149840</t>
  </si>
  <si>
    <t>622029586-00</t>
  </si>
  <si>
    <t>172860</t>
  </si>
  <si>
    <t>0144413461</t>
  </si>
  <si>
    <t>171295</t>
  </si>
  <si>
    <t>202406023</t>
  </si>
  <si>
    <t>172670</t>
  </si>
  <si>
    <t>622036115-00</t>
  </si>
  <si>
    <t>193677</t>
  </si>
  <si>
    <t>RNI144827</t>
  </si>
  <si>
    <t>144827</t>
  </si>
  <si>
    <t>442852</t>
  </si>
  <si>
    <t>156845</t>
  </si>
  <si>
    <t>2596638 TAX</t>
  </si>
  <si>
    <t>168678</t>
  </si>
  <si>
    <t>0144090647</t>
  </si>
  <si>
    <t>156564</t>
  </si>
  <si>
    <t>622026142-00</t>
  </si>
  <si>
    <t>161260</t>
  </si>
  <si>
    <t>202406221</t>
  </si>
  <si>
    <t>169289</t>
  </si>
  <si>
    <t>99021821</t>
  </si>
  <si>
    <t>188532</t>
  </si>
  <si>
    <t>622032087-00</t>
  </si>
  <si>
    <t>01-022197</t>
  </si>
  <si>
    <t>182803</t>
  </si>
  <si>
    <t>01-021755</t>
  </si>
  <si>
    <t>161867</t>
  </si>
  <si>
    <t>C3797821</t>
  </si>
  <si>
    <t>151303</t>
  </si>
  <si>
    <t>202406012</t>
  </si>
  <si>
    <t>169262</t>
  </si>
  <si>
    <t>0144281584</t>
  </si>
  <si>
    <t>167029</t>
  </si>
  <si>
    <t>325833</t>
  </si>
  <si>
    <t>4160361</t>
  </si>
  <si>
    <t>156357</t>
  </si>
  <si>
    <t>622031457-00</t>
  </si>
  <si>
    <t>178202</t>
  </si>
  <si>
    <t>622029340-00</t>
  </si>
  <si>
    <t>SPJ24028</t>
  </si>
  <si>
    <t>622025144-00</t>
  </si>
  <si>
    <t>158387</t>
  </si>
  <si>
    <t>622033981-00</t>
  </si>
  <si>
    <t>186838</t>
  </si>
  <si>
    <t>4885058</t>
  </si>
  <si>
    <t>187553</t>
  </si>
  <si>
    <t>#INV64881</t>
  </si>
  <si>
    <t>169309</t>
  </si>
  <si>
    <t>622032038-00</t>
  </si>
  <si>
    <t>180986</t>
  </si>
  <si>
    <t>0144041855</t>
  </si>
  <si>
    <t>151552</t>
  </si>
  <si>
    <t>325040</t>
  </si>
  <si>
    <t>187580</t>
  </si>
  <si>
    <t>622028162-00</t>
  </si>
  <si>
    <t>168164</t>
  </si>
  <si>
    <t>622025538-00</t>
  </si>
  <si>
    <t>159409</t>
  </si>
  <si>
    <t>0144629271</t>
  </si>
  <si>
    <t>179249</t>
  </si>
  <si>
    <t>324227</t>
  </si>
  <si>
    <t>186423</t>
  </si>
  <si>
    <t>202500081</t>
  </si>
  <si>
    <t>178229</t>
  </si>
  <si>
    <t>622031875-00</t>
  </si>
  <si>
    <t>180340</t>
  </si>
  <si>
    <t>909555</t>
  </si>
  <si>
    <t>186196</t>
  </si>
  <si>
    <t>0144244918</t>
  </si>
  <si>
    <t>168413</t>
  </si>
  <si>
    <t>323171</t>
  </si>
  <si>
    <t>180658</t>
  </si>
  <si>
    <t>139555CLEAROUT</t>
  </si>
  <si>
    <t>139555</t>
  </si>
  <si>
    <t>5075222</t>
  </si>
  <si>
    <t>194693</t>
  </si>
  <si>
    <t>622023824-00</t>
  </si>
  <si>
    <t>152679</t>
  </si>
  <si>
    <t>C4145817</t>
  </si>
  <si>
    <t>319426</t>
  </si>
  <si>
    <t>161069</t>
  </si>
  <si>
    <t>065130</t>
  </si>
  <si>
    <t>153957</t>
  </si>
  <si>
    <t>C4145814</t>
  </si>
  <si>
    <t>4753924</t>
  </si>
  <si>
    <t>622027145-00</t>
  </si>
  <si>
    <t>164557</t>
  </si>
  <si>
    <t>4389528</t>
  </si>
  <si>
    <t>622027142-00</t>
  </si>
  <si>
    <t>164681</t>
  </si>
  <si>
    <t>01-022017</t>
  </si>
  <si>
    <t>174637</t>
  </si>
  <si>
    <t>322543</t>
  </si>
  <si>
    <t>174555</t>
  </si>
  <si>
    <t>913211</t>
  </si>
  <si>
    <t>189102</t>
  </si>
  <si>
    <t>4445163</t>
  </si>
  <si>
    <t>168192</t>
  </si>
  <si>
    <t>415741</t>
  </si>
  <si>
    <t>146161</t>
  </si>
  <si>
    <t>4561761</t>
  </si>
  <si>
    <t>622032091-00</t>
  </si>
  <si>
    <t>181090</t>
  </si>
  <si>
    <t>0144255258</t>
  </si>
  <si>
    <t>165010</t>
  </si>
  <si>
    <t>8202060726</t>
  </si>
  <si>
    <t>178311</t>
  </si>
  <si>
    <t>071723</t>
  </si>
  <si>
    <t>183539</t>
  </si>
  <si>
    <t>0144657641</t>
  </si>
  <si>
    <t>180635</t>
  </si>
  <si>
    <t>492986</t>
  </si>
  <si>
    <t>0144217377</t>
  </si>
  <si>
    <t>163788</t>
  </si>
  <si>
    <t>98974820</t>
  </si>
  <si>
    <t>170932</t>
  </si>
  <si>
    <t>622030025-00</t>
  </si>
  <si>
    <t>SPJ24035</t>
  </si>
  <si>
    <t>24-1583</t>
  </si>
  <si>
    <t>SPJ24024</t>
  </si>
  <si>
    <t>325975</t>
  </si>
  <si>
    <t>195554</t>
  </si>
  <si>
    <t>622027193-00</t>
  </si>
  <si>
    <t>164751</t>
  </si>
  <si>
    <t xml:space="preserve"> INVT1346418</t>
  </si>
  <si>
    <t>98907828</t>
  </si>
  <si>
    <t>153542</t>
  </si>
  <si>
    <t>000900578</t>
  </si>
  <si>
    <t>176150</t>
  </si>
  <si>
    <t>622029531-00</t>
  </si>
  <si>
    <t>44028CLEAROUT</t>
  </si>
  <si>
    <t>44028</t>
  </si>
  <si>
    <t>622024132-00</t>
  </si>
  <si>
    <t>155291</t>
  </si>
  <si>
    <t>622033018-00</t>
  </si>
  <si>
    <t>184175</t>
  </si>
  <si>
    <t>4180232</t>
  </si>
  <si>
    <t>157067</t>
  </si>
  <si>
    <t>5174100</t>
  </si>
  <si>
    <t>147129</t>
  </si>
  <si>
    <t>622021273-00</t>
  </si>
  <si>
    <t>146286</t>
  </si>
  <si>
    <t>INV61310</t>
  </si>
  <si>
    <t>156791</t>
  </si>
  <si>
    <t>918608</t>
  </si>
  <si>
    <t>189832</t>
  </si>
  <si>
    <t>102535</t>
  </si>
  <si>
    <t>Adcut</t>
  </si>
  <si>
    <t>02082025-189489</t>
  </si>
  <si>
    <t>189489</t>
  </si>
  <si>
    <t>4578235</t>
  </si>
  <si>
    <t>2092782</t>
  </si>
  <si>
    <t>149444</t>
  </si>
  <si>
    <t>4653703</t>
  </si>
  <si>
    <t>179464</t>
  </si>
  <si>
    <t>622026846-00</t>
  </si>
  <si>
    <t>163776</t>
  </si>
  <si>
    <t>0143889497</t>
  </si>
  <si>
    <t>147077</t>
  </si>
  <si>
    <t>622022329-00</t>
  </si>
  <si>
    <t>149502</t>
  </si>
  <si>
    <t>622021728-00</t>
  </si>
  <si>
    <t>147057</t>
  </si>
  <si>
    <t>O-163696-01</t>
  </si>
  <si>
    <t>185415</t>
  </si>
  <si>
    <t>323266</t>
  </si>
  <si>
    <t>180919</t>
  </si>
  <si>
    <t>622031445-00</t>
  </si>
  <si>
    <t>178692</t>
  </si>
  <si>
    <t>0144244921</t>
  </si>
  <si>
    <t>164318</t>
  </si>
  <si>
    <t>TMS-240750-2/WARREN</t>
  </si>
  <si>
    <t>134253</t>
  </si>
  <si>
    <t>0144376675</t>
  </si>
  <si>
    <t>159482</t>
  </si>
  <si>
    <t>322544</t>
  </si>
  <si>
    <t>175443</t>
  </si>
  <si>
    <t>622026368-00</t>
  </si>
  <si>
    <t>161852</t>
  </si>
  <si>
    <t>121124434</t>
  </si>
  <si>
    <t>171617</t>
  </si>
  <si>
    <t>324588</t>
  </si>
  <si>
    <t>151840</t>
  </si>
  <si>
    <t>065994</t>
  </si>
  <si>
    <t>158696</t>
  </si>
  <si>
    <t>4484298</t>
  </si>
  <si>
    <t>122459</t>
  </si>
  <si>
    <t>shoreline</t>
  </si>
  <si>
    <t>898908</t>
  </si>
  <si>
    <t>178219</t>
  </si>
  <si>
    <t>320086</t>
  </si>
  <si>
    <t>165464</t>
  </si>
  <si>
    <t>321111</t>
  </si>
  <si>
    <t>622032436-00</t>
  </si>
  <si>
    <t>182066</t>
  </si>
  <si>
    <t>622033381-00</t>
  </si>
  <si>
    <t>2596638</t>
  </si>
  <si>
    <t>622029372-00</t>
  </si>
  <si>
    <t>171872</t>
  </si>
  <si>
    <t>4753925</t>
  </si>
  <si>
    <t>4695235</t>
  </si>
  <si>
    <t>179875</t>
  </si>
  <si>
    <t>4724235</t>
  </si>
  <si>
    <t>181140</t>
  </si>
  <si>
    <t>622032831-00</t>
  </si>
  <si>
    <t>183535</t>
  </si>
  <si>
    <t>619140</t>
  </si>
  <si>
    <t>153955</t>
  </si>
  <si>
    <t>0144552739</t>
  </si>
  <si>
    <t>180335</t>
  </si>
  <si>
    <t>50030174792</t>
  </si>
  <si>
    <t>191612</t>
  </si>
  <si>
    <t>2585812</t>
  </si>
  <si>
    <t>324685</t>
  </si>
  <si>
    <t>186055</t>
  </si>
  <si>
    <t>324056</t>
  </si>
  <si>
    <t>185737</t>
  </si>
  <si>
    <t>622030315-00</t>
  </si>
  <si>
    <t>175220</t>
  </si>
  <si>
    <t>321453</t>
  </si>
  <si>
    <t>172210</t>
  </si>
  <si>
    <t>622026962-00</t>
  </si>
  <si>
    <t>RNI70574</t>
  </si>
  <si>
    <t>70574</t>
  </si>
  <si>
    <t>INV72818</t>
  </si>
  <si>
    <t>193997</t>
  </si>
  <si>
    <t>622025963-00</t>
  </si>
  <si>
    <t>160955</t>
  </si>
  <si>
    <t>622026511-00</t>
  </si>
  <si>
    <t>162069</t>
  </si>
  <si>
    <t>IN00159396</t>
  </si>
  <si>
    <t>155694</t>
  </si>
  <si>
    <t>622032542-00</t>
  </si>
  <si>
    <t>182424</t>
  </si>
  <si>
    <t>623881</t>
  </si>
  <si>
    <t>177810</t>
  </si>
  <si>
    <t>1582</t>
  </si>
  <si>
    <t>Plumbing Distributors Inc.</t>
  </si>
  <si>
    <t>PAIDBYCC91900</t>
  </si>
  <si>
    <t>91900</t>
  </si>
  <si>
    <t>622026549-00</t>
  </si>
  <si>
    <t>162217</t>
  </si>
  <si>
    <t>321450</t>
  </si>
  <si>
    <t>168295</t>
  </si>
  <si>
    <t>622025022-00</t>
  </si>
  <si>
    <t>157664</t>
  </si>
  <si>
    <t>0144216139</t>
  </si>
  <si>
    <t>161857</t>
  </si>
  <si>
    <t>322546</t>
  </si>
  <si>
    <t>177520</t>
  </si>
  <si>
    <t>622026960-00</t>
  </si>
  <si>
    <t>163990</t>
  </si>
  <si>
    <t>50030174792-TAX</t>
  </si>
  <si>
    <t>TMSR-240897/PENINSUL</t>
  </si>
  <si>
    <t>150924</t>
  </si>
  <si>
    <t>98928918</t>
  </si>
  <si>
    <t>158815</t>
  </si>
  <si>
    <t>TMS-250120/FL CASKET</t>
  </si>
  <si>
    <t>195676</t>
  </si>
  <si>
    <t>622032002-00</t>
  </si>
  <si>
    <t>180630</t>
  </si>
  <si>
    <t>#INV65722</t>
  </si>
  <si>
    <t>172212</t>
  </si>
  <si>
    <t>318554</t>
  </si>
  <si>
    <t>157238</t>
  </si>
  <si>
    <t>4532421</t>
  </si>
  <si>
    <t>171907</t>
  </si>
  <si>
    <t>622031558-00</t>
  </si>
  <si>
    <t>179293</t>
  </si>
  <si>
    <t>324590</t>
  </si>
  <si>
    <t>185412</t>
  </si>
  <si>
    <t>2101221</t>
  </si>
  <si>
    <t>168973</t>
  </si>
  <si>
    <t>TMS-240750/WARREN EQ</t>
  </si>
  <si>
    <t>TMS-250057/POUR TAP</t>
  </si>
  <si>
    <t>183858</t>
  </si>
  <si>
    <t>4775275</t>
  </si>
  <si>
    <t>183386</t>
  </si>
  <si>
    <t>622022438-00</t>
  </si>
  <si>
    <t>139100</t>
  </si>
  <si>
    <t>321697</t>
  </si>
  <si>
    <t>171614</t>
  </si>
  <si>
    <t>619766</t>
  </si>
  <si>
    <t>164469</t>
  </si>
  <si>
    <t>622031017-00</t>
  </si>
  <si>
    <t>175583</t>
  </si>
  <si>
    <t>323169</t>
  </si>
  <si>
    <t>180612</t>
  </si>
  <si>
    <t>01-022253</t>
  </si>
  <si>
    <t>185645</t>
  </si>
  <si>
    <t>622022176-00</t>
  </si>
  <si>
    <t>149111</t>
  </si>
  <si>
    <t>C3839916</t>
  </si>
  <si>
    <t>632147</t>
  </si>
  <si>
    <t>186479</t>
  </si>
  <si>
    <t>9125454660</t>
  </si>
  <si>
    <t>181009</t>
  </si>
  <si>
    <t>5096329</t>
  </si>
  <si>
    <t>195649</t>
  </si>
  <si>
    <t>TMS-241042/BAP LDRP</t>
  </si>
  <si>
    <t>171618</t>
  </si>
  <si>
    <t>622029530-00</t>
  </si>
  <si>
    <t>622032440-00</t>
  </si>
  <si>
    <t>182049</t>
  </si>
  <si>
    <t>323332</t>
  </si>
  <si>
    <t>179241</t>
  </si>
  <si>
    <t>733558</t>
  </si>
  <si>
    <t>187943</t>
  </si>
  <si>
    <t>0144445843</t>
  </si>
  <si>
    <t>0144244927</t>
  </si>
  <si>
    <t>153947</t>
  </si>
  <si>
    <t>415740</t>
  </si>
  <si>
    <t>144484</t>
  </si>
  <si>
    <t>320963</t>
  </si>
  <si>
    <t>166652</t>
  </si>
  <si>
    <t>4865157</t>
  </si>
  <si>
    <t>183522</t>
  </si>
  <si>
    <t>622026447-00</t>
  </si>
  <si>
    <t>SPJ24025</t>
  </si>
  <si>
    <t>M 135361</t>
  </si>
  <si>
    <t>98899054</t>
  </si>
  <si>
    <t>149257</t>
  </si>
  <si>
    <t>622026203-00</t>
  </si>
  <si>
    <t>160200</t>
  </si>
  <si>
    <t>#INV64364</t>
  </si>
  <si>
    <t>159864</t>
  </si>
  <si>
    <t>324226</t>
  </si>
  <si>
    <t>186421</t>
  </si>
  <si>
    <t>322945</t>
  </si>
  <si>
    <t>167340</t>
  </si>
  <si>
    <t>98979505</t>
  </si>
  <si>
    <t>175440</t>
  </si>
  <si>
    <t>RNI170526</t>
  </si>
  <si>
    <t>170526</t>
  </si>
  <si>
    <t>320085</t>
  </si>
  <si>
    <t>165462</t>
  </si>
  <si>
    <t>621653</t>
  </si>
  <si>
    <t>164471</t>
  </si>
  <si>
    <t>2625579</t>
  </si>
  <si>
    <t>188527</t>
  </si>
  <si>
    <t>C4299136</t>
  </si>
  <si>
    <t>174595</t>
  </si>
  <si>
    <t>622025734-00</t>
  </si>
  <si>
    <t>159690</t>
  </si>
  <si>
    <t>622026291-00</t>
  </si>
  <si>
    <t>161815</t>
  </si>
  <si>
    <t>622031058-00</t>
  </si>
  <si>
    <t>177731</t>
  </si>
  <si>
    <t>434533</t>
  </si>
  <si>
    <t>153935</t>
  </si>
  <si>
    <t>622031444-00</t>
  </si>
  <si>
    <t>178693</t>
  </si>
  <si>
    <t>622021915-00</t>
  </si>
  <si>
    <t>147911</t>
  </si>
  <si>
    <t>323432</t>
  </si>
  <si>
    <t>181664</t>
  </si>
  <si>
    <t>323986</t>
  </si>
  <si>
    <t>185201</t>
  </si>
  <si>
    <t>RNISPJ162375</t>
  </si>
  <si>
    <t>SPJ162375</t>
  </si>
  <si>
    <t>321698</t>
  </si>
  <si>
    <t>171779</t>
  </si>
  <si>
    <t>5064666</t>
  </si>
  <si>
    <t>194173</t>
  </si>
  <si>
    <t>622029342-00</t>
  </si>
  <si>
    <t>0144029375</t>
  </si>
  <si>
    <t>144718</t>
  </si>
  <si>
    <t>01-021904</t>
  </si>
  <si>
    <t>169403</t>
  </si>
  <si>
    <t>622029623-00</t>
  </si>
  <si>
    <t>171281</t>
  </si>
  <si>
    <t>622032588-00</t>
  </si>
  <si>
    <t>179876</t>
  </si>
  <si>
    <t>622022314-00</t>
  </si>
  <si>
    <t>148953</t>
  </si>
  <si>
    <t>1058794</t>
  </si>
  <si>
    <t>511331</t>
  </si>
  <si>
    <t>191547</t>
  </si>
  <si>
    <t>320965</t>
  </si>
  <si>
    <t>168798</t>
  </si>
  <si>
    <t>98932114</t>
  </si>
  <si>
    <t>130953</t>
  </si>
  <si>
    <t>319178</t>
  </si>
  <si>
    <t>159764</t>
  </si>
  <si>
    <t>4327543</t>
  </si>
  <si>
    <t>162310</t>
  </si>
  <si>
    <t>322817</t>
  </si>
  <si>
    <t>171425</t>
  </si>
  <si>
    <t>24-1685</t>
  </si>
  <si>
    <t>SPJ24027</t>
  </si>
  <si>
    <t>INV71915</t>
  </si>
  <si>
    <t>188671</t>
  </si>
  <si>
    <t>8202054727</t>
  </si>
  <si>
    <t>168167</t>
  </si>
  <si>
    <t>0143881555</t>
  </si>
  <si>
    <t>145850</t>
  </si>
  <si>
    <t>98974818</t>
  </si>
  <si>
    <t>170761</t>
  </si>
  <si>
    <t>622022906-00</t>
  </si>
  <si>
    <t>151557</t>
  </si>
  <si>
    <t>2583116</t>
  </si>
  <si>
    <t>153917</t>
  </si>
  <si>
    <t>99049579</t>
  </si>
  <si>
    <t>922310</t>
  </si>
  <si>
    <t>192636</t>
  </si>
  <si>
    <t>01-022028</t>
  </si>
  <si>
    <t>175226</t>
  </si>
  <si>
    <t>2106420</t>
  </si>
  <si>
    <t>187552</t>
  </si>
  <si>
    <t>320616</t>
  </si>
  <si>
    <t>167799</t>
  </si>
  <si>
    <t>622027104-00</t>
  </si>
  <si>
    <t>164201</t>
  </si>
  <si>
    <t>I110057</t>
  </si>
  <si>
    <t>622029765-00</t>
  </si>
  <si>
    <t>173355</t>
  </si>
  <si>
    <t>4495243</t>
  </si>
  <si>
    <t>5187056</t>
  </si>
  <si>
    <t>622029344-200</t>
  </si>
  <si>
    <t>171775</t>
  </si>
  <si>
    <t>622025537-00</t>
  </si>
  <si>
    <t>159416</t>
  </si>
  <si>
    <t>0144092055</t>
  </si>
  <si>
    <t>152538</t>
  </si>
  <si>
    <t>321373</t>
  </si>
  <si>
    <t>622031657-00</t>
  </si>
  <si>
    <t>179476</t>
  </si>
  <si>
    <t>8202042820</t>
  </si>
  <si>
    <t>161862</t>
  </si>
  <si>
    <t>4541698</t>
  </si>
  <si>
    <t>172088</t>
  </si>
  <si>
    <t>636173</t>
  </si>
  <si>
    <t>INV59694</t>
  </si>
  <si>
    <t>2605962</t>
  </si>
  <si>
    <t>178208</t>
  </si>
  <si>
    <t>2092853</t>
  </si>
  <si>
    <t>151151</t>
  </si>
  <si>
    <t>622023191-00</t>
  </si>
  <si>
    <t>152520</t>
  </si>
  <si>
    <t>0143881554</t>
  </si>
  <si>
    <t>145811</t>
  </si>
  <si>
    <t>622029336-00</t>
  </si>
  <si>
    <t>168214</t>
  </si>
  <si>
    <t>0144567655</t>
  </si>
  <si>
    <t>179692</t>
  </si>
  <si>
    <t>622029500-00</t>
  </si>
  <si>
    <t>167330</t>
  </si>
  <si>
    <t>5182309</t>
  </si>
  <si>
    <t>167025</t>
  </si>
  <si>
    <t>641588</t>
  </si>
  <si>
    <t>166588</t>
  </si>
  <si>
    <t>0144495252</t>
  </si>
  <si>
    <t>622030315-01</t>
  </si>
  <si>
    <t>99014713</t>
  </si>
  <si>
    <t>185718</t>
  </si>
  <si>
    <t>99001315</t>
  </si>
  <si>
    <t>INV57843</t>
  </si>
  <si>
    <t>151319</t>
  </si>
  <si>
    <t>318285</t>
  </si>
  <si>
    <t>155945</t>
  </si>
  <si>
    <t>622031874-00</t>
  </si>
  <si>
    <t>180364</t>
  </si>
  <si>
    <t>01-022140</t>
  </si>
  <si>
    <t>180355</t>
  </si>
  <si>
    <t>322946</t>
  </si>
  <si>
    <t>178827</t>
  </si>
  <si>
    <t>687283</t>
  </si>
  <si>
    <t>163968</t>
  </si>
  <si>
    <t>434534</t>
  </si>
  <si>
    <t>154062</t>
  </si>
  <si>
    <t>O-162132-01</t>
  </si>
  <si>
    <t>168297</t>
  </si>
  <si>
    <t>065131</t>
  </si>
  <si>
    <t>156865</t>
  </si>
  <si>
    <t>INV59141</t>
  </si>
  <si>
    <t>153933</t>
  </si>
  <si>
    <t>622025736-00</t>
  </si>
  <si>
    <t>159625</t>
  </si>
  <si>
    <t>98907829</t>
  </si>
  <si>
    <t>317857</t>
  </si>
  <si>
    <t>153923</t>
  </si>
  <si>
    <t>6-4137433</t>
  </si>
  <si>
    <t>168776</t>
  </si>
  <si>
    <t>622033008-00</t>
  </si>
  <si>
    <t>182509</t>
  </si>
  <si>
    <t>202406094</t>
  </si>
  <si>
    <t>173737</t>
  </si>
  <si>
    <t>4764444</t>
  </si>
  <si>
    <t>181671</t>
  </si>
  <si>
    <t>INVT1333881</t>
  </si>
  <si>
    <t>151879</t>
  </si>
  <si>
    <t>623882</t>
  </si>
  <si>
    <t>505790</t>
  </si>
  <si>
    <t>I104851</t>
  </si>
  <si>
    <t>149120</t>
  </si>
  <si>
    <t>O-161720-01</t>
  </si>
  <si>
    <t>159517</t>
  </si>
  <si>
    <t>320000</t>
  </si>
  <si>
    <t>165013</t>
  </si>
  <si>
    <t>317572</t>
  </si>
  <si>
    <t>144583</t>
  </si>
  <si>
    <t>319238</t>
  </si>
  <si>
    <t>691767</t>
  </si>
  <si>
    <t>169528</t>
  </si>
  <si>
    <t>318986</t>
  </si>
  <si>
    <t>151839</t>
  </si>
  <si>
    <t>0144657647</t>
  </si>
  <si>
    <t>183859</t>
  </si>
  <si>
    <t>5189040</t>
  </si>
  <si>
    <t>182051</t>
  </si>
  <si>
    <t>0144657651</t>
  </si>
  <si>
    <t>185641</t>
  </si>
  <si>
    <t>622026958-00</t>
  </si>
  <si>
    <t>163993</t>
  </si>
  <si>
    <t>622031649-00</t>
  </si>
  <si>
    <t>179534</t>
  </si>
  <si>
    <t>I106167</t>
  </si>
  <si>
    <t>160026</t>
  </si>
  <si>
    <t>324057</t>
  </si>
  <si>
    <t>4096532</t>
  </si>
  <si>
    <t>622033166-00</t>
  </si>
  <si>
    <t>184536</t>
  </si>
  <si>
    <t>4522663</t>
  </si>
  <si>
    <t>171435</t>
  </si>
  <si>
    <t>622031945-00</t>
  </si>
  <si>
    <t>SPJ25002</t>
  </si>
  <si>
    <t>318987</t>
  </si>
  <si>
    <t>159239</t>
  </si>
  <si>
    <t>622027260-00</t>
  </si>
  <si>
    <t>SPJ25013</t>
  </si>
  <si>
    <t>321828</t>
  </si>
  <si>
    <t>174227</t>
  </si>
  <si>
    <t>319999</t>
  </si>
  <si>
    <t>25-1798</t>
  </si>
  <si>
    <t>SPJ25004</t>
  </si>
  <si>
    <t>879239</t>
  </si>
  <si>
    <t>170407</t>
  </si>
  <si>
    <t>98955136</t>
  </si>
  <si>
    <t>167542</t>
  </si>
  <si>
    <t>622024609-00</t>
  </si>
  <si>
    <t>156792</t>
  </si>
  <si>
    <t>Subtotal</t>
  </si>
  <si>
    <t>Destination</t>
  </si>
  <si>
    <t>Column1</t>
  </si>
  <si>
    <t>Definition</t>
  </si>
  <si>
    <t>Vinyl Composition Tile</t>
  </si>
  <si>
    <t>Luxury Vinyl Tile</t>
  </si>
  <si>
    <t>Luxury Vinyl Plank</t>
  </si>
  <si>
    <t>Check</t>
  </si>
  <si>
    <t>Row Labels</t>
  </si>
  <si>
    <t>(blank)</t>
  </si>
  <si>
    <t>Grand Total</t>
  </si>
  <si>
    <t>Count of Supplier</t>
  </si>
  <si>
    <t>Value</t>
  </si>
  <si>
    <t>Attribute</t>
  </si>
  <si>
    <t>Unit</t>
  </si>
  <si>
    <t>Column Labels</t>
  </si>
  <si>
    <t>Units-&gt;Cents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</si>
</sst>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_);[Red]\(0.00\)"/>
    <numFmt numFmtId="168" formatCode="_(* #,##0_);_(* \(#,##0\);_(* &quot;-&quot;??_);_(@_)"/>
    <numFmt numFmtId="169" formatCode="&quot;$&quot;#,##0.00"/>
  </numFmts>
  <fonts count="14" x14ac:knownFonts="1">
    <font>
      <sz val="11"/>
      <color indexed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indexed="8"/>
      <name val="Aptos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indexed="8"/>
      <name val="Aptos Narrow"/>
      <family val="2"/>
      <scheme val="minor"/>
    </font>
    <font>
      <b/>
      <i/>
      <sz val="11"/>
      <color indexed="8"/>
      <name val="Aptos Narrow"/>
      <family val="2"/>
      <scheme val="minor"/>
    </font>
    <font>
      <u/>
      <sz val="11"/>
      <color indexed="8"/>
      <name val="Aptos Narrow"/>
      <family val="2"/>
      <scheme val="minor"/>
    </font>
    <font>
      <b/>
      <u/>
      <sz val="11"/>
      <color indexed="8"/>
      <name val="Aptos Narrow"/>
      <family val="2"/>
      <scheme val="minor"/>
    </font>
    <font>
      <b/>
      <sz val="11"/>
      <color indexed="8"/>
      <name val="Aptos"/>
      <family val="2"/>
    </font>
    <font>
      <i/>
      <sz val="11"/>
      <color indexed="8"/>
      <name val="Aptos Narrow"/>
      <family val="2"/>
      <scheme val="minor"/>
    </font>
    <font>
      <i/>
      <sz val="11"/>
      <color theme="1" tint="0.249977111117893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/>
    <xf numFmtId="165" fontId="2" fillId="0" borderId="0" applyFont="0" applyFill="0" applyBorder="0" applyAlignment="0" applyProtection="0"/>
    <xf numFmtId="0" fontId="1" fillId="0" borderId="0"/>
    <xf numFmtId="166" fontId="2" fillId="0" borderId="0" applyFont="0" applyFill="0" applyBorder="0" applyAlignment="0" applyProtection="0"/>
  </cellStyleXfs>
  <cellXfs count="74">
    <xf numFmtId="0" fontId="0" fillId="0" borderId="0" xfId="0"/>
    <xf numFmtId="14" fontId="0" fillId="0" borderId="0" xfId="0" applyNumberFormat="1"/>
    <xf numFmtId="49" fontId="0" fillId="0" borderId="0" xfId="0" applyNumberFormat="1"/>
    <xf numFmtId="165" fontId="0" fillId="0" borderId="0" xfId="1" applyFont="1"/>
    <xf numFmtId="0" fontId="0" fillId="2" borderId="0" xfId="0" applyFill="1"/>
    <xf numFmtId="49" fontId="0" fillId="2" borderId="0" xfId="0" applyNumberFormat="1" applyFill="1"/>
    <xf numFmtId="14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14" fontId="0" fillId="3" borderId="0" xfId="0" applyNumberFormat="1" applyFill="1"/>
    <xf numFmtId="165" fontId="0" fillId="3" borderId="0" xfId="1" applyFont="1" applyFill="1"/>
    <xf numFmtId="165" fontId="0" fillId="2" borderId="0" xfId="1" applyFont="1" applyFill="1"/>
    <xf numFmtId="165" fontId="0" fillId="0" borderId="0" xfId="1" applyFont="1" applyFill="1"/>
    <xf numFmtId="40" fontId="0" fillId="0" borderId="0" xfId="1" applyNumberFormat="1" applyFont="1"/>
    <xf numFmtId="40" fontId="0" fillId="3" borderId="0" xfId="1" applyNumberFormat="1" applyFont="1" applyFill="1"/>
    <xf numFmtId="40" fontId="0" fillId="2" borderId="0" xfId="1" applyNumberFormat="1" applyFont="1" applyFill="1"/>
    <xf numFmtId="40" fontId="0" fillId="0" borderId="0" xfId="1" applyNumberFormat="1" applyFont="1" applyFill="1"/>
    <xf numFmtId="167" fontId="0" fillId="0" borderId="0" xfId="0" applyNumberFormat="1"/>
    <xf numFmtId="167" fontId="0" fillId="3" borderId="0" xfId="0" applyNumberFormat="1" applyFill="1"/>
    <xf numFmtId="167" fontId="0" fillId="2" borderId="0" xfId="0" applyNumberFormat="1" applyFill="1"/>
    <xf numFmtId="4" fontId="0" fillId="3" borderId="0" xfId="0" applyNumberFormat="1" applyFill="1"/>
    <xf numFmtId="164" fontId="0" fillId="0" borderId="0" xfId="0" applyNumberFormat="1"/>
    <xf numFmtId="4" fontId="0" fillId="0" borderId="0" xfId="0" applyNumberFormat="1"/>
    <xf numFmtId="4" fontId="0" fillId="4" borderId="0" xfId="1" applyNumberFormat="1" applyFont="1" applyFill="1"/>
    <xf numFmtId="9" fontId="0" fillId="0" borderId="0" xfId="0" applyNumberFormat="1"/>
    <xf numFmtId="9" fontId="0" fillId="0" borderId="0" xfId="1" applyNumberFormat="1" applyFont="1" applyFill="1"/>
    <xf numFmtId="9" fontId="0" fillId="0" borderId="0" xfId="1" applyNumberFormat="1" applyFont="1"/>
    <xf numFmtId="0" fontId="4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10" fontId="0" fillId="0" borderId="0" xfId="0" applyNumberFormat="1"/>
    <xf numFmtId="0" fontId="9" fillId="0" borderId="0" xfId="0" applyFont="1"/>
    <xf numFmtId="0" fontId="10" fillId="0" borderId="0" xfId="0" applyFont="1"/>
    <xf numFmtId="0" fontId="0" fillId="6" borderId="0" xfId="0" applyFill="1"/>
    <xf numFmtId="10" fontId="0" fillId="6" borderId="0" xfId="0" applyNumberFormat="1" applyFill="1"/>
    <xf numFmtId="0" fontId="3" fillId="7" borderId="0" xfId="0" applyFont="1" applyFill="1"/>
    <xf numFmtId="0" fontId="0" fillId="0" borderId="1" xfId="0" applyBorder="1"/>
    <xf numFmtId="164" fontId="0" fillId="3" borderId="0" xfId="0" applyNumberFormat="1" applyFill="1"/>
    <xf numFmtId="164" fontId="0" fillId="2" borderId="0" xfId="0" applyNumberFormat="1" applyFill="1"/>
    <xf numFmtId="165" fontId="0" fillId="4" borderId="0" xfId="1" applyFont="1" applyFill="1"/>
    <xf numFmtId="0" fontId="0" fillId="4" borderId="0" xfId="0" applyFill="1"/>
    <xf numFmtId="165" fontId="0" fillId="8" borderId="0" xfId="1" applyFont="1" applyFill="1"/>
    <xf numFmtId="3" fontId="0" fillId="0" borderId="0" xfId="0" applyNumberFormat="1"/>
    <xf numFmtId="0" fontId="13" fillId="9" borderId="0" xfId="0" applyFont="1" applyFill="1" applyAlignment="1">
      <alignment horizontal="center"/>
    </xf>
    <xf numFmtId="40" fontId="7" fillId="3" borderId="0" xfId="1" applyNumberFormat="1" applyFont="1" applyFill="1"/>
    <xf numFmtId="168" fontId="0" fillId="0" borderId="0" xfId="3" applyNumberFormat="1" applyFont="1"/>
    <xf numFmtId="168" fontId="0" fillId="3" borderId="0" xfId="3" applyNumberFormat="1" applyFont="1" applyFill="1"/>
    <xf numFmtId="168" fontId="0" fillId="2" borderId="0" xfId="3" applyNumberFormat="1" applyFont="1" applyFill="1"/>
    <xf numFmtId="0" fontId="0" fillId="0" borderId="2" xfId="0" applyBorder="1"/>
    <xf numFmtId="0" fontId="12" fillId="0" borderId="3" xfId="0" applyFont="1" applyBorder="1"/>
    <xf numFmtId="0" fontId="0" fillId="0" borderId="4" xfId="0" applyBorder="1"/>
    <xf numFmtId="0" fontId="0" fillId="0" borderId="5" xfId="0" applyBorder="1"/>
    <xf numFmtId="0" fontId="7" fillId="0" borderId="6" xfId="0" applyFont="1" applyBorder="1"/>
    <xf numFmtId="0" fontId="0" fillId="0" borderId="7" xfId="0" applyBorder="1"/>
    <xf numFmtId="0" fontId="0" fillId="0" borderId="8" xfId="0" applyBorder="1"/>
    <xf numFmtId="0" fontId="12" fillId="0" borderId="9" xfId="0" applyFont="1" applyBorder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5" borderId="2" xfId="2" applyFont="1" applyFill="1" applyBorder="1"/>
    <xf numFmtId="0" fontId="5" fillId="0" borderId="2" xfId="2" applyFont="1" applyBorder="1"/>
    <xf numFmtId="0" fontId="5" fillId="5" borderId="3" xfId="2" applyFont="1" applyFill="1" applyBorder="1" applyAlignment="1">
      <alignment horizontal="center"/>
    </xf>
    <xf numFmtId="0" fontId="5" fillId="0" borderId="3" xfId="2" applyFont="1" applyBorder="1" applyAlignment="1">
      <alignment horizontal="center"/>
    </xf>
    <xf numFmtId="0" fontId="6" fillId="0" borderId="4" xfId="2" applyFont="1" applyBorder="1"/>
    <xf numFmtId="0" fontId="6" fillId="0" borderId="6" xfId="2" applyFont="1" applyBorder="1" applyAlignment="1">
      <alignment horizontal="center"/>
    </xf>
    <xf numFmtId="0" fontId="5" fillId="5" borderId="7" xfId="2" applyFont="1" applyFill="1" applyBorder="1"/>
    <xf numFmtId="0" fontId="5" fillId="5" borderId="9" xfId="2" applyFont="1" applyFill="1" applyBorder="1" applyAlignment="1">
      <alignment horizontal="center"/>
    </xf>
    <xf numFmtId="49" fontId="0" fillId="3" borderId="0" xfId="0" applyNumberForma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14" fontId="0" fillId="3" borderId="0" xfId="0" applyNumberFormat="1" applyFill="1" applyAlignment="1">
      <alignment horizontal="left" vertical="center"/>
    </xf>
    <xf numFmtId="0" fontId="0" fillId="0" borderId="0" xfId="0" applyAlignment="1">
      <alignment horizontal="left" vertical="center"/>
    </xf>
    <xf numFmtId="169" fontId="0" fillId="3" borderId="0" xfId="1" applyNumberFormat="1" applyFont="1" applyFill="1" applyAlignment="1">
      <alignment horizontal="left" vertical="center"/>
    </xf>
    <xf numFmtId="0" fontId="0" fillId="10" borderId="0" xfId="0" applyFill="1"/>
    <xf numFmtId="0" fontId="3" fillId="10" borderId="0" xfId="0" applyFont="1" applyFill="1"/>
  </cellXfs>
  <cellStyles count="4">
    <cellStyle name="Comma" xfId="3" builtinId="3"/>
    <cellStyle name="Currency" xfId="1" builtinId="4"/>
    <cellStyle name="Normal" xfId="0" builtinId="0"/>
    <cellStyle name="Normal 2" xfId="2" xr:uid="{481D5ABC-4EE0-41FB-AE26-DFD90C1395FC}"/>
  </cellStyles>
  <dxfs count="21">
    <dxf>
      <fill>
        <patternFill>
          <bgColor theme="8"/>
        </patternFill>
      </fill>
    </dxf>
    <dxf>
      <numFmt numFmtId="2" formatCode="0.00"/>
    </dxf>
    <dxf>
      <fill>
        <patternFill patternType="solid">
          <fgColor rgb="FFDAF2D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3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53340</xdr:rowOff>
    </xdr:from>
    <xdr:to>
      <xdr:col>9</xdr:col>
      <xdr:colOff>488240</xdr:colOff>
      <xdr:row>20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7BC95D-C528-9FF6-FF1D-171209F5B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9100"/>
          <a:ext cx="4755440" cy="278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68580</xdr:colOff>
      <xdr:row>23</xdr:row>
      <xdr:rowOff>106680</xdr:rowOff>
    </xdr:from>
    <xdr:to>
      <xdr:col>9</xdr:col>
      <xdr:colOff>175260</xdr:colOff>
      <xdr:row>34</xdr:row>
      <xdr:rowOff>83820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386816-FEB2-EA94-8827-B94B9B770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7780" y="3764280"/>
          <a:ext cx="4373880" cy="1988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61253</xdr:colOff>
      <xdr:row>39</xdr:row>
      <xdr:rowOff>75027</xdr:rowOff>
    </xdr:from>
    <xdr:to>
      <xdr:col>9</xdr:col>
      <xdr:colOff>160313</xdr:colOff>
      <xdr:row>49</xdr:row>
      <xdr:rowOff>90267</xdr:rowOff>
    </xdr:to>
    <xdr:pic>
      <xdr:nvPicPr>
        <xdr:cNvPr id="14" name="Picture 3">
          <a:extLst>
            <a:ext uri="{FF2B5EF4-FFF2-40B4-BE49-F238E27FC236}">
              <a16:creationId xmlns:a16="http://schemas.microsoft.com/office/drawing/2014/main" id="{C114D736-1D61-98A1-004B-2DE8C18C3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522" y="7504527"/>
          <a:ext cx="4356003" cy="1920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335280</xdr:colOff>
      <xdr:row>6</xdr:row>
      <xdr:rowOff>0</xdr:rowOff>
    </xdr:from>
    <xdr:to>
      <xdr:col>16</xdr:col>
      <xdr:colOff>518160</xdr:colOff>
      <xdr:row>20</xdr:row>
      <xdr:rowOff>70039</xdr:rowOff>
    </xdr:to>
    <xdr:pic>
      <xdr:nvPicPr>
        <xdr:cNvPr id="5" name="Picture 10">
          <a:extLst>
            <a:ext uri="{FF2B5EF4-FFF2-40B4-BE49-F238E27FC236}">
              <a16:creationId xmlns:a16="http://schemas.microsoft.com/office/drawing/2014/main" id="{5AAD252A-2292-2E64-1AA0-F509D0108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1280" y="548640"/>
          <a:ext cx="3840480" cy="26303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281940</xdr:colOff>
      <xdr:row>22</xdr:row>
      <xdr:rowOff>104780</xdr:rowOff>
    </xdr:from>
    <xdr:to>
      <xdr:col>16</xdr:col>
      <xdr:colOff>548640</xdr:colOff>
      <xdr:row>38</xdr:row>
      <xdr:rowOff>53339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C69E239A-C71E-9577-CF29-96C8507A2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7940" y="3579500"/>
          <a:ext cx="3924300" cy="28746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85513</xdr:colOff>
      <xdr:row>38</xdr:row>
      <xdr:rowOff>167434</xdr:rowOff>
    </xdr:from>
    <xdr:to>
      <xdr:col>16</xdr:col>
      <xdr:colOff>562187</xdr:colOff>
      <xdr:row>54</xdr:row>
      <xdr:rowOff>76200</xdr:rowOff>
    </xdr:to>
    <xdr:pic>
      <xdr:nvPicPr>
        <xdr:cNvPr id="13" name="Picture 6">
          <a:extLst>
            <a:ext uri="{FF2B5EF4-FFF2-40B4-BE49-F238E27FC236}">
              <a16:creationId xmlns:a16="http://schemas.microsoft.com/office/drawing/2014/main" id="{2C070592-B39D-D24D-DC75-78AB0A1C8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3846" y="7406434"/>
          <a:ext cx="4159674" cy="29567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369794</xdr:colOff>
      <xdr:row>11</xdr:row>
      <xdr:rowOff>123265</xdr:rowOff>
    </xdr:from>
    <xdr:to>
      <xdr:col>15</xdr:col>
      <xdr:colOff>274544</xdr:colOff>
      <xdr:row>12</xdr:row>
      <xdr:rowOff>44823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51BA3B6-CDB7-67BA-3AB1-91DC826B10D7}"/>
            </a:ext>
          </a:extLst>
        </xdr:cNvPr>
        <xdr:cNvSpPr/>
      </xdr:nvSpPr>
      <xdr:spPr>
        <a:xfrm>
          <a:off x="6477000" y="1602441"/>
          <a:ext cx="2958353" cy="10645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358588</xdr:colOff>
      <xdr:row>12</xdr:row>
      <xdr:rowOff>128867</xdr:rowOff>
    </xdr:from>
    <xdr:to>
      <xdr:col>15</xdr:col>
      <xdr:colOff>263338</xdr:colOff>
      <xdr:row>13</xdr:row>
      <xdr:rowOff>50426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37C862E-29C7-13E2-7007-0C32D9E6DE81}"/>
            </a:ext>
          </a:extLst>
        </xdr:cNvPr>
        <xdr:cNvSpPr/>
      </xdr:nvSpPr>
      <xdr:spPr>
        <a:xfrm>
          <a:off x="6465794" y="1792941"/>
          <a:ext cx="2958353" cy="10645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375397</xdr:colOff>
      <xdr:row>16</xdr:row>
      <xdr:rowOff>72838</xdr:rowOff>
    </xdr:from>
    <xdr:to>
      <xdr:col>15</xdr:col>
      <xdr:colOff>280147</xdr:colOff>
      <xdr:row>16</xdr:row>
      <xdr:rowOff>179294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F6D4400D-EC04-E2B8-6879-1EBDE93354B3}"/>
            </a:ext>
          </a:extLst>
        </xdr:cNvPr>
        <xdr:cNvSpPr/>
      </xdr:nvSpPr>
      <xdr:spPr>
        <a:xfrm>
          <a:off x="6482603" y="2476500"/>
          <a:ext cx="2958353" cy="10645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gel Zhuwaki" refreshedDate="45742.539730787037" backgroundQuery="1" createdVersion="8" refreshedVersion="8" minRefreshableVersion="3" recordCount="0" supportSubquery="1" supportAdvancedDrill="1" xr:uid="{A3D8A004-AA83-47B7-92AC-E6422B5C9E19}">
  <cacheSource type="external" connectionId="1"/>
  <cacheFields count="2">
    <cacheField name="[Measures].[Count of Supplier]" caption="Count of Supplier" numFmtId="0" hierarchy="18" level="32767"/>
    <cacheField name="[Table3].[UOM].[UOM]" caption="UOM" numFmtId="0" hierarchy="12" level="1">
      <sharedItems containsBlank="1" count="7">
        <m/>
        <s v="CT"/>
        <s v="EA"/>
        <s v="LF"/>
        <s v="PC"/>
        <s v="SF"/>
        <s v="SY"/>
      </sharedItems>
    </cacheField>
  </cacheFields>
  <cacheHierarchies count="19">
    <cacheHierarchy uniqueName="[Table3].[Supplier]" caption="Supplier" attribute="1" defaultMemberUniqueName="[Table3].[Supplier].[All]" allUniqueName="[Table3].[Supplier].[All]" dimensionUniqueName="[Table3]" displayFolder="" count="0" memberValueDatatype="130" unbalanced="0"/>
    <cacheHierarchy uniqueName="[Table3].[Supplier Description]" caption="Supplier Description" attribute="1" defaultMemberUniqueName="[Table3].[Supplier Description].[All]" allUniqueName="[Table3].[Supplier Description].[All]" dimensionUniqueName="[Table3]" displayFolder="" count="0" memberValueDatatype="130" unbalanced="0"/>
    <cacheHierarchy uniqueName="[Table3].[Site]" caption="Site" attribute="1" defaultMemberUniqueName="[Table3].[Site].[All]" allUniqueName="[Table3].[Site].[All]" dimensionUniqueName="[Table3]" displayFolder="" count="0" memberValueDatatype="130" unbalanced="0"/>
    <cacheHierarchy uniqueName="[Table3].[Invoice No]" caption="Invoice No" attribute="1" defaultMemberUniqueName="[Table3].[Invoice No].[All]" allUniqueName="[Table3].[Invoice No].[All]" dimensionUniqueName="[Table3]" displayFolder="" count="0" memberValueDatatype="130" unbalanced="0"/>
    <cacheHierarchy uniqueName="[Table3].[PO Reference]" caption="PO Reference" attribute="1" defaultMemberUniqueName="[Table3].[PO Reference].[All]" allUniqueName="[Table3].[PO Reference].[All]" dimensionUniqueName="[Table3]" displayFolder="" count="0" memberValueDatatype="130" unbalanced="0"/>
    <cacheHierarchy uniqueName="[Table3].[Status]" caption="Status" attribute="1" defaultMemberUniqueName="[Table3].[Status].[All]" allUniqueName="[Table3].[Status].[All]" dimensionUniqueName="[Table3]" displayFolder="" count="0" memberValueDatatype="130" unbalanced="0"/>
    <cacheHierarchy uniqueName="[Table3].[Invoice Date]" caption="Invoice Date" attribute="1" defaultMemberUniqueName="[Table3].[Invoice Date].[All]" allUniqueName="[Table3].[Invoice Date].[All]" dimensionUniqueName="[Table3]" displayFolder="" count="0" memberValueDatatype="20" unbalanced="0"/>
    <cacheHierarchy uniqueName="[Table3].[Gross Amount]" caption="Gross Amount" attribute="1" defaultMemberUniqueName="[Table3].[Gross Amount].[All]" allUniqueName="[Table3].[Gross Amount].[All]" dimensionUniqueName="[Table3]" displayFolder="" count="0" memberValueDatatype="5" unbalanced="0"/>
    <cacheHierarchy uniqueName="[Table3].[Multiple Products/UoM]" caption="Multiple Products/UoM" attribute="1" defaultMemberUniqueName="[Table3].[Multiple Products/UoM].[All]" allUniqueName="[Table3].[Multiple Products/UoM].[All]" dimensionUniqueName="[Table3]" displayFolder="" count="2" memberValueDatatype="130" unbalanced="0"/>
    <cacheHierarchy uniqueName="[Table3].[Freight]" caption="Freight" attribute="1" defaultMemberUniqueName="[Table3].[Freight].[All]" allUniqueName="[Table3].[Freight].[All]" dimensionUniqueName="[Table3]" displayFolder="" count="0" memberValueDatatype="5" unbalanced="0"/>
    <cacheHierarchy uniqueName="[Table3].[Fuel Surcharge]" caption="Fuel Surcharge" attribute="1" defaultMemberUniqueName="[Table3].[Fuel Surcharge].[All]" allUniqueName="[Table3].[Fuel Surcharge].[All]" dimensionUniqueName="[Table3]" displayFolder="" count="0" memberValueDatatype="5" unbalanced="0"/>
    <cacheHierarchy uniqueName="[Table3].[Qty]" caption="Qty" attribute="1" defaultMemberUniqueName="[Table3].[Qty].[All]" allUniqueName="[Table3].[Qty].[All]" dimensionUniqueName="[Table3]" displayFolder="" count="0" memberValueDatatype="5" unbalanced="0"/>
    <cacheHierarchy uniqueName="[Table3].[UOM]" caption="UOM" attribute="1" defaultMemberUniqueName="[Table3].[UOM].[All]" allUniqueName="[Table3].[UOM].[All]" dimensionUniqueName="[Table3]" displayFolder="" count="2" memberValueDatatype="130" unbalanced="0">
      <fieldsUsage count="2">
        <fieldUsage x="-1"/>
        <fieldUsage x="1"/>
      </fieldsUsage>
    </cacheHierarchy>
    <cacheHierarchy uniqueName="[Table3].[Convert to LBS]" caption="Convert to LBS" attribute="1" defaultMemberUniqueName="[Table3].[Convert to LBS].[All]" allUniqueName="[Table3].[Convert to LBS].[All]" dimensionUniqueName="[Table3]" displayFolder="" count="0" memberValueDatatype="5" unbalanced="0"/>
    <cacheHierarchy uniqueName="[Table3].[XGS Rate]" caption="XGS Rate" attribute="1" defaultMemberUniqueName="[Table3].[XGS Rate].[All]" allUniqueName="[Table3].[XGS Rate].[All]" dimensionUniqueName="[Table3]" displayFolder="" count="0" memberValueDatatype="5" unbalanced="0"/>
    <cacheHierarchy uniqueName="[Table3].[Destination]" caption="Destination" attribute="1" defaultMemberUniqueName="[Table3].[Destination].[All]" allUniqueName="[Table3].[Destination].[All]" dimensionUniqueName="[Table3]" displayFolder="" count="0" memberValueDatatype="130" unbalanced="0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Count of Supplier]" caption="Count of Supplier" measure="1" displayFolder="" measureGroup="Table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3" uniqueName="[Table3]" caption="Table3"/>
  </dimensions>
  <measureGroups count="1">
    <measureGroup name="Table3" caption="Table3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gel Zhuwaki" refreshedDate="45742.778747337965" backgroundQuery="1" createdVersion="8" refreshedVersion="8" minRefreshableVersion="3" recordCount="0" supportSubquery="1" supportAdvancedDrill="1" xr:uid="{AA2F7F80-F3FD-41CC-B369-B520C581B075}">
  <cacheSource type="external" connectionId="1"/>
  <cacheFields count="3">
    <cacheField name="[Table3].[Multiple Products/UoM].[Multiple Products/UoM]" caption="Multiple Products/UoM" numFmtId="0" hierarchy="8" level="1">
      <sharedItems containsBlank="1" count="22">
        <m/>
        <s v="Carpet"/>
        <s v="Carpet tile"/>
        <s v="Ceramic Tile"/>
        <s v="Deposit"/>
        <s v="LVP"/>
        <s v="LVT"/>
        <s v="Negative"/>
        <s v="No Freight"/>
        <s v="Padding"/>
        <s v="Rubber"/>
        <s v="Rubber Base"/>
        <s v="Rubber cove"/>
        <s v="Sheet Vinyl"/>
        <s v="Tile"/>
        <s v="Turf Rolls"/>
        <s v="VCP"/>
        <s v="VCT"/>
        <s v="vinyl cove"/>
        <s v="Vinyl Sheet"/>
        <s v="Wood"/>
        <s v="x"/>
      </sharedItems>
    </cacheField>
    <cacheField name="[Measures].[Count of Supplier]" caption="Count of Supplier" numFmtId="0" hierarchy="18" level="32767"/>
    <cacheField name="[Table3].[UOM].[UOM]" caption="UOM" numFmtId="0" hierarchy="12" level="1">
      <sharedItems containsBlank="1" count="7">
        <m/>
        <s v="CT"/>
        <s v="EA"/>
        <s v="LF"/>
        <s v="PC"/>
        <s v="SF"/>
        <s v="SY"/>
      </sharedItems>
    </cacheField>
  </cacheFields>
  <cacheHierarchies count="19">
    <cacheHierarchy uniqueName="[Table3].[Supplier]" caption="Supplier" attribute="1" defaultMemberUniqueName="[Table3].[Supplier].[All]" allUniqueName="[Table3].[Supplier].[All]" dimensionUniqueName="[Table3]" displayFolder="" count="0" memberValueDatatype="130" unbalanced="0"/>
    <cacheHierarchy uniqueName="[Table3].[Supplier Description]" caption="Supplier Description" attribute="1" defaultMemberUniqueName="[Table3].[Supplier Description].[All]" allUniqueName="[Table3].[Supplier Description].[All]" dimensionUniqueName="[Table3]" displayFolder="" count="0" memberValueDatatype="130" unbalanced="0"/>
    <cacheHierarchy uniqueName="[Table3].[Site]" caption="Site" attribute="1" defaultMemberUniqueName="[Table3].[Site].[All]" allUniqueName="[Table3].[Site].[All]" dimensionUniqueName="[Table3]" displayFolder="" count="0" memberValueDatatype="130" unbalanced="0"/>
    <cacheHierarchy uniqueName="[Table3].[Invoice No]" caption="Invoice No" attribute="1" defaultMemberUniqueName="[Table3].[Invoice No].[All]" allUniqueName="[Table3].[Invoice No].[All]" dimensionUniqueName="[Table3]" displayFolder="" count="0" memberValueDatatype="130" unbalanced="0"/>
    <cacheHierarchy uniqueName="[Table3].[PO Reference]" caption="PO Reference" attribute="1" defaultMemberUniqueName="[Table3].[PO Reference].[All]" allUniqueName="[Table3].[PO Reference].[All]" dimensionUniqueName="[Table3]" displayFolder="" count="0" memberValueDatatype="130" unbalanced="0"/>
    <cacheHierarchy uniqueName="[Table3].[Status]" caption="Status" attribute="1" defaultMemberUniqueName="[Table3].[Status].[All]" allUniqueName="[Table3].[Status].[All]" dimensionUniqueName="[Table3]" displayFolder="" count="0" memberValueDatatype="130" unbalanced="0"/>
    <cacheHierarchy uniqueName="[Table3].[Invoice Date]" caption="Invoice Date" attribute="1" defaultMemberUniqueName="[Table3].[Invoice Date].[All]" allUniqueName="[Table3].[Invoice Date].[All]" dimensionUniqueName="[Table3]" displayFolder="" count="0" memberValueDatatype="20" unbalanced="0"/>
    <cacheHierarchy uniqueName="[Table3].[Gross Amount]" caption="Gross Amount" attribute="1" defaultMemberUniqueName="[Table3].[Gross Amount].[All]" allUniqueName="[Table3].[Gross Amount].[All]" dimensionUniqueName="[Table3]" displayFolder="" count="0" memberValueDatatype="5" unbalanced="0"/>
    <cacheHierarchy uniqueName="[Table3].[Multiple Products/UoM]" caption="Multiple Products/UoM" attribute="1" defaultMemberUniqueName="[Table3].[Multiple Products/UoM].[All]" allUniqueName="[Table3].[Multiple Products/UoM].[All]" dimensionUniqueName="[Table3]" displayFolder="" count="2" memberValueDatatype="130" unbalanced="0">
      <fieldsUsage count="2">
        <fieldUsage x="-1"/>
        <fieldUsage x="0"/>
      </fieldsUsage>
    </cacheHierarchy>
    <cacheHierarchy uniqueName="[Table3].[Freight]" caption="Freight" attribute="1" defaultMemberUniqueName="[Table3].[Freight].[All]" allUniqueName="[Table3].[Freight].[All]" dimensionUniqueName="[Table3]" displayFolder="" count="0" memberValueDatatype="5" unbalanced="0"/>
    <cacheHierarchy uniqueName="[Table3].[Fuel Surcharge]" caption="Fuel Surcharge" attribute="1" defaultMemberUniqueName="[Table3].[Fuel Surcharge].[All]" allUniqueName="[Table3].[Fuel Surcharge].[All]" dimensionUniqueName="[Table3]" displayFolder="" count="0" memberValueDatatype="5" unbalanced="0"/>
    <cacheHierarchy uniqueName="[Table3].[Qty]" caption="Qty" attribute="1" defaultMemberUniqueName="[Table3].[Qty].[All]" allUniqueName="[Table3].[Qty].[All]" dimensionUniqueName="[Table3]" displayFolder="" count="0" memberValueDatatype="5" unbalanced="0"/>
    <cacheHierarchy uniqueName="[Table3].[UOM]" caption="UOM" attribute="1" defaultMemberUniqueName="[Table3].[UOM].[All]" allUniqueName="[Table3].[UOM].[All]" dimensionUniqueName="[Table3]" displayFolder="" count="2" memberValueDatatype="130" unbalanced="0">
      <fieldsUsage count="2">
        <fieldUsage x="-1"/>
        <fieldUsage x="2"/>
      </fieldsUsage>
    </cacheHierarchy>
    <cacheHierarchy uniqueName="[Table3].[Convert to LBS]" caption="Convert to LBS" attribute="1" defaultMemberUniqueName="[Table3].[Convert to LBS].[All]" allUniqueName="[Table3].[Convert to LBS].[All]" dimensionUniqueName="[Table3]" displayFolder="" count="0" memberValueDatatype="5" unbalanced="0"/>
    <cacheHierarchy uniqueName="[Table3].[XGS Rate]" caption="XGS Rate" attribute="1" defaultMemberUniqueName="[Table3].[XGS Rate].[All]" allUniqueName="[Table3].[XGS Rate].[All]" dimensionUniqueName="[Table3]" displayFolder="" count="0" memberValueDatatype="5" unbalanced="0"/>
    <cacheHierarchy uniqueName="[Table3].[Destination]" caption="Destination" attribute="1" defaultMemberUniqueName="[Table3].[Destination].[All]" allUniqueName="[Table3].[Destination].[All]" dimensionUniqueName="[Table3]" displayFolder="" count="0" memberValueDatatype="130" unbalanced="0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Count of Supplier]" caption="Count of Supplier" measure="1" displayFolder="" measureGroup="Table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3" uniqueName="[Table3]" caption="Table3"/>
  </dimensions>
  <measureGroups count="1">
    <measureGroup name="Table3" caption="Table3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717DA2-45CC-4E09-86AE-2A7686B779E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3:P11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Supplier" fld="0" subtotal="count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outheast Freight Audit 3-4-25 - V2.xlsx!Table3"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215779-D588-4DB9-850B-4B1DBA451AF2}" name="PivotTable1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B3:J27" firstHeaderRow="1" firstDataRow="2" firstDataCol="1"/>
  <pivotFields count="3">
    <pivotField axis="axisRow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Supplier" fld="1" subtotal="count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outheast Freight Audit 3-4-25 - V2.xlsx!Table3"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3F08AB-16E7-4B4D-AE23-FD745FA7569A}" name="Table2" displayName="Table2" ref="B3:H13" totalsRowShown="0" headerRowDxfId="20" headerRowBorderDxfId="19" tableBorderDxfId="18" totalsRowBorderDxfId="17">
  <autoFilter ref="B3:H13" xr:uid="{6D3F08AB-16E7-4B4D-AE23-FD745FA7569A}"/>
  <tableColumns count="7">
    <tableColumn id="1" xr3:uid="{1478F957-F7B8-436D-8DDB-CCDF69C18290}" name="Index" dataDxfId="16">
      <calculatedColumnFormula>C4&amp;E4</calculatedColumnFormula>
    </tableColumn>
    <tableColumn id="2" xr3:uid="{42BD8483-3974-4F8F-9975-96C8F699C2E6}" name="Multiple Products/UoM" dataDxfId="15"/>
    <tableColumn id="7" xr3:uid="{61A3393B-EAA3-4205-B7FD-CA258C7F8F92}" name="Definition" dataDxfId="14"/>
    <tableColumn id="3" xr3:uid="{77912285-9586-4430-8DB0-5678837EC08C}" name="UOM" dataDxfId="13"/>
    <tableColumn id="4" xr3:uid="{DA537102-EC4F-49DC-A09C-20BFE3A05497}" name="Lbs/UOM" dataDxfId="12"/>
    <tableColumn id="5" xr3:uid="{00DFB29B-FE79-4FBF-95DE-DCFD07803D6F}" name="Column1" dataDxfId="11"/>
    <tableColumn id="6" xr3:uid="{C2370A36-8EFF-4C4B-AE18-3885C5E0254E}" name="Source" dataDxfId="1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7ACCEE-48E4-418C-82D7-A13DAEE555F9}" name="Table1" displayName="Table1" ref="B6:O24" totalsRowShown="0" headerRowDxfId="9">
  <autoFilter ref="B6:O24" xr:uid="{C27ACCEE-48E4-418C-82D7-A13DAEE555F9}">
    <filterColumn colId="0">
      <filters>
        <filter val="Jacksonville"/>
      </filters>
    </filterColumn>
  </autoFilter>
  <sortState xmlns:xlrd2="http://schemas.microsoft.com/office/spreadsheetml/2017/richdata2" ref="B7:O24">
    <sortCondition ref="B7:B24"/>
    <sortCondition ref="C7:C24"/>
    <sortCondition ref="D7:D24"/>
  </sortState>
  <tableColumns count="14">
    <tableColumn id="1" xr3:uid="{D571DC5A-7868-4BE7-92F0-803515C2FCB5}" name="Destination"/>
    <tableColumn id="2" xr3:uid="{A8785A9A-2AF9-4901-9E18-763E9643245F}" name="Unit"/>
    <tableColumn id="3" xr3:uid="{86D58506-040E-4780-A4C3-1FD53CB00602}" name="Class"/>
    <tableColumn id="4" xr3:uid="{64065EA3-5E94-4275-9B3E-88F21DDA16D9}" name="L5C"/>
    <tableColumn id="5" xr3:uid="{3E220C31-3E12-450E-901A-92D6B68D50F4}" name="5C"/>
    <tableColumn id="6" xr3:uid="{4B2B08EE-8C9F-49CE-B2E2-9043F5FBAAE5}" name="1M"/>
    <tableColumn id="14" xr3:uid="{81526965-2D82-4C54-B370-947432D1459B}" name="Column1" dataDxfId="8"/>
    <tableColumn id="7" xr3:uid="{B40FE0DF-6BD8-4D50-807E-70896693C684}" name="2M"/>
    <tableColumn id="8" xr3:uid="{AFE59549-72E7-4E81-B996-0BFC418265DA}" name="3M"/>
    <tableColumn id="9" xr3:uid="{38334452-ABC3-4816-B2FF-2C48255D8F57}" name="5M"/>
    <tableColumn id="10" xr3:uid="{DB5686D9-6AC7-4DAD-9995-D49848DFCFBE}" name="10M"/>
    <tableColumn id="11" xr3:uid="{005E770E-F200-4E50-93A8-BC803B5F6DBF}" name="20M"/>
    <tableColumn id="12" xr3:uid="{08F09A8D-75F6-472C-9426-30228C7B5374}" name="30M"/>
    <tableColumn id="13" xr3:uid="{C0B36535-B10F-44D6-A923-7F7D8FE2D9F5}" name="40M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FD481E-4AD0-48F0-93C0-F58216853E15}" name="Table4" displayName="Table4" ref="B3:C31" totalsRowShown="0" headerRowBorderDxfId="7" tableBorderDxfId="6" totalsRowBorderDxfId="5">
  <autoFilter ref="B3:C31" xr:uid="{BAFD481E-4AD0-48F0-93C0-F58216853E15}"/>
  <tableColumns count="2">
    <tableColumn id="1" xr3:uid="{BF03C4DB-8335-4019-9BD8-476B36EAB9F7}" name="Commodity" dataDxfId="4" dataCellStyle="Normal 2"/>
    <tableColumn id="2" xr3:uid="{46D5D1C0-5539-4782-9F54-71C15C9B1880}" name="Frt Class" dataDxfId="3" dataCellStyle="Normal 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740A19-38CC-4197-AD42-9A19DF2B7428}" name="Table3" displayName="Table3" ref="B2:Q4102" totalsRowShown="0">
  <autoFilter ref="B2:Q4102" xr:uid="{AD740A19-38CC-4197-AD42-9A19DF2B7428}">
    <filterColumn colId="8">
      <filters>
        <filter val="Carpet"/>
        <filter val="Carpet tile"/>
        <filter val="Ceramic Tile"/>
        <filter val="Deposit"/>
        <filter val="LVP"/>
        <filter val="LVT"/>
        <filter val="Negative"/>
        <filter val="No Freight"/>
        <filter val="Padding"/>
        <filter val="Rubber"/>
        <filter val="Rubber Base"/>
        <filter val="Rubber cove"/>
        <filter val="Sheet Vinyl"/>
        <filter val="Tile"/>
        <filter val="Turf Rolls"/>
        <filter val="VCP"/>
        <filter val="VCT"/>
        <filter val="vinyl cove"/>
        <filter val="Vinyl Sheet"/>
        <filter val="Wood"/>
      </filters>
    </filterColumn>
  </autoFilter>
  <tableColumns count="16">
    <tableColumn id="1" xr3:uid="{0F0E456C-A94F-4956-94B2-BB2B0BF543C0}" name="Supplier" dataDxfId="1"/>
    <tableColumn id="2" xr3:uid="{B459A8C9-DD1C-42B8-A102-B9DEE3D02F5C}" name="Supplier Description"/>
    <tableColumn id="3" xr3:uid="{CBFB7AC1-CAAB-49AE-9250-6A9D81513050}" name="Site"/>
    <tableColumn id="4" xr3:uid="{02368C62-CBBF-461C-9261-CAC80A132B23}" name="Invoice No"/>
    <tableColumn id="5" xr3:uid="{B8706518-B274-4E07-990A-0A997C527CAF}" name="PO Reference"/>
    <tableColumn id="6" xr3:uid="{24472602-D3A1-41C9-87B8-07CE47F82430}" name="Status"/>
    <tableColumn id="7" xr3:uid="{6736531E-741C-4081-9703-98DF02FBD13C}" name="Invoice Date"/>
    <tableColumn id="8" xr3:uid="{4AD0B9EC-858C-41C9-91F6-7DA92678E840}" name="Gross Amount"/>
    <tableColumn id="9" xr3:uid="{4875ED9C-0E4D-48E8-9355-AFE4EB8BED1E}" name="Multiple Products/UoM"/>
    <tableColumn id="10" xr3:uid="{2ED7330F-7ADE-418F-BD0A-E0E0EACF2D06}" name="Freight"/>
    <tableColumn id="11" xr3:uid="{8EC3E6F3-18BB-43BD-968D-A862B1F0D69F}" name="Fuel Surcharge"/>
    <tableColumn id="12" xr3:uid="{4D2113C3-14B8-48EC-9D33-BE4DA2B814D6}" name="Qty"/>
    <tableColumn id="13" xr3:uid="{F8F7F461-3FEA-4E03-9D75-7129BC667672}" name="UOM"/>
    <tableColumn id="14" xr3:uid="{11E0FD26-7408-468E-AB92-EAA618C143B1}" name="Convert to LBS"/>
    <tableColumn id="15" xr3:uid="{D88A9686-CC8F-44D6-869F-DE4FAACBB220}" name="XGS Rate"/>
    <tableColumn id="16" xr3:uid="{B1B706F6-61D9-4420-9492-5D55914676B2}" name="Destina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D1765-8623-4EEF-9FBB-E658C4C63168}">
  <dimension ref="B1:AC61"/>
  <sheetViews>
    <sheetView showGridLines="0" topLeftCell="H1" zoomScale="116" workbookViewId="0">
      <selection activeCell="T14" sqref="T14:AC15"/>
    </sheetView>
  </sheetViews>
  <sheetFormatPr defaultRowHeight="13.8" x14ac:dyDescent="0.25"/>
  <cols>
    <col min="19" max="19" width="10.296875" bestFit="1" customWidth="1"/>
  </cols>
  <sheetData>
    <row r="1" spans="2:29" ht="15" x14ac:dyDescent="0.25">
      <c r="B1" s="32" t="s">
        <v>0</v>
      </c>
    </row>
    <row r="2" spans="2:29" ht="15" x14ac:dyDescent="0.25">
      <c r="B2" t="s">
        <v>1</v>
      </c>
    </row>
    <row r="4" spans="2:29" ht="15" x14ac:dyDescent="0.25">
      <c r="R4" s="28"/>
    </row>
    <row r="5" spans="2:29" ht="14.4" x14ac:dyDescent="0.25">
      <c r="B5" s="27" t="s">
        <v>2</v>
      </c>
    </row>
    <row r="6" spans="2:29" ht="15" x14ac:dyDescent="0.25">
      <c r="S6" t="s">
        <v>3</v>
      </c>
      <c r="T6">
        <v>0</v>
      </c>
      <c r="U6">
        <v>500</v>
      </c>
      <c r="V6">
        <v>1000</v>
      </c>
      <c r="W6">
        <v>2000</v>
      </c>
      <c r="X6">
        <v>3000</v>
      </c>
      <c r="Y6">
        <v>5000</v>
      </c>
      <c r="Z6">
        <v>10000</v>
      </c>
      <c r="AA6">
        <v>20000</v>
      </c>
      <c r="AB6">
        <v>30000</v>
      </c>
      <c r="AC6">
        <v>40000</v>
      </c>
    </row>
    <row r="7" spans="2:29" ht="15" x14ac:dyDescent="0.25">
      <c r="R7" s="31" t="s">
        <v>4</v>
      </c>
      <c r="S7" t="s">
        <v>5</v>
      </c>
      <c r="T7">
        <v>499</v>
      </c>
      <c r="U7">
        <v>999</v>
      </c>
      <c r="V7">
        <f>W6-1</f>
        <v>1999</v>
      </c>
      <c r="W7">
        <f t="shared" ref="W7:AB7" si="0">X6-1</f>
        <v>2999</v>
      </c>
      <c r="X7">
        <f t="shared" si="0"/>
        <v>4999</v>
      </c>
      <c r="Y7">
        <f t="shared" si="0"/>
        <v>9999</v>
      </c>
      <c r="Z7">
        <f t="shared" si="0"/>
        <v>19999</v>
      </c>
      <c r="AA7">
        <f t="shared" si="0"/>
        <v>29999</v>
      </c>
      <c r="AB7">
        <f t="shared" si="0"/>
        <v>39999</v>
      </c>
      <c r="AC7">
        <v>1000000</v>
      </c>
    </row>
    <row r="8" spans="2:29" ht="15" x14ac:dyDescent="0.25">
      <c r="R8" s="35" t="s">
        <v>6</v>
      </c>
      <c r="S8" s="35" t="s">
        <v>7</v>
      </c>
      <c r="T8" s="35" t="s">
        <v>8</v>
      </c>
      <c r="U8" s="35" t="s">
        <v>9</v>
      </c>
      <c r="V8" s="35" t="s">
        <v>10</v>
      </c>
      <c r="W8" s="35" t="s">
        <v>11</v>
      </c>
      <c r="X8" s="35" t="s">
        <v>12</v>
      </c>
      <c r="Y8" s="35" t="s">
        <v>13</v>
      </c>
      <c r="Z8" s="35" t="s">
        <v>14</v>
      </c>
      <c r="AA8" s="35" t="s">
        <v>15</v>
      </c>
      <c r="AB8" s="35" t="s">
        <v>16</v>
      </c>
      <c r="AC8" s="35" t="s">
        <v>17</v>
      </c>
    </row>
    <row r="9" spans="2:29" ht="15" x14ac:dyDescent="0.25">
      <c r="R9" t="s">
        <v>18</v>
      </c>
      <c r="S9">
        <v>60</v>
      </c>
      <c r="T9" s="33">
        <v>22.81</v>
      </c>
      <c r="U9" s="33">
        <v>20.79</v>
      </c>
      <c r="V9" s="33">
        <v>16.13</v>
      </c>
      <c r="W9" s="33">
        <v>12.96</v>
      </c>
      <c r="X9" s="33">
        <f>W9</f>
        <v>12.96</v>
      </c>
      <c r="Y9" s="33">
        <v>10.050000000000001</v>
      </c>
      <c r="Z9" s="33">
        <v>8.4600000000000009</v>
      </c>
      <c r="AA9" s="33">
        <v>8.4600000000000009</v>
      </c>
      <c r="AB9" s="33">
        <v>8.4600000000000009</v>
      </c>
      <c r="AC9" s="33">
        <v>8.4600000000000009</v>
      </c>
    </row>
    <row r="10" spans="2:29" ht="15" x14ac:dyDescent="0.25">
      <c r="R10" t="s">
        <v>18</v>
      </c>
      <c r="S10">
        <v>70</v>
      </c>
      <c r="T10" s="33">
        <v>25.37</v>
      </c>
      <c r="U10" s="33">
        <v>23.13</v>
      </c>
      <c r="V10" s="33">
        <v>17.940000000000001</v>
      </c>
      <c r="W10" s="33">
        <v>14.14</v>
      </c>
      <c r="X10" s="33">
        <f t="shared" ref="X10:X11" si="1">W10</f>
        <v>14.14</v>
      </c>
      <c r="Y10" s="33">
        <v>11.3</v>
      </c>
      <c r="Z10" s="33">
        <v>9.42</v>
      </c>
      <c r="AA10" s="33">
        <v>9.42</v>
      </c>
      <c r="AB10" s="33">
        <v>9.42</v>
      </c>
      <c r="AC10" s="33">
        <v>9.42</v>
      </c>
    </row>
    <row r="11" spans="2:29" ht="15" x14ac:dyDescent="0.25">
      <c r="R11" t="s">
        <v>18</v>
      </c>
      <c r="S11">
        <v>150</v>
      </c>
      <c r="T11" s="33">
        <v>50.23</v>
      </c>
      <c r="U11" s="33">
        <v>45.79</v>
      </c>
      <c r="V11" s="33">
        <v>35.51</v>
      </c>
      <c r="W11" s="33">
        <v>28.54</v>
      </c>
      <c r="X11" s="33">
        <f t="shared" si="1"/>
        <v>28.54</v>
      </c>
      <c r="Y11" s="33">
        <v>22.37</v>
      </c>
      <c r="Z11" s="33">
        <v>16.57</v>
      </c>
      <c r="AA11" s="33">
        <v>16.57</v>
      </c>
      <c r="AB11" s="33">
        <v>16.57</v>
      </c>
      <c r="AC11" s="33">
        <v>16.57</v>
      </c>
    </row>
    <row r="12" spans="2:29" ht="15" x14ac:dyDescent="0.25">
      <c r="R12" t="s">
        <v>19</v>
      </c>
      <c r="S12" s="30"/>
      <c r="T12" s="34">
        <v>0.77949999999999997</v>
      </c>
      <c r="U12" s="34">
        <v>0.77949999999999997</v>
      </c>
      <c r="V12" s="34">
        <v>0.77949999999999997</v>
      </c>
      <c r="W12" s="34">
        <v>0.77949999999999997</v>
      </c>
      <c r="X12" s="34">
        <f>W12</f>
        <v>0.77949999999999997</v>
      </c>
      <c r="Y12" s="34">
        <v>0.77949999999999997</v>
      </c>
      <c r="Z12" s="34">
        <v>0.77949999999999997</v>
      </c>
      <c r="AA12" s="34">
        <v>0.77949999999999997</v>
      </c>
      <c r="AB12" s="34">
        <v>0.77949999999999997</v>
      </c>
      <c r="AC12" s="34">
        <v>0.77949999999999997</v>
      </c>
    </row>
    <row r="13" spans="2:29" ht="15" x14ac:dyDescent="0.25">
      <c r="R13" s="35" t="s">
        <v>6</v>
      </c>
      <c r="S13" s="35" t="s">
        <v>7</v>
      </c>
      <c r="T13" s="35" t="s">
        <v>8</v>
      </c>
      <c r="U13" s="35" t="s">
        <v>9</v>
      </c>
      <c r="V13" s="35" t="s">
        <v>10</v>
      </c>
      <c r="W13" s="35" t="s">
        <v>11</v>
      </c>
      <c r="X13" s="35" t="s">
        <v>12</v>
      </c>
      <c r="Z13" s="35"/>
      <c r="AA13" s="35"/>
      <c r="AB13" s="35"/>
      <c r="AC13" s="35"/>
    </row>
    <row r="14" spans="2:29" ht="15" x14ac:dyDescent="0.25">
      <c r="R14" t="s">
        <v>20</v>
      </c>
      <c r="S14" t="s">
        <v>21</v>
      </c>
      <c r="T14" s="33">
        <v>0.4521</v>
      </c>
      <c r="U14" s="33">
        <v>0.44119999999999998</v>
      </c>
      <c r="V14" s="33">
        <v>0.43390000000000001</v>
      </c>
      <c r="W14" s="33">
        <v>0.42670000000000002</v>
      </c>
      <c r="X14" s="33">
        <v>0.40860000000000002</v>
      </c>
    </row>
    <row r="15" spans="2:29" ht="15" x14ac:dyDescent="0.25">
      <c r="R15" t="s">
        <v>20</v>
      </c>
      <c r="S15" t="s">
        <v>22</v>
      </c>
      <c r="T15" s="33">
        <v>0.76849999999999996</v>
      </c>
      <c r="U15" s="33">
        <v>0.75</v>
      </c>
      <c r="V15" s="33">
        <v>0.73770000000000002</v>
      </c>
      <c r="W15" s="33">
        <v>0.72540000000000004</v>
      </c>
      <c r="X15" s="33">
        <v>0.6946</v>
      </c>
    </row>
    <row r="16" spans="2:29" ht="15" x14ac:dyDescent="0.25">
      <c r="R16" t="s">
        <v>19</v>
      </c>
      <c r="T16" s="34">
        <v>0.76770000000000005</v>
      </c>
      <c r="U16" s="34">
        <v>0.76770000000000005</v>
      </c>
      <c r="V16" s="34">
        <v>0.76770000000000005</v>
      </c>
      <c r="W16" s="34">
        <v>0.76770000000000005</v>
      </c>
      <c r="X16" s="34">
        <v>0.76770000000000005</v>
      </c>
    </row>
    <row r="22" spans="2:29" ht="15" x14ac:dyDescent="0.25">
      <c r="R22" t="s">
        <v>8113</v>
      </c>
    </row>
    <row r="23" spans="2:29" ht="14.4" x14ac:dyDescent="0.25">
      <c r="B23" s="27" t="s">
        <v>23</v>
      </c>
    </row>
    <row r="24" spans="2:29" ht="15" x14ac:dyDescent="0.25">
      <c r="R24" s="31" t="s">
        <v>4</v>
      </c>
    </row>
    <row r="25" spans="2:29" ht="15" x14ac:dyDescent="0.25">
      <c r="R25" s="35" t="s">
        <v>6</v>
      </c>
      <c r="S25" s="35" t="s">
        <v>7</v>
      </c>
      <c r="T25" s="35" t="s">
        <v>8</v>
      </c>
      <c r="U25" s="35" t="s">
        <v>9</v>
      </c>
      <c r="V25" s="35" t="s">
        <v>10</v>
      </c>
      <c r="W25" s="35" t="s">
        <v>11</v>
      </c>
      <c r="X25" s="35" t="s">
        <v>12</v>
      </c>
      <c r="Y25" s="35" t="s">
        <v>13</v>
      </c>
      <c r="Z25" s="35" t="s">
        <v>14</v>
      </c>
      <c r="AA25" s="35" t="s">
        <v>15</v>
      </c>
      <c r="AB25" s="35" t="s">
        <v>16</v>
      </c>
      <c r="AC25" s="35" t="s">
        <v>17</v>
      </c>
    </row>
    <row r="26" spans="2:29" ht="15" x14ac:dyDescent="0.25">
      <c r="R26" t="s">
        <v>18</v>
      </c>
      <c r="S26">
        <v>60</v>
      </c>
      <c r="T26" s="33">
        <v>20.57</v>
      </c>
      <c r="U26" s="33">
        <v>18.739999999999998</v>
      </c>
      <c r="V26" s="33">
        <v>14.53</v>
      </c>
      <c r="W26" s="33">
        <v>11.69</v>
      </c>
      <c r="X26" s="33">
        <f>W26</f>
        <v>11.69</v>
      </c>
      <c r="Y26" s="33">
        <v>9.07</v>
      </c>
      <c r="Z26" s="33">
        <v>7.64</v>
      </c>
      <c r="AA26" s="33">
        <v>7.64</v>
      </c>
      <c r="AB26" s="33">
        <v>7.64</v>
      </c>
      <c r="AC26" s="33">
        <v>7.64</v>
      </c>
    </row>
    <row r="27" spans="2:29" ht="15" x14ac:dyDescent="0.25">
      <c r="R27" t="s">
        <v>18</v>
      </c>
      <c r="S27">
        <v>70</v>
      </c>
      <c r="T27" s="33">
        <v>22.87</v>
      </c>
      <c r="U27" s="33">
        <v>20.85</v>
      </c>
      <c r="V27" s="33">
        <v>16.16</v>
      </c>
      <c r="W27" s="33">
        <v>13</v>
      </c>
      <c r="X27" s="33">
        <f t="shared" ref="X27:X28" si="2">W27</f>
        <v>13</v>
      </c>
      <c r="Y27" s="33">
        <v>10.19</v>
      </c>
      <c r="Z27" s="33">
        <v>8.49</v>
      </c>
      <c r="AA27" s="33">
        <v>8.49</v>
      </c>
      <c r="AB27" s="33">
        <v>8.49</v>
      </c>
      <c r="AC27" s="33">
        <v>8.49</v>
      </c>
    </row>
    <row r="28" spans="2:29" ht="15" x14ac:dyDescent="0.25">
      <c r="R28" t="s">
        <v>18</v>
      </c>
      <c r="S28">
        <v>150</v>
      </c>
      <c r="T28" s="33">
        <v>45.29</v>
      </c>
      <c r="U28" s="33">
        <v>41.28</v>
      </c>
      <c r="V28" s="33">
        <v>232.01</v>
      </c>
      <c r="W28" s="33">
        <v>25.74</v>
      </c>
      <c r="X28" s="33">
        <f t="shared" si="2"/>
        <v>25.74</v>
      </c>
      <c r="Y28" s="33">
        <v>20.170000000000002</v>
      </c>
      <c r="Z28" s="33">
        <v>14.95</v>
      </c>
      <c r="AA28" s="33">
        <v>14.95</v>
      </c>
      <c r="AB28" s="33">
        <v>14.95</v>
      </c>
      <c r="AC28" s="33">
        <v>14.95</v>
      </c>
    </row>
    <row r="29" spans="2:29" ht="15" x14ac:dyDescent="0.25">
      <c r="R29" t="s">
        <v>19</v>
      </c>
      <c r="S29" s="30"/>
      <c r="T29" s="34">
        <v>0.77949999999999997</v>
      </c>
      <c r="U29" s="34">
        <v>0.77949999999999997</v>
      </c>
      <c r="V29" s="34">
        <v>0.77949999999999997</v>
      </c>
      <c r="W29" s="34">
        <v>0.77949999999999997</v>
      </c>
      <c r="X29" s="34">
        <f>W29</f>
        <v>0.77949999999999997</v>
      </c>
      <c r="Y29" s="34">
        <v>0.77949999999999997</v>
      </c>
      <c r="Z29" s="34">
        <v>0.77949999999999997</v>
      </c>
      <c r="AA29" s="34">
        <v>0.77949999999999997</v>
      </c>
      <c r="AB29" s="34">
        <v>0.77949999999999997</v>
      </c>
      <c r="AC29" s="34">
        <v>0.77949999999999997</v>
      </c>
    </row>
    <row r="30" spans="2:29" ht="15" x14ac:dyDescent="0.25">
      <c r="R30" s="35" t="s">
        <v>6</v>
      </c>
      <c r="S30" s="35" t="s">
        <v>7</v>
      </c>
      <c r="T30" s="35" t="s">
        <v>8</v>
      </c>
      <c r="U30" s="35" t="s">
        <v>9</v>
      </c>
      <c r="V30" s="35" t="s">
        <v>10</v>
      </c>
      <c r="W30" s="35" t="s">
        <v>11</v>
      </c>
      <c r="X30" s="35" t="s">
        <v>12</v>
      </c>
      <c r="Z30" s="35"/>
      <c r="AA30" s="35"/>
      <c r="AB30" s="35"/>
      <c r="AC30" s="35"/>
    </row>
    <row r="31" spans="2:29" ht="15" x14ac:dyDescent="0.25">
      <c r="R31" t="s">
        <v>20</v>
      </c>
      <c r="S31" t="s">
        <v>21</v>
      </c>
      <c r="T31" s="33">
        <v>0.43659999999999999</v>
      </c>
      <c r="U31" s="33">
        <v>0.4249</v>
      </c>
      <c r="V31" s="33">
        <v>0.41899999999999998</v>
      </c>
      <c r="W31" s="33">
        <v>0.41020000000000001</v>
      </c>
      <c r="X31" s="33">
        <v>0.39550000000000002</v>
      </c>
    </row>
    <row r="32" spans="2:29" ht="15" x14ac:dyDescent="0.25">
      <c r="R32" t="s">
        <v>20</v>
      </c>
      <c r="S32" t="s">
        <v>22</v>
      </c>
      <c r="T32" s="33">
        <v>0.74219999999999997</v>
      </c>
      <c r="U32" s="33">
        <v>0.72230000000000005</v>
      </c>
      <c r="V32" s="33">
        <v>0.71230000000000004</v>
      </c>
      <c r="W32" s="33">
        <v>0.69740000000000002</v>
      </c>
      <c r="X32" s="33">
        <v>0.6724</v>
      </c>
    </row>
    <row r="33" spans="2:29" ht="15" x14ac:dyDescent="0.25">
      <c r="R33" t="s">
        <v>19</v>
      </c>
      <c r="T33" s="34">
        <v>0.78849999999999998</v>
      </c>
      <c r="U33" s="34">
        <v>0.78849999999999998</v>
      </c>
      <c r="V33" s="34">
        <v>0.78849999999999998</v>
      </c>
      <c r="W33" s="34">
        <v>0.78849999999999998</v>
      </c>
      <c r="X33" s="34">
        <v>0.78849999999999998</v>
      </c>
    </row>
    <row r="37" spans="2:29" ht="14.4" x14ac:dyDescent="0.25">
      <c r="B37" s="27" t="s">
        <v>24</v>
      </c>
    </row>
    <row r="40" spans="2:29" ht="15" x14ac:dyDescent="0.25">
      <c r="R40" s="31" t="s">
        <v>4</v>
      </c>
    </row>
    <row r="41" spans="2:29" ht="15" x14ac:dyDescent="0.25">
      <c r="R41" s="35" t="s">
        <v>6</v>
      </c>
      <c r="S41" s="35" t="s">
        <v>7</v>
      </c>
      <c r="T41" s="35" t="s">
        <v>8</v>
      </c>
      <c r="U41" s="35" t="s">
        <v>9</v>
      </c>
      <c r="V41" s="35" t="s">
        <v>10</v>
      </c>
      <c r="W41" s="35" t="s">
        <v>11</v>
      </c>
      <c r="X41" s="35" t="s">
        <v>12</v>
      </c>
      <c r="Y41" s="35" t="s">
        <v>13</v>
      </c>
      <c r="Z41" s="35" t="s">
        <v>14</v>
      </c>
      <c r="AA41" s="35" t="s">
        <v>15</v>
      </c>
      <c r="AB41" s="35" t="s">
        <v>16</v>
      </c>
      <c r="AC41" s="35" t="s">
        <v>17</v>
      </c>
    </row>
    <row r="42" spans="2:29" ht="15" x14ac:dyDescent="0.25">
      <c r="R42" t="s">
        <v>18</v>
      </c>
      <c r="S42">
        <v>60</v>
      </c>
      <c r="T42" s="33">
        <v>22.81</v>
      </c>
      <c r="U42" s="33">
        <v>20.79</v>
      </c>
      <c r="V42" s="33">
        <v>16.13</v>
      </c>
      <c r="W42" s="33">
        <v>12.96</v>
      </c>
      <c r="X42" s="33">
        <f>W42</f>
        <v>12.96</v>
      </c>
      <c r="Y42" s="33">
        <v>10.050000000000001</v>
      </c>
      <c r="Z42" s="33">
        <v>8.4600000000000009</v>
      </c>
      <c r="AA42" s="33">
        <v>8.4600000000000009</v>
      </c>
      <c r="AB42" s="33">
        <v>8.4600000000000009</v>
      </c>
      <c r="AC42" s="33">
        <v>8.4600000000000009</v>
      </c>
    </row>
    <row r="43" spans="2:29" ht="15" x14ac:dyDescent="0.25">
      <c r="R43" t="s">
        <v>18</v>
      </c>
      <c r="S43">
        <v>70</v>
      </c>
      <c r="T43" s="33">
        <v>25.37</v>
      </c>
      <c r="U43" s="33">
        <v>23.13</v>
      </c>
      <c r="V43" s="33">
        <v>17.940000000000001</v>
      </c>
      <c r="W43" s="33">
        <v>14.41</v>
      </c>
      <c r="X43" s="33">
        <f t="shared" ref="X43:X44" si="3">W43</f>
        <v>14.41</v>
      </c>
      <c r="Y43" s="33">
        <v>11.3</v>
      </c>
      <c r="Z43" s="33">
        <v>9.42</v>
      </c>
      <c r="AA43" s="33">
        <v>9.42</v>
      </c>
      <c r="AB43" s="33">
        <v>9.42</v>
      </c>
      <c r="AC43" s="33">
        <v>9.42</v>
      </c>
    </row>
    <row r="44" spans="2:29" ht="15" x14ac:dyDescent="0.25">
      <c r="R44" t="s">
        <v>18</v>
      </c>
      <c r="S44">
        <v>150</v>
      </c>
      <c r="T44" s="33">
        <v>50.23</v>
      </c>
      <c r="U44" s="33">
        <v>45.79</v>
      </c>
      <c r="V44" s="33">
        <v>35.51</v>
      </c>
      <c r="W44" s="33">
        <v>28.54</v>
      </c>
      <c r="X44" s="33">
        <f t="shared" si="3"/>
        <v>28.54</v>
      </c>
      <c r="Y44" s="33">
        <v>22.37</v>
      </c>
      <c r="Z44" s="33">
        <v>16.57</v>
      </c>
      <c r="AA44" s="33">
        <v>16.57</v>
      </c>
      <c r="AB44" s="33">
        <v>16.57</v>
      </c>
      <c r="AC44" s="33">
        <v>16.57</v>
      </c>
    </row>
    <row r="45" spans="2:29" ht="15" x14ac:dyDescent="0.25">
      <c r="R45" t="s">
        <v>19</v>
      </c>
      <c r="S45" s="30"/>
      <c r="T45" s="34">
        <v>0.77949999999999997</v>
      </c>
      <c r="U45" s="34">
        <v>0.77949999999999997</v>
      </c>
      <c r="V45" s="34">
        <v>0.77949999999999997</v>
      </c>
      <c r="W45" s="34">
        <v>0.77949999999999997</v>
      </c>
      <c r="X45" s="34">
        <f>W45</f>
        <v>0.77949999999999997</v>
      </c>
      <c r="Y45" s="34">
        <v>0.77949999999999997</v>
      </c>
      <c r="Z45" s="34">
        <v>0.77949999999999997</v>
      </c>
      <c r="AA45" s="34">
        <v>0.77949999999999997</v>
      </c>
      <c r="AB45" s="34">
        <v>0.77949999999999997</v>
      </c>
      <c r="AC45" s="34">
        <v>0.77949999999999997</v>
      </c>
    </row>
    <row r="46" spans="2:29" ht="15" x14ac:dyDescent="0.25">
      <c r="R46" s="35" t="s">
        <v>6</v>
      </c>
      <c r="S46" s="35" t="s">
        <v>7</v>
      </c>
      <c r="T46" s="35" t="s">
        <v>8</v>
      </c>
      <c r="U46" s="35" t="s">
        <v>9</v>
      </c>
      <c r="V46" s="35" t="s">
        <v>10</v>
      </c>
      <c r="W46" s="35" t="s">
        <v>11</v>
      </c>
      <c r="X46" s="35" t="s">
        <v>12</v>
      </c>
      <c r="Z46" s="35"/>
      <c r="AA46" s="35"/>
      <c r="AB46" s="35"/>
      <c r="AC46" s="35"/>
    </row>
    <row r="47" spans="2:29" ht="15" x14ac:dyDescent="0.25">
      <c r="R47" t="s">
        <v>20</v>
      </c>
      <c r="S47" t="s">
        <v>21</v>
      </c>
      <c r="T47" s="33">
        <v>0.46079999999999999</v>
      </c>
      <c r="U47" s="33">
        <v>0.44969999999999999</v>
      </c>
      <c r="V47" s="33">
        <v>0.44240000000000002</v>
      </c>
      <c r="W47" s="33">
        <v>0.435</v>
      </c>
      <c r="X47" s="33">
        <v>0.41660000000000003</v>
      </c>
    </row>
    <row r="48" spans="2:29" ht="15" x14ac:dyDescent="0.25">
      <c r="R48" t="s">
        <v>20</v>
      </c>
      <c r="S48" t="s">
        <v>22</v>
      </c>
      <c r="T48" s="33">
        <v>0.78339999999999999</v>
      </c>
      <c r="U48" s="33">
        <v>0.76459999999999995</v>
      </c>
      <c r="V48" s="33">
        <v>0.752</v>
      </c>
      <c r="W48" s="33">
        <v>0.73939999999999995</v>
      </c>
      <c r="X48" s="33">
        <v>0.70820000000000005</v>
      </c>
    </row>
    <row r="49" spans="3:24" ht="15" x14ac:dyDescent="0.25">
      <c r="R49" t="s">
        <v>19</v>
      </c>
      <c r="T49" s="34">
        <v>0.73519999999999996</v>
      </c>
      <c r="U49" s="34">
        <v>0.73519999999999996</v>
      </c>
      <c r="V49" s="34">
        <v>0.73519999999999996</v>
      </c>
      <c r="W49" s="34">
        <v>0.73519999999999996</v>
      </c>
      <c r="X49" s="34">
        <v>0.73519999999999996</v>
      </c>
    </row>
    <row r="52" spans="3:24" ht="15" x14ac:dyDescent="0.25">
      <c r="C52" s="28" t="s">
        <v>25</v>
      </c>
    </row>
    <row r="53" spans="3:24" ht="15" x14ac:dyDescent="0.25">
      <c r="C53" s="28"/>
    </row>
    <row r="54" spans="3:24" ht="14.4" x14ac:dyDescent="0.25">
      <c r="C54" s="27" t="s">
        <v>26</v>
      </c>
    </row>
    <row r="55" spans="3:24" ht="14.4" x14ac:dyDescent="0.25">
      <c r="C55" s="27" t="s">
        <v>27</v>
      </c>
    </row>
    <row r="56" spans="3:24" ht="14.4" x14ac:dyDescent="0.25">
      <c r="C56" s="27" t="s">
        <v>28</v>
      </c>
    </row>
    <row r="57" spans="3:24" ht="14.4" x14ac:dyDescent="0.25">
      <c r="C57" s="27"/>
    </row>
    <row r="58" spans="3:24" ht="14.4" x14ac:dyDescent="0.25">
      <c r="C58" s="27" t="s">
        <v>29</v>
      </c>
    </row>
    <row r="59" spans="3:24" ht="14.4" x14ac:dyDescent="0.25">
      <c r="C59" s="27" t="s">
        <v>30</v>
      </c>
    </row>
    <row r="60" spans="3:24" ht="14.4" x14ac:dyDescent="0.25">
      <c r="C60" s="27" t="s">
        <v>31</v>
      </c>
    </row>
    <row r="61" spans="3:24" ht="14.4" x14ac:dyDescent="0.25">
      <c r="C61" s="27" t="s">
        <v>32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383D-4E56-41F0-A96D-6E7B55FEAAB1}">
  <dimension ref="B1:L18"/>
  <sheetViews>
    <sheetView workbookViewId="0"/>
  </sheetViews>
  <sheetFormatPr defaultRowHeight="13.8" x14ac:dyDescent="0.25"/>
  <cols>
    <col min="2" max="2" width="21.59765625" bestFit="1" customWidth="1"/>
    <col min="3" max="3" width="28.69921875" customWidth="1"/>
    <col min="4" max="4" width="19.09765625" bestFit="1" customWidth="1"/>
    <col min="5" max="5" width="6.296875" bestFit="1" customWidth="1"/>
    <col min="9" max="10" width="21.59765625" bestFit="1" customWidth="1"/>
    <col min="11" max="11" width="19.09765625" bestFit="1" customWidth="1"/>
    <col min="12" max="12" width="6.296875" bestFit="1" customWidth="1"/>
  </cols>
  <sheetData>
    <row r="1" spans="2:12" x14ac:dyDescent="0.25">
      <c r="B1" t="s">
        <v>54</v>
      </c>
      <c r="C1" t="s">
        <v>49</v>
      </c>
      <c r="D1" t="s">
        <v>53</v>
      </c>
      <c r="E1" t="s">
        <v>8104</v>
      </c>
      <c r="I1" t="s">
        <v>54</v>
      </c>
      <c r="J1" t="s">
        <v>49</v>
      </c>
      <c r="K1" t="s">
        <v>53</v>
      </c>
      <c r="L1" t="s">
        <v>8104</v>
      </c>
    </row>
    <row r="2" spans="2:12" x14ac:dyDescent="0.25">
      <c r="B2" t="s">
        <v>56</v>
      </c>
      <c r="C2" t="s">
        <v>56</v>
      </c>
      <c r="D2" t="s">
        <v>56</v>
      </c>
      <c r="E2" t="str">
        <f>IF(AND(B2=C2,B2=D2,C2,D2),"Yes","No")</f>
        <v>Yes</v>
      </c>
      <c r="I2" t="s">
        <v>56</v>
      </c>
      <c r="J2" t="s">
        <v>56</v>
      </c>
      <c r="K2" t="s">
        <v>56</v>
      </c>
      <c r="L2" t="str">
        <f>IF(AND(I2=J2,I2=K2,J2,K2),"Yes","No")</f>
        <v>Yes</v>
      </c>
    </row>
    <row r="3" spans="2:12" x14ac:dyDescent="0.25">
      <c r="B3" t="s">
        <v>57</v>
      </c>
      <c r="C3" t="s">
        <v>57</v>
      </c>
      <c r="D3" t="s">
        <v>57</v>
      </c>
      <c r="E3" t="str">
        <f t="shared" ref="E3:E18" si="0">IF(AND(B3=C3,B3=D3,C3,D3),"Yes","No")</f>
        <v>Yes</v>
      </c>
      <c r="I3" t="s">
        <v>57</v>
      </c>
      <c r="J3" t="s">
        <v>57</v>
      </c>
      <c r="K3" t="s">
        <v>57</v>
      </c>
      <c r="L3" t="str">
        <f t="shared" ref="L3:L16" si="1">IF(AND(I3=J3,I3=K3,J3,K3),"Yes","No")</f>
        <v>Yes</v>
      </c>
    </row>
    <row r="4" spans="2:12" x14ac:dyDescent="0.25">
      <c r="B4" t="s">
        <v>58</v>
      </c>
      <c r="C4" t="s">
        <v>58</v>
      </c>
      <c r="D4" t="s">
        <v>58</v>
      </c>
      <c r="E4" t="str">
        <f t="shared" si="0"/>
        <v>Yes</v>
      </c>
      <c r="I4" t="s">
        <v>58</v>
      </c>
      <c r="J4" t="s">
        <v>58</v>
      </c>
      <c r="K4" t="s">
        <v>58</v>
      </c>
      <c r="L4" t="str">
        <f t="shared" si="1"/>
        <v>Yes</v>
      </c>
    </row>
    <row r="5" spans="2:12" x14ac:dyDescent="0.25">
      <c r="B5" t="s">
        <v>59</v>
      </c>
      <c r="C5" t="s">
        <v>59</v>
      </c>
      <c r="D5" t="s">
        <v>59</v>
      </c>
      <c r="E5" t="str">
        <f t="shared" si="0"/>
        <v>Yes</v>
      </c>
      <c r="I5" t="s">
        <v>59</v>
      </c>
      <c r="J5" t="s">
        <v>59</v>
      </c>
      <c r="K5" t="s">
        <v>59</v>
      </c>
      <c r="L5" t="str">
        <f t="shared" si="1"/>
        <v>Yes</v>
      </c>
    </row>
    <row r="6" spans="2:12" x14ac:dyDescent="0.25">
      <c r="B6" t="s">
        <v>60</v>
      </c>
      <c r="C6" t="s">
        <v>60</v>
      </c>
      <c r="D6" t="s">
        <v>60</v>
      </c>
      <c r="E6" t="str">
        <f t="shared" si="0"/>
        <v>Yes</v>
      </c>
      <c r="I6" t="s">
        <v>60</v>
      </c>
      <c r="J6" t="s">
        <v>60</v>
      </c>
      <c r="K6" t="s">
        <v>60</v>
      </c>
      <c r="L6" t="str">
        <f t="shared" si="1"/>
        <v>Yes</v>
      </c>
    </row>
    <row r="7" spans="2:12" x14ac:dyDescent="0.25">
      <c r="B7" t="s">
        <v>61</v>
      </c>
      <c r="C7" t="s">
        <v>61</v>
      </c>
      <c r="D7" t="s">
        <v>61</v>
      </c>
      <c r="E7" t="str">
        <f t="shared" si="0"/>
        <v>Yes</v>
      </c>
      <c r="I7" t="s">
        <v>61</v>
      </c>
      <c r="J7" t="s">
        <v>61</v>
      </c>
      <c r="K7" t="s">
        <v>61</v>
      </c>
      <c r="L7" t="str">
        <f t="shared" si="1"/>
        <v>Yes</v>
      </c>
    </row>
    <row r="8" spans="2:12" x14ac:dyDescent="0.25">
      <c r="B8" t="s">
        <v>62</v>
      </c>
      <c r="C8" t="s">
        <v>62</v>
      </c>
      <c r="D8" t="s">
        <v>62</v>
      </c>
      <c r="E8" t="str">
        <f t="shared" si="0"/>
        <v>Yes</v>
      </c>
      <c r="I8" t="s">
        <v>62</v>
      </c>
      <c r="J8" t="s">
        <v>62</v>
      </c>
      <c r="K8" t="s">
        <v>62</v>
      </c>
      <c r="L8" t="str">
        <f t="shared" si="1"/>
        <v>Yes</v>
      </c>
    </row>
    <row r="9" spans="2:12" x14ac:dyDescent="0.25">
      <c r="B9" t="s">
        <v>63</v>
      </c>
      <c r="C9" s="45" t="s">
        <v>63</v>
      </c>
      <c r="D9" t="s">
        <v>63</v>
      </c>
      <c r="E9" t="str">
        <f t="shared" si="0"/>
        <v>Yes</v>
      </c>
      <c r="I9" t="s">
        <v>63</v>
      </c>
      <c r="J9" s="45" t="s">
        <v>63</v>
      </c>
      <c r="K9" t="s">
        <v>63</v>
      </c>
      <c r="L9" t="str">
        <f t="shared" si="1"/>
        <v>Yes</v>
      </c>
    </row>
    <row r="10" spans="2:12" x14ac:dyDescent="0.25">
      <c r="B10" t="s">
        <v>34</v>
      </c>
      <c r="C10" t="s">
        <v>34</v>
      </c>
      <c r="D10" t="s">
        <v>6894</v>
      </c>
      <c r="E10" t="str">
        <f t="shared" si="0"/>
        <v>No</v>
      </c>
      <c r="I10" t="s">
        <v>34</v>
      </c>
      <c r="J10" t="s">
        <v>34</v>
      </c>
      <c r="K10" t="s">
        <v>6894</v>
      </c>
      <c r="L10" t="str">
        <f t="shared" si="1"/>
        <v>No</v>
      </c>
    </row>
    <row r="11" spans="2:12" x14ac:dyDescent="0.25">
      <c r="B11" s="3" t="s">
        <v>64</v>
      </c>
      <c r="C11" s="12" t="s">
        <v>64</v>
      </c>
      <c r="D11" s="3" t="s">
        <v>64</v>
      </c>
      <c r="E11" t="str">
        <f t="shared" si="0"/>
        <v>Yes</v>
      </c>
      <c r="I11" s="3" t="s">
        <v>64</v>
      </c>
      <c r="J11" s="12" t="s">
        <v>64</v>
      </c>
      <c r="K11" s="3" t="s">
        <v>64</v>
      </c>
      <c r="L11" t="str">
        <f t="shared" si="1"/>
        <v>Yes</v>
      </c>
    </row>
    <row r="12" spans="2:12" x14ac:dyDescent="0.25">
      <c r="B12" s="3" t="s">
        <v>65</v>
      </c>
      <c r="C12" s="12" t="s">
        <v>65</v>
      </c>
      <c r="D12" s="3" t="s">
        <v>65</v>
      </c>
      <c r="E12" t="str">
        <f t="shared" si="0"/>
        <v>Yes</v>
      </c>
      <c r="I12" s="3" t="s">
        <v>65</v>
      </c>
      <c r="J12" s="12" t="s">
        <v>65</v>
      </c>
      <c r="K12" s="3" t="s">
        <v>65</v>
      </c>
      <c r="L12" t="str">
        <f t="shared" si="1"/>
        <v>Yes</v>
      </c>
    </row>
    <row r="13" spans="2:12" x14ac:dyDescent="0.25">
      <c r="B13" t="s">
        <v>66</v>
      </c>
      <c r="C13" s="45" t="s">
        <v>66</v>
      </c>
      <c r="D13" t="s">
        <v>66</v>
      </c>
      <c r="E13" t="str">
        <f t="shared" si="0"/>
        <v>Yes</v>
      </c>
      <c r="I13" t="s">
        <v>66</v>
      </c>
      <c r="J13" s="45" t="s">
        <v>66</v>
      </c>
      <c r="K13" t="s">
        <v>66</v>
      </c>
      <c r="L13" t="str">
        <f t="shared" si="1"/>
        <v>Yes</v>
      </c>
    </row>
    <row r="14" spans="2:12" x14ac:dyDescent="0.25">
      <c r="B14" t="s">
        <v>35</v>
      </c>
      <c r="C14" t="s">
        <v>35</v>
      </c>
      <c r="D14" t="s">
        <v>35</v>
      </c>
      <c r="E14" t="str">
        <f t="shared" si="0"/>
        <v>Yes</v>
      </c>
      <c r="I14" t="s">
        <v>35</v>
      </c>
      <c r="J14" t="s">
        <v>35</v>
      </c>
      <c r="K14" t="s">
        <v>35</v>
      </c>
      <c r="L14" t="str">
        <f t="shared" si="1"/>
        <v>Yes</v>
      </c>
    </row>
    <row r="15" spans="2:12" x14ac:dyDescent="0.25">
      <c r="B15" t="s">
        <v>67</v>
      </c>
      <c r="C15" t="s">
        <v>3832</v>
      </c>
      <c r="D15" t="s">
        <v>67</v>
      </c>
      <c r="E15" t="str">
        <f t="shared" si="0"/>
        <v>No</v>
      </c>
      <c r="I15" t="s">
        <v>67</v>
      </c>
      <c r="J15" s="45" t="s">
        <v>67</v>
      </c>
      <c r="K15" t="s">
        <v>67</v>
      </c>
      <c r="L15" t="str">
        <f t="shared" si="1"/>
        <v>Yes</v>
      </c>
    </row>
    <row r="16" spans="2:12" x14ac:dyDescent="0.25">
      <c r="C16" s="45" t="s">
        <v>67</v>
      </c>
      <c r="E16" t="str">
        <f t="shared" si="0"/>
        <v>No</v>
      </c>
      <c r="I16" s="3" t="s">
        <v>68</v>
      </c>
      <c r="J16" s="12" t="s">
        <v>68</v>
      </c>
      <c r="K16" s="3" t="s">
        <v>68</v>
      </c>
      <c r="L16" t="str">
        <f t="shared" si="1"/>
        <v>Yes</v>
      </c>
    </row>
    <row r="17" spans="2:11" x14ac:dyDescent="0.25">
      <c r="B17" s="3" t="s">
        <v>68</v>
      </c>
      <c r="D17" s="3" t="s">
        <v>68</v>
      </c>
      <c r="E17" t="str">
        <f t="shared" si="0"/>
        <v>No</v>
      </c>
      <c r="I17" s="13"/>
      <c r="K17" s="17"/>
    </row>
    <row r="18" spans="2:11" x14ac:dyDescent="0.25">
      <c r="B18" s="13" t="s">
        <v>69</v>
      </c>
      <c r="C18" s="12" t="s">
        <v>68</v>
      </c>
      <c r="D18" s="17" t="s">
        <v>69</v>
      </c>
      <c r="E18" t="str">
        <f t="shared" si="0"/>
        <v>No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73E59-E77B-436F-AF04-84126AB29E9E}">
  <dimension ref="B3:P27"/>
  <sheetViews>
    <sheetView workbookViewId="0"/>
  </sheetViews>
  <sheetFormatPr defaultRowHeight="13.8" x14ac:dyDescent="0.25"/>
  <cols>
    <col min="2" max="2" width="17" bestFit="1" customWidth="1"/>
    <col min="3" max="3" width="16.8984375" bestFit="1" customWidth="1"/>
    <col min="4" max="4" width="3.3984375" bestFit="1" customWidth="1"/>
    <col min="5" max="5" width="3.296875" bestFit="1" customWidth="1"/>
    <col min="6" max="6" width="3" bestFit="1" customWidth="1"/>
    <col min="7" max="7" width="3.59765625" bestFit="1" customWidth="1"/>
    <col min="8" max="8" width="3.09765625" bestFit="1" customWidth="1"/>
    <col min="9" max="9" width="3.296875" bestFit="1" customWidth="1"/>
    <col min="10" max="10" width="11.296875" bestFit="1" customWidth="1"/>
    <col min="11" max="13" width="17" customWidth="1"/>
    <col min="15" max="15" width="13.3984375" bestFit="1" customWidth="1"/>
    <col min="16" max="16" width="17" bestFit="1" customWidth="1"/>
  </cols>
  <sheetData>
    <row r="3" spans="2:16" x14ac:dyDescent="0.25">
      <c r="B3" s="57" t="s">
        <v>8108</v>
      </c>
      <c r="C3" s="57" t="s">
        <v>8112</v>
      </c>
      <c r="O3" s="57" t="s">
        <v>8105</v>
      </c>
      <c r="P3" t="s">
        <v>8108</v>
      </c>
    </row>
    <row r="4" spans="2:16" x14ac:dyDescent="0.25">
      <c r="B4" s="57" t="s">
        <v>8105</v>
      </c>
      <c r="C4" t="s">
        <v>8106</v>
      </c>
      <c r="D4" t="s">
        <v>3873</v>
      </c>
      <c r="E4" t="s">
        <v>3947</v>
      </c>
      <c r="F4" t="s">
        <v>266</v>
      </c>
      <c r="G4" t="s">
        <v>208</v>
      </c>
      <c r="H4" t="s">
        <v>39</v>
      </c>
      <c r="I4" t="s">
        <v>42</v>
      </c>
      <c r="J4" t="s">
        <v>8107</v>
      </c>
      <c r="O4" s="58" t="s">
        <v>8106</v>
      </c>
      <c r="P4">
        <v>3997</v>
      </c>
    </row>
    <row r="5" spans="2:16" x14ac:dyDescent="0.25">
      <c r="B5" s="58" t="s">
        <v>8106</v>
      </c>
      <c r="C5">
        <v>3832</v>
      </c>
      <c r="J5">
        <v>3832</v>
      </c>
      <c r="O5" s="58" t="s">
        <v>3873</v>
      </c>
      <c r="P5">
        <v>1</v>
      </c>
    </row>
    <row r="6" spans="2:16" x14ac:dyDescent="0.25">
      <c r="B6" s="58" t="s">
        <v>21</v>
      </c>
      <c r="I6">
        <v>6</v>
      </c>
      <c r="J6">
        <v>6</v>
      </c>
      <c r="O6" s="58" t="s">
        <v>3947</v>
      </c>
      <c r="P6">
        <v>3</v>
      </c>
    </row>
    <row r="7" spans="2:16" x14ac:dyDescent="0.25">
      <c r="B7" s="58" t="s">
        <v>38</v>
      </c>
      <c r="I7">
        <v>37</v>
      </c>
      <c r="J7">
        <v>37</v>
      </c>
      <c r="O7" s="58" t="s">
        <v>266</v>
      </c>
      <c r="P7">
        <v>3</v>
      </c>
    </row>
    <row r="8" spans="2:16" x14ac:dyDescent="0.25">
      <c r="B8" s="58" t="s">
        <v>3805</v>
      </c>
      <c r="E8">
        <v>3</v>
      </c>
      <c r="G8">
        <v>1</v>
      </c>
      <c r="H8">
        <v>6</v>
      </c>
      <c r="J8">
        <v>10</v>
      </c>
      <c r="O8" s="58" t="s">
        <v>208</v>
      </c>
      <c r="P8">
        <v>9</v>
      </c>
    </row>
    <row r="9" spans="2:16" x14ac:dyDescent="0.25">
      <c r="B9" s="58" t="s">
        <v>199</v>
      </c>
      <c r="C9">
        <v>2</v>
      </c>
      <c r="J9">
        <v>2</v>
      </c>
      <c r="O9" s="58" t="s">
        <v>39</v>
      </c>
      <c r="P9">
        <v>39</v>
      </c>
    </row>
    <row r="10" spans="2:16" x14ac:dyDescent="0.25">
      <c r="B10" s="58" t="s">
        <v>45</v>
      </c>
      <c r="H10">
        <v>1</v>
      </c>
      <c r="J10">
        <v>1</v>
      </c>
      <c r="O10" s="58" t="s">
        <v>42</v>
      </c>
      <c r="P10">
        <v>48</v>
      </c>
    </row>
    <row r="11" spans="2:16" x14ac:dyDescent="0.25">
      <c r="B11" s="58" t="s">
        <v>44</v>
      </c>
      <c r="H11">
        <v>13</v>
      </c>
      <c r="J11">
        <v>13</v>
      </c>
      <c r="O11" s="58" t="s">
        <v>8107</v>
      </c>
      <c r="P11">
        <v>4100</v>
      </c>
    </row>
    <row r="12" spans="2:16" x14ac:dyDescent="0.25">
      <c r="B12" s="58" t="s">
        <v>3954</v>
      </c>
      <c r="C12">
        <v>5</v>
      </c>
      <c r="J12">
        <v>5</v>
      </c>
    </row>
    <row r="13" spans="2:16" x14ac:dyDescent="0.25">
      <c r="B13" s="58" t="s">
        <v>94</v>
      </c>
      <c r="C13">
        <v>28</v>
      </c>
      <c r="H13">
        <v>1</v>
      </c>
      <c r="J13">
        <v>29</v>
      </c>
    </row>
    <row r="14" spans="2:16" x14ac:dyDescent="0.25">
      <c r="B14" s="58" t="s">
        <v>3867</v>
      </c>
      <c r="I14">
        <v>3</v>
      </c>
      <c r="J14">
        <v>3</v>
      </c>
    </row>
    <row r="15" spans="2:16" x14ac:dyDescent="0.25">
      <c r="B15" s="58" t="s">
        <v>265</v>
      </c>
      <c r="F15">
        <v>1</v>
      </c>
      <c r="J15">
        <v>1</v>
      </c>
    </row>
    <row r="16" spans="2:16" x14ac:dyDescent="0.25">
      <c r="B16" s="58" t="s">
        <v>3872</v>
      </c>
      <c r="D16">
        <v>1</v>
      </c>
      <c r="J16">
        <v>1</v>
      </c>
    </row>
    <row r="17" spans="2:10" x14ac:dyDescent="0.25">
      <c r="B17" s="58" t="s">
        <v>3969</v>
      </c>
      <c r="F17">
        <v>1</v>
      </c>
      <c r="J17">
        <v>1</v>
      </c>
    </row>
    <row r="18" spans="2:10" x14ac:dyDescent="0.25">
      <c r="B18" s="58" t="s">
        <v>89</v>
      </c>
      <c r="I18">
        <v>1</v>
      </c>
      <c r="J18">
        <v>1</v>
      </c>
    </row>
    <row r="19" spans="2:10" x14ac:dyDescent="0.25">
      <c r="B19" s="58" t="s">
        <v>207</v>
      </c>
      <c r="G19">
        <v>8</v>
      </c>
      <c r="H19">
        <v>7</v>
      </c>
      <c r="J19">
        <v>15</v>
      </c>
    </row>
    <row r="20" spans="2:10" x14ac:dyDescent="0.25">
      <c r="B20" s="58" t="s">
        <v>220</v>
      </c>
      <c r="H20">
        <v>1</v>
      </c>
      <c r="J20">
        <v>1</v>
      </c>
    </row>
    <row r="21" spans="2:10" x14ac:dyDescent="0.25">
      <c r="B21" s="58" t="s">
        <v>223</v>
      </c>
      <c r="H21">
        <v>1</v>
      </c>
      <c r="J21">
        <v>1</v>
      </c>
    </row>
    <row r="22" spans="2:10" x14ac:dyDescent="0.25">
      <c r="B22" s="58" t="s">
        <v>46</v>
      </c>
      <c r="H22">
        <v>5</v>
      </c>
      <c r="J22">
        <v>5</v>
      </c>
    </row>
    <row r="23" spans="2:10" x14ac:dyDescent="0.25">
      <c r="B23" s="58" t="s">
        <v>6968</v>
      </c>
      <c r="F23">
        <v>1</v>
      </c>
      <c r="J23">
        <v>1</v>
      </c>
    </row>
    <row r="24" spans="2:10" x14ac:dyDescent="0.25">
      <c r="B24" s="58" t="s">
        <v>6971</v>
      </c>
      <c r="I24">
        <v>1</v>
      </c>
      <c r="J24">
        <v>1</v>
      </c>
    </row>
    <row r="25" spans="2:10" x14ac:dyDescent="0.25">
      <c r="B25" s="58" t="s">
        <v>6974</v>
      </c>
      <c r="H25">
        <v>4</v>
      </c>
      <c r="J25">
        <v>4</v>
      </c>
    </row>
    <row r="26" spans="2:10" x14ac:dyDescent="0.25">
      <c r="B26" s="58" t="s">
        <v>80</v>
      </c>
      <c r="C26">
        <v>130</v>
      </c>
      <c r="J26">
        <v>130</v>
      </c>
    </row>
    <row r="27" spans="2:10" x14ac:dyDescent="0.25">
      <c r="B27" s="58" t="s">
        <v>8107</v>
      </c>
      <c r="C27">
        <v>3997</v>
      </c>
      <c r="D27">
        <v>1</v>
      </c>
      <c r="E27">
        <v>3</v>
      </c>
      <c r="F27">
        <v>3</v>
      </c>
      <c r="G27">
        <v>9</v>
      </c>
      <c r="H27">
        <v>39</v>
      </c>
      <c r="I27">
        <v>48</v>
      </c>
      <c r="J27">
        <v>4100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A80E9-D488-4C24-8B4E-EDC36CACBC67}">
  <dimension ref="B3:H18"/>
  <sheetViews>
    <sheetView showGridLines="0" workbookViewId="0">
      <selection activeCell="D36" sqref="D36"/>
    </sheetView>
  </sheetViews>
  <sheetFormatPr defaultRowHeight="13.8" x14ac:dyDescent="0.25"/>
  <cols>
    <col min="2" max="2" width="12" bestFit="1" customWidth="1"/>
    <col min="3" max="4" width="23.296875" customWidth="1"/>
    <col min="6" max="6" width="11.09765625" customWidth="1"/>
    <col min="7" max="7" width="11" customWidth="1"/>
    <col min="8" max="8" width="26.8984375" bestFit="1" customWidth="1"/>
  </cols>
  <sheetData>
    <row r="3" spans="2:8" ht="15" x14ac:dyDescent="0.25">
      <c r="B3" s="50" t="s">
        <v>33</v>
      </c>
      <c r="C3" s="51" t="s">
        <v>34</v>
      </c>
      <c r="D3" s="51" t="s">
        <v>8100</v>
      </c>
      <c r="E3" s="51" t="s">
        <v>35</v>
      </c>
      <c r="F3" s="51" t="s">
        <v>36</v>
      </c>
      <c r="G3" s="51" t="s">
        <v>8099</v>
      </c>
      <c r="H3" s="52" t="s">
        <v>37</v>
      </c>
    </row>
    <row r="4" spans="2:8" ht="14.4" x14ac:dyDescent="0.3">
      <c r="B4" s="48" t="str">
        <f>C4&amp;E4</f>
        <v>Carpet tileSF</v>
      </c>
      <c r="C4" s="36" t="s">
        <v>38</v>
      </c>
      <c r="D4" s="36" t="s">
        <v>22</v>
      </c>
      <c r="E4" s="36" t="s">
        <v>39</v>
      </c>
      <c r="F4" s="36">
        <f>33/80</f>
        <v>0.41249999999999998</v>
      </c>
      <c r="G4" s="36" t="s">
        <v>40</v>
      </c>
      <c r="H4" s="49" t="s">
        <v>41</v>
      </c>
    </row>
    <row r="5" spans="2:8" ht="14.4" x14ac:dyDescent="0.3">
      <c r="B5" s="48" t="str">
        <f t="shared" ref="B5:B13" si="0">C5&amp;E5</f>
        <v>Carpet tileSY</v>
      </c>
      <c r="C5" s="36" t="s">
        <v>38</v>
      </c>
      <c r="D5" s="36" t="s">
        <v>22</v>
      </c>
      <c r="E5" s="36" t="s">
        <v>42</v>
      </c>
      <c r="F5" s="36">
        <f>F4*9</f>
        <v>3.7124999999999999</v>
      </c>
      <c r="G5" s="36" t="s">
        <v>43</v>
      </c>
      <c r="H5" s="49" t="s">
        <v>41</v>
      </c>
    </row>
    <row r="6" spans="2:8" ht="14.4" x14ac:dyDescent="0.3">
      <c r="B6" s="48" t="str">
        <f t="shared" si="0"/>
        <v>CarpetSF</v>
      </c>
      <c r="C6" s="36" t="s">
        <v>21</v>
      </c>
      <c r="D6" s="36" t="s">
        <v>21</v>
      </c>
      <c r="E6" s="36" t="s">
        <v>39</v>
      </c>
      <c r="F6" s="36">
        <f>33/80</f>
        <v>0.41249999999999998</v>
      </c>
      <c r="G6" s="36" t="s">
        <v>40</v>
      </c>
      <c r="H6" s="49" t="s">
        <v>41</v>
      </c>
    </row>
    <row r="7" spans="2:8" ht="14.4" x14ac:dyDescent="0.3">
      <c r="B7" s="48" t="str">
        <f t="shared" si="0"/>
        <v>CarpetSY</v>
      </c>
      <c r="C7" s="36" t="s">
        <v>21</v>
      </c>
      <c r="D7" s="36" t="s">
        <v>21</v>
      </c>
      <c r="E7" s="36" t="s">
        <v>42</v>
      </c>
      <c r="F7" s="36">
        <f>F6*9</f>
        <v>3.7124999999999999</v>
      </c>
      <c r="G7" s="36" t="s">
        <v>43</v>
      </c>
      <c r="H7" s="49" t="s">
        <v>41</v>
      </c>
    </row>
    <row r="8" spans="2:8" ht="14.4" x14ac:dyDescent="0.3">
      <c r="B8" s="48" t="str">
        <f t="shared" si="0"/>
        <v>LVTSF</v>
      </c>
      <c r="C8" s="36" t="s">
        <v>44</v>
      </c>
      <c r="D8" s="36" t="s">
        <v>8102</v>
      </c>
      <c r="E8" s="36" t="s">
        <v>39</v>
      </c>
      <c r="F8" s="36">
        <v>1.1559999999999999</v>
      </c>
      <c r="G8" s="36" t="s">
        <v>40</v>
      </c>
      <c r="H8" s="49" t="s">
        <v>41</v>
      </c>
    </row>
    <row r="9" spans="2:8" ht="14.4" x14ac:dyDescent="0.3">
      <c r="B9" s="48" t="str">
        <f t="shared" si="0"/>
        <v>LVTSY</v>
      </c>
      <c r="C9" s="36" t="s">
        <v>44</v>
      </c>
      <c r="D9" s="36" t="s">
        <v>8102</v>
      </c>
      <c r="E9" s="36" t="s">
        <v>42</v>
      </c>
      <c r="F9" s="36">
        <f>F8*9</f>
        <v>10.404</v>
      </c>
      <c r="G9" s="36" t="s">
        <v>43</v>
      </c>
      <c r="H9" s="49" t="s">
        <v>41</v>
      </c>
    </row>
    <row r="10" spans="2:8" ht="14.4" x14ac:dyDescent="0.3">
      <c r="B10" s="48" t="str">
        <f t="shared" si="0"/>
        <v>LVPSF</v>
      </c>
      <c r="C10" s="36" t="s">
        <v>45</v>
      </c>
      <c r="D10" s="36" t="s">
        <v>8103</v>
      </c>
      <c r="E10" s="36" t="s">
        <v>39</v>
      </c>
      <c r="F10" s="36">
        <v>1.115</v>
      </c>
      <c r="G10" s="36" t="s">
        <v>40</v>
      </c>
      <c r="H10" s="49" t="s">
        <v>41</v>
      </c>
    </row>
    <row r="11" spans="2:8" ht="14.4" x14ac:dyDescent="0.3">
      <c r="B11" s="48" t="str">
        <f t="shared" si="0"/>
        <v>LVPSY</v>
      </c>
      <c r="C11" s="36" t="s">
        <v>45</v>
      </c>
      <c r="D11" s="36" t="s">
        <v>8103</v>
      </c>
      <c r="E11" s="36" t="s">
        <v>42</v>
      </c>
      <c r="F11" s="36">
        <f>F10*9</f>
        <v>10.035</v>
      </c>
      <c r="G11" s="36" t="s">
        <v>43</v>
      </c>
      <c r="H11" s="49" t="s">
        <v>41</v>
      </c>
    </row>
    <row r="12" spans="2:8" ht="14.4" x14ac:dyDescent="0.3">
      <c r="B12" s="48" t="str">
        <f t="shared" si="0"/>
        <v>VCTSF</v>
      </c>
      <c r="C12" s="36" t="s">
        <v>46</v>
      </c>
      <c r="D12" s="36" t="s">
        <v>8101</v>
      </c>
      <c r="E12" s="36" t="s">
        <v>39</v>
      </c>
      <c r="F12" s="36">
        <v>1.42</v>
      </c>
      <c r="G12" s="36" t="s">
        <v>40</v>
      </c>
      <c r="H12" s="49" t="s">
        <v>41</v>
      </c>
    </row>
    <row r="13" spans="2:8" ht="14.4" x14ac:dyDescent="0.3">
      <c r="B13" s="53" t="str">
        <f t="shared" si="0"/>
        <v>VCTSY</v>
      </c>
      <c r="C13" s="54" t="s">
        <v>46</v>
      </c>
      <c r="D13" s="36" t="s">
        <v>8101</v>
      </c>
      <c r="E13" s="54" t="s">
        <v>42</v>
      </c>
      <c r="F13" s="54">
        <f>F12*9</f>
        <v>12.78</v>
      </c>
      <c r="G13" s="54" t="s">
        <v>43</v>
      </c>
      <c r="H13" s="55" t="s">
        <v>41</v>
      </c>
    </row>
    <row r="17" spans="2:2" ht="15" x14ac:dyDescent="0.25">
      <c r="B17" t="s">
        <v>47</v>
      </c>
    </row>
    <row r="18" spans="2:2" ht="15" x14ac:dyDescent="0.25">
      <c r="B18" t="s">
        <v>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94261-1357-4A5B-9DD7-7847088D9FF7}">
  <dimension ref="B3:O41"/>
  <sheetViews>
    <sheetView workbookViewId="0">
      <selection activeCell="F8" sqref="F8"/>
    </sheetView>
  </sheetViews>
  <sheetFormatPr defaultRowHeight="13.8" x14ac:dyDescent="0.25"/>
  <cols>
    <col min="2" max="2" width="14" customWidth="1"/>
    <col min="3" max="3" width="10.296875" bestFit="1" customWidth="1"/>
    <col min="4" max="4" width="29.8984375" bestFit="1" customWidth="1"/>
    <col min="8" max="8" width="9.09765625" style="72"/>
    <col min="11" max="11" width="10.69921875" bestFit="1" customWidth="1"/>
  </cols>
  <sheetData>
    <row r="3" spans="2:15" x14ac:dyDescent="0.25">
      <c r="D3" t="str">
        <f>'Rates table'!S6</f>
        <v xml:space="preserve">From </v>
      </c>
      <c r="E3">
        <f>'Rates table'!T6</f>
        <v>0</v>
      </c>
      <c r="F3">
        <f>'Rates table'!U6</f>
        <v>500</v>
      </c>
      <c r="G3">
        <f>'Rates table'!V6</f>
        <v>1000</v>
      </c>
      <c r="I3">
        <f>'Rates table'!W6</f>
        <v>2000</v>
      </c>
      <c r="J3">
        <f>'Rates table'!X6</f>
        <v>3000</v>
      </c>
      <c r="K3">
        <f>'Rates table'!Y6</f>
        <v>5000</v>
      </c>
      <c r="L3">
        <f>'Rates table'!Z6</f>
        <v>10000</v>
      </c>
      <c r="M3">
        <f>'Rates table'!AA6</f>
        <v>20000</v>
      </c>
      <c r="N3">
        <f>'Rates table'!AB6</f>
        <v>30000</v>
      </c>
      <c r="O3">
        <f>'Rates table'!AC6</f>
        <v>40000</v>
      </c>
    </row>
    <row r="4" spans="2:15" x14ac:dyDescent="0.25">
      <c r="C4" s="31" t="str">
        <f>'Rates table'!R7</f>
        <v>Data</v>
      </c>
      <c r="D4" t="str">
        <f>'Rates table'!S7</f>
        <v>To</v>
      </c>
      <c r="E4">
        <f>'Rates table'!T7</f>
        <v>499</v>
      </c>
      <c r="F4">
        <f>'Rates table'!U7</f>
        <v>999</v>
      </c>
      <c r="G4">
        <f>'Rates table'!V7</f>
        <v>1999</v>
      </c>
      <c r="I4">
        <f>'Rates table'!W7</f>
        <v>2999</v>
      </c>
      <c r="J4">
        <f>'Rates table'!X7</f>
        <v>4999</v>
      </c>
      <c r="K4">
        <f>'Rates table'!Y7</f>
        <v>9999</v>
      </c>
      <c r="L4">
        <f>'Rates table'!Z7</f>
        <v>19999</v>
      </c>
      <c r="M4">
        <f>'Rates table'!AA7</f>
        <v>29999</v>
      </c>
      <c r="N4">
        <f>'Rates table'!AB7</f>
        <v>39999</v>
      </c>
      <c r="O4">
        <f>'Rates table'!AC7</f>
        <v>1000000</v>
      </c>
    </row>
    <row r="5" spans="2:15" x14ac:dyDescent="0.25">
      <c r="C5" s="31"/>
    </row>
    <row r="6" spans="2:15" x14ac:dyDescent="0.25">
      <c r="B6" t="s">
        <v>8098</v>
      </c>
      <c r="C6" s="35" t="s">
        <v>8111</v>
      </c>
      <c r="D6" s="35" t="s">
        <v>7</v>
      </c>
      <c r="E6" s="35" t="s">
        <v>8</v>
      </c>
      <c r="F6" s="35" t="s">
        <v>9</v>
      </c>
      <c r="G6" s="35" t="s">
        <v>10</v>
      </c>
      <c r="H6" s="73" t="s">
        <v>8099</v>
      </c>
      <c r="I6" s="35" t="s">
        <v>11</v>
      </c>
      <c r="J6" s="35" t="s">
        <v>12</v>
      </c>
      <c r="K6" s="35" t="s">
        <v>13</v>
      </c>
      <c r="L6" s="35" t="s">
        <v>14</v>
      </c>
      <c r="M6" s="35" t="s">
        <v>15</v>
      </c>
      <c r="N6" s="35" t="s">
        <v>16</v>
      </c>
      <c r="O6" s="35" t="s">
        <v>17</v>
      </c>
    </row>
    <row r="7" spans="2:15" x14ac:dyDescent="0.25">
      <c r="B7" t="s">
        <v>53</v>
      </c>
      <c r="C7" t="str">
        <f>'Rates table'!R26</f>
        <v>CWT</v>
      </c>
      <c r="D7" t="s">
        <v>50</v>
      </c>
      <c r="E7" s="33">
        <f>'Rates table'!T26</f>
        <v>20.57</v>
      </c>
      <c r="F7" s="33">
        <f>'Rates table'!U26</f>
        <v>18.739999999999998</v>
      </c>
      <c r="G7" s="33">
        <f>'Rates table'!V26</f>
        <v>14.53</v>
      </c>
      <c r="I7" s="33">
        <f>'Rates table'!W26</f>
        <v>11.69</v>
      </c>
      <c r="J7" s="33">
        <f>'Rates table'!X26</f>
        <v>11.69</v>
      </c>
      <c r="K7" s="33">
        <f>'Rates table'!Y26</f>
        <v>9.07</v>
      </c>
      <c r="L7" s="33">
        <f>'Rates table'!Z26</f>
        <v>7.64</v>
      </c>
      <c r="M7" s="33">
        <f>'Rates table'!AA26</f>
        <v>7.64</v>
      </c>
      <c r="N7" s="33">
        <f>'Rates table'!AB26</f>
        <v>7.64</v>
      </c>
      <c r="O7" s="33">
        <f>'Rates table'!AC26</f>
        <v>7.64</v>
      </c>
    </row>
    <row r="8" spans="2:15" x14ac:dyDescent="0.25">
      <c r="B8" t="s">
        <v>53</v>
      </c>
      <c r="C8" t="str">
        <f>'Rates table'!R28</f>
        <v>CWT</v>
      </c>
      <c r="D8" t="s">
        <v>52</v>
      </c>
      <c r="E8" s="33">
        <f>'Rates table'!T28</f>
        <v>45.29</v>
      </c>
      <c r="F8" s="33">
        <f>'Rates table'!U28</f>
        <v>41.28</v>
      </c>
      <c r="G8" s="33">
        <f>'Rates table'!V28</f>
        <v>232.01</v>
      </c>
      <c r="I8" s="33">
        <f>'Rates table'!W28</f>
        <v>25.74</v>
      </c>
      <c r="J8" s="33">
        <f>'Rates table'!X28</f>
        <v>25.74</v>
      </c>
      <c r="K8" s="33">
        <f>'Rates table'!Y28</f>
        <v>20.170000000000002</v>
      </c>
      <c r="L8" s="33">
        <f>'Rates table'!Z28</f>
        <v>14.95</v>
      </c>
      <c r="M8" s="33">
        <f>'Rates table'!AA28</f>
        <v>14.95</v>
      </c>
      <c r="N8" s="33">
        <f>'Rates table'!AB28</f>
        <v>14.95</v>
      </c>
      <c r="O8" s="33">
        <f>'Rates table'!AC28</f>
        <v>14.95</v>
      </c>
    </row>
    <row r="9" spans="2:15" x14ac:dyDescent="0.25">
      <c r="B9" t="s">
        <v>53</v>
      </c>
      <c r="C9" t="str">
        <f>'Rates table'!R27</f>
        <v>CWT</v>
      </c>
      <c r="D9" t="s">
        <v>51</v>
      </c>
      <c r="E9" s="33">
        <f>'Rates table'!T27</f>
        <v>22.87</v>
      </c>
      <c r="F9" s="33">
        <f>'Rates table'!U27</f>
        <v>20.85</v>
      </c>
      <c r="G9" s="33">
        <f>'Rates table'!V27</f>
        <v>16.16</v>
      </c>
      <c r="I9" s="33">
        <f>'Rates table'!W27</f>
        <v>13</v>
      </c>
      <c r="J9" s="33">
        <f>'Rates table'!X27</f>
        <v>13</v>
      </c>
      <c r="K9" s="33">
        <f>'Rates table'!Y27</f>
        <v>10.19</v>
      </c>
      <c r="L9" s="33">
        <f>'Rates table'!Z27</f>
        <v>8.49</v>
      </c>
      <c r="M9" s="33">
        <f>'Rates table'!AA27</f>
        <v>8.49</v>
      </c>
      <c r="N9" s="33">
        <f>'Rates table'!AB27</f>
        <v>8.49</v>
      </c>
      <c r="O9" s="33">
        <f>'Rates table'!AC27</f>
        <v>8.49</v>
      </c>
    </row>
    <row r="10" spans="2:15" x14ac:dyDescent="0.25">
      <c r="B10" t="s">
        <v>53</v>
      </c>
      <c r="C10" t="str">
        <f>'Rates table'!R31</f>
        <v>SQYD</v>
      </c>
      <c r="D10" t="s">
        <v>52</v>
      </c>
      <c r="E10" s="33">
        <f>'Rates table'!T31</f>
        <v>0.43659999999999999</v>
      </c>
      <c r="F10" s="33">
        <f>'Rates table'!U31</f>
        <v>0.4249</v>
      </c>
      <c r="G10" s="33">
        <f>'Rates table'!V31</f>
        <v>0.41899999999999998</v>
      </c>
      <c r="I10" s="33">
        <f>'Rates table'!W31</f>
        <v>0.41020000000000001</v>
      </c>
      <c r="J10" s="33">
        <f>'Rates table'!X31</f>
        <v>0.39550000000000002</v>
      </c>
      <c r="K10">
        <f>'Rates table'!Y31</f>
        <v>0</v>
      </c>
      <c r="L10">
        <f>'Rates table'!Z31</f>
        <v>0</v>
      </c>
      <c r="M10">
        <f>'Rates table'!AA31</f>
        <v>0</v>
      </c>
      <c r="N10">
        <f>'Rates table'!AB31</f>
        <v>0</v>
      </c>
      <c r="O10">
        <f>'Rates table'!AC31</f>
        <v>0</v>
      </c>
    </row>
    <row r="11" spans="2:15" x14ac:dyDescent="0.25">
      <c r="B11" t="s">
        <v>53</v>
      </c>
      <c r="C11" t="str">
        <f>'Rates table'!R32</f>
        <v>SQYD</v>
      </c>
      <c r="D11" t="str">
        <f>'Rates table'!S32</f>
        <v>Carpet Tile</v>
      </c>
      <c r="E11" s="33">
        <f>'Rates table'!T32</f>
        <v>0.74219999999999997</v>
      </c>
      <c r="F11" s="33">
        <f>'Rates table'!U32</f>
        <v>0.72230000000000005</v>
      </c>
      <c r="G11" s="33">
        <f>'Rates table'!V32</f>
        <v>0.71230000000000004</v>
      </c>
      <c r="I11" s="33">
        <f>'Rates table'!W32</f>
        <v>0.69740000000000002</v>
      </c>
      <c r="J11" s="33">
        <f>'Rates table'!X32</f>
        <v>0.6724</v>
      </c>
      <c r="K11">
        <f>'Rates table'!Y32</f>
        <v>0</v>
      </c>
      <c r="L11">
        <f>'Rates table'!Z32</f>
        <v>0</v>
      </c>
      <c r="M11">
        <f>'Rates table'!AA32</f>
        <v>0</v>
      </c>
      <c r="N11">
        <f>'Rates table'!AB32</f>
        <v>0</v>
      </c>
      <c r="O11">
        <f>'Rates table'!AC32</f>
        <v>0</v>
      </c>
    </row>
    <row r="12" spans="2:15" x14ac:dyDescent="0.25">
      <c r="B12" t="s">
        <v>53</v>
      </c>
      <c r="C12" t="s">
        <v>48</v>
      </c>
      <c r="D12" t="s">
        <v>48</v>
      </c>
      <c r="E12" s="33">
        <v>1628</v>
      </c>
      <c r="F12" s="33"/>
      <c r="G12" s="33"/>
      <c r="I12" s="33"/>
      <c r="J12" s="33"/>
    </row>
    <row r="13" spans="2:15" hidden="1" x14ac:dyDescent="0.25">
      <c r="B13" t="s">
        <v>49</v>
      </c>
      <c r="C13" t="str">
        <f>'Rates table'!R9</f>
        <v>CWT</v>
      </c>
      <c r="D13" t="s">
        <v>50</v>
      </c>
      <c r="E13" s="33">
        <f>'Rates table'!T9</f>
        <v>22.81</v>
      </c>
      <c r="F13" s="33">
        <f>'Rates table'!U9</f>
        <v>20.79</v>
      </c>
      <c r="G13" s="33">
        <f>'Rates table'!V9</f>
        <v>16.13</v>
      </c>
      <c r="I13" s="33">
        <f>'Rates table'!W9</f>
        <v>12.96</v>
      </c>
      <c r="J13" s="33">
        <f>'Rates table'!X9</f>
        <v>12.96</v>
      </c>
      <c r="K13" s="33">
        <f>'Rates table'!Y9</f>
        <v>10.050000000000001</v>
      </c>
      <c r="L13" s="33">
        <f>'Rates table'!Z9</f>
        <v>8.4600000000000009</v>
      </c>
      <c r="M13" s="33">
        <f>'Rates table'!AA9</f>
        <v>8.4600000000000009</v>
      </c>
      <c r="N13" s="33">
        <f>'Rates table'!AB9</f>
        <v>8.4600000000000009</v>
      </c>
      <c r="O13" s="33">
        <f>'Rates table'!AC9</f>
        <v>8.4600000000000009</v>
      </c>
    </row>
    <row r="14" spans="2:15" hidden="1" x14ac:dyDescent="0.25">
      <c r="B14" t="s">
        <v>49</v>
      </c>
      <c r="C14" t="str">
        <f>'Rates table'!R11</f>
        <v>CWT</v>
      </c>
      <c r="D14" t="s">
        <v>52</v>
      </c>
      <c r="E14" s="33">
        <f>'Rates table'!T11</f>
        <v>50.23</v>
      </c>
      <c r="F14" s="33">
        <f>'Rates table'!U11</f>
        <v>45.79</v>
      </c>
      <c r="G14" s="33">
        <f>'Rates table'!V11</f>
        <v>35.51</v>
      </c>
      <c r="I14" s="33">
        <f>'Rates table'!W11</f>
        <v>28.54</v>
      </c>
      <c r="J14" s="33">
        <f>'Rates table'!X11</f>
        <v>28.54</v>
      </c>
      <c r="K14" s="33">
        <f>'Rates table'!Y11</f>
        <v>22.37</v>
      </c>
      <c r="L14" s="33">
        <f>'Rates table'!Z11</f>
        <v>16.57</v>
      </c>
      <c r="M14" s="33">
        <f>'Rates table'!AA11</f>
        <v>16.57</v>
      </c>
      <c r="N14" s="33">
        <f>'Rates table'!AB11</f>
        <v>16.57</v>
      </c>
      <c r="O14" s="33">
        <f>'Rates table'!AC11</f>
        <v>16.57</v>
      </c>
    </row>
    <row r="15" spans="2:15" hidden="1" x14ac:dyDescent="0.25">
      <c r="B15" t="s">
        <v>49</v>
      </c>
      <c r="C15" t="str">
        <f>'Rates table'!R10</f>
        <v>CWT</v>
      </c>
      <c r="D15" t="s">
        <v>51</v>
      </c>
      <c r="E15" s="33">
        <f>'Rates table'!T10</f>
        <v>25.37</v>
      </c>
      <c r="F15" s="33">
        <f>'Rates table'!U10</f>
        <v>23.13</v>
      </c>
      <c r="G15" s="33">
        <f>'Rates table'!V10</f>
        <v>17.940000000000001</v>
      </c>
      <c r="I15" s="33">
        <f>'Rates table'!W10</f>
        <v>14.14</v>
      </c>
      <c r="J15" s="33">
        <f>'Rates table'!X10</f>
        <v>14.14</v>
      </c>
      <c r="K15" s="33">
        <f>'Rates table'!Y10</f>
        <v>11.3</v>
      </c>
      <c r="L15" s="33">
        <f>'Rates table'!Z10</f>
        <v>9.42</v>
      </c>
      <c r="M15" s="33">
        <f>'Rates table'!AA10</f>
        <v>9.42</v>
      </c>
      <c r="N15" s="33">
        <f>'Rates table'!AB10</f>
        <v>9.42</v>
      </c>
      <c r="O15" s="33">
        <f>'Rates table'!AC10</f>
        <v>9.42</v>
      </c>
    </row>
    <row r="16" spans="2:15" hidden="1" x14ac:dyDescent="0.25">
      <c r="B16" t="s">
        <v>49</v>
      </c>
      <c r="C16" t="str">
        <f>'Rates table'!R14</f>
        <v>SQYD</v>
      </c>
      <c r="D16" t="s">
        <v>52</v>
      </c>
      <c r="E16" s="33">
        <f>'Rates table'!T14</f>
        <v>0.4521</v>
      </c>
      <c r="F16" s="33">
        <f>'Rates table'!U14</f>
        <v>0.44119999999999998</v>
      </c>
      <c r="G16" s="33">
        <f>'Rates table'!V14</f>
        <v>0.43390000000000001</v>
      </c>
      <c r="I16" s="33">
        <f>'Rates table'!W14</f>
        <v>0.42670000000000002</v>
      </c>
      <c r="J16" s="33">
        <f>'Rates table'!X14</f>
        <v>0.40860000000000002</v>
      </c>
      <c r="K16">
        <f>'Rates table'!Y14</f>
        <v>0</v>
      </c>
      <c r="L16">
        <f>'Rates table'!Z14</f>
        <v>0</v>
      </c>
      <c r="M16">
        <f>'Rates table'!AA14</f>
        <v>0</v>
      </c>
      <c r="N16">
        <f>'Rates table'!AB14</f>
        <v>0</v>
      </c>
      <c r="O16">
        <f>'Rates table'!AC14</f>
        <v>0</v>
      </c>
    </row>
    <row r="17" spans="2:15" hidden="1" x14ac:dyDescent="0.25">
      <c r="B17" t="s">
        <v>49</v>
      </c>
      <c r="C17" t="str">
        <f>'Rates table'!R15</f>
        <v>SQYD</v>
      </c>
      <c r="D17" t="str">
        <f>'Rates table'!S15</f>
        <v>Carpet Tile</v>
      </c>
      <c r="E17" s="33">
        <f>'Rates table'!T15</f>
        <v>0.76849999999999996</v>
      </c>
      <c r="F17" s="33">
        <f>'Rates table'!U15</f>
        <v>0.75</v>
      </c>
      <c r="G17" s="33">
        <f>'Rates table'!V15</f>
        <v>0.73770000000000002</v>
      </c>
      <c r="I17" s="33">
        <f>'Rates table'!W15</f>
        <v>0.72540000000000004</v>
      </c>
      <c r="J17" s="33">
        <f>'Rates table'!X15</f>
        <v>0.6946</v>
      </c>
      <c r="K17">
        <f>'Rates table'!Y15</f>
        <v>0</v>
      </c>
      <c r="L17">
        <f>'Rates table'!Z15</f>
        <v>0</v>
      </c>
      <c r="M17">
        <f>'Rates table'!AA15</f>
        <v>0</v>
      </c>
      <c r="N17">
        <f>'Rates table'!AB15</f>
        <v>0</v>
      </c>
      <c r="O17">
        <f>'Rates table'!AC15</f>
        <v>0</v>
      </c>
    </row>
    <row r="18" spans="2:15" hidden="1" x14ac:dyDescent="0.25">
      <c r="B18" t="s">
        <v>49</v>
      </c>
      <c r="C18" t="s">
        <v>48</v>
      </c>
      <c r="D18" t="s">
        <v>48</v>
      </c>
      <c r="E18">
        <v>2324</v>
      </c>
    </row>
    <row r="19" spans="2:15" hidden="1" x14ac:dyDescent="0.25">
      <c r="B19" t="s">
        <v>54</v>
      </c>
      <c r="C19" t="str">
        <f>'Rates table'!R42</f>
        <v>CWT</v>
      </c>
      <c r="D19" t="s">
        <v>50</v>
      </c>
      <c r="E19" s="33">
        <f>'Rates table'!T42</f>
        <v>22.81</v>
      </c>
      <c r="F19" s="33">
        <f>'Rates table'!U42</f>
        <v>20.79</v>
      </c>
      <c r="G19" s="33">
        <f>'Rates table'!V42</f>
        <v>16.13</v>
      </c>
      <c r="I19" s="33">
        <f>'Rates table'!W42</f>
        <v>12.96</v>
      </c>
      <c r="J19" s="33">
        <f>'Rates table'!X42</f>
        <v>12.96</v>
      </c>
      <c r="K19" s="33">
        <f>'Rates table'!Y42</f>
        <v>10.050000000000001</v>
      </c>
      <c r="L19" s="33">
        <f>'Rates table'!Z42</f>
        <v>8.4600000000000009</v>
      </c>
      <c r="M19" s="33">
        <f>'Rates table'!AA42</f>
        <v>8.4600000000000009</v>
      </c>
      <c r="N19" s="33">
        <f>'Rates table'!AB42</f>
        <v>8.4600000000000009</v>
      </c>
      <c r="O19" s="33">
        <f>'Rates table'!AC42</f>
        <v>8.4600000000000009</v>
      </c>
    </row>
    <row r="20" spans="2:15" hidden="1" x14ac:dyDescent="0.25">
      <c r="B20" t="s">
        <v>54</v>
      </c>
      <c r="C20" t="str">
        <f>'Rates table'!R44</f>
        <v>CWT</v>
      </c>
      <c r="D20" t="s">
        <v>52</v>
      </c>
      <c r="E20" s="33">
        <f>'Rates table'!T44</f>
        <v>50.23</v>
      </c>
      <c r="F20" s="33">
        <f>'Rates table'!U44</f>
        <v>45.79</v>
      </c>
      <c r="G20" s="33">
        <f>'Rates table'!V44</f>
        <v>35.51</v>
      </c>
      <c r="I20" s="33">
        <f>'Rates table'!W44</f>
        <v>28.54</v>
      </c>
      <c r="J20" s="33">
        <f>'Rates table'!X44</f>
        <v>28.54</v>
      </c>
      <c r="K20" s="33">
        <f>'Rates table'!Y44</f>
        <v>22.37</v>
      </c>
      <c r="L20" s="33">
        <f>'Rates table'!Z44</f>
        <v>16.57</v>
      </c>
      <c r="M20" s="33">
        <f>'Rates table'!AA44</f>
        <v>16.57</v>
      </c>
      <c r="N20" s="33">
        <f>'Rates table'!AB44</f>
        <v>16.57</v>
      </c>
      <c r="O20" s="33">
        <f>'Rates table'!AC44</f>
        <v>16.57</v>
      </c>
    </row>
    <row r="21" spans="2:15" hidden="1" x14ac:dyDescent="0.25">
      <c r="B21" t="s">
        <v>54</v>
      </c>
      <c r="C21" t="str">
        <f>'Rates table'!R43</f>
        <v>CWT</v>
      </c>
      <c r="D21" t="s">
        <v>51</v>
      </c>
      <c r="E21" s="33">
        <f>'Rates table'!T43</f>
        <v>25.37</v>
      </c>
      <c r="F21" s="33">
        <f>'Rates table'!U43</f>
        <v>23.13</v>
      </c>
      <c r="G21" s="33">
        <f>'Rates table'!V43</f>
        <v>17.940000000000001</v>
      </c>
      <c r="I21" s="33">
        <f>'Rates table'!W43</f>
        <v>14.41</v>
      </c>
      <c r="J21" s="33">
        <f>'Rates table'!X43</f>
        <v>14.41</v>
      </c>
      <c r="K21" s="33">
        <f>'Rates table'!Y43</f>
        <v>11.3</v>
      </c>
      <c r="L21" s="33">
        <f>'Rates table'!Z43</f>
        <v>9.42</v>
      </c>
      <c r="M21" s="33">
        <f>'Rates table'!AA43</f>
        <v>9.42</v>
      </c>
      <c r="N21" s="33">
        <f>'Rates table'!AB43</f>
        <v>9.42</v>
      </c>
      <c r="O21" s="33">
        <f>'Rates table'!AC43</f>
        <v>9.42</v>
      </c>
    </row>
    <row r="22" spans="2:15" hidden="1" x14ac:dyDescent="0.25">
      <c r="B22" t="s">
        <v>54</v>
      </c>
      <c r="C22" t="str">
        <f>'Rates table'!R47</f>
        <v>SQYD</v>
      </c>
      <c r="D22" t="s">
        <v>52</v>
      </c>
      <c r="E22" s="33">
        <f>'Rates table'!T47</f>
        <v>0.46079999999999999</v>
      </c>
      <c r="F22" s="33">
        <f>'Rates table'!U47</f>
        <v>0.44969999999999999</v>
      </c>
      <c r="G22" s="33">
        <f>'Rates table'!V47</f>
        <v>0.44240000000000002</v>
      </c>
      <c r="I22" s="33">
        <f>'Rates table'!W47</f>
        <v>0.435</v>
      </c>
      <c r="J22" s="33">
        <f>'Rates table'!X47</f>
        <v>0.41660000000000003</v>
      </c>
      <c r="K22">
        <f>'Rates table'!Y47</f>
        <v>0</v>
      </c>
      <c r="L22">
        <f>'Rates table'!Z47</f>
        <v>0</v>
      </c>
      <c r="M22">
        <f>'Rates table'!AA47</f>
        <v>0</v>
      </c>
      <c r="N22">
        <f>'Rates table'!AB47</f>
        <v>0</v>
      </c>
      <c r="O22">
        <f>'Rates table'!AC47</f>
        <v>0</v>
      </c>
    </row>
    <row r="23" spans="2:15" hidden="1" x14ac:dyDescent="0.25">
      <c r="B23" t="s">
        <v>54</v>
      </c>
      <c r="C23" t="str">
        <f>'Rates table'!R48</f>
        <v>SQYD</v>
      </c>
      <c r="D23" t="str">
        <f>'Rates table'!S48</f>
        <v>Carpet Tile</v>
      </c>
      <c r="E23" s="33">
        <f>'Rates table'!T48</f>
        <v>0.78339999999999999</v>
      </c>
      <c r="F23" s="33">
        <f>'Rates table'!U48</f>
        <v>0.76459999999999995</v>
      </c>
      <c r="G23" s="33">
        <f>'Rates table'!V48</f>
        <v>0.752</v>
      </c>
      <c r="I23" s="33">
        <f>'Rates table'!W48</f>
        <v>0.73939999999999995</v>
      </c>
      <c r="J23" s="33">
        <f>'Rates table'!X48</f>
        <v>0.70820000000000005</v>
      </c>
      <c r="K23">
        <f>'Rates table'!Y48</f>
        <v>0</v>
      </c>
      <c r="L23">
        <f>'Rates table'!Z48</f>
        <v>0</v>
      </c>
      <c r="M23">
        <f>'Rates table'!AA48</f>
        <v>0</v>
      </c>
      <c r="N23">
        <f>'Rates table'!AB48</f>
        <v>0</v>
      </c>
      <c r="O23">
        <f>'Rates table'!AC48</f>
        <v>0</v>
      </c>
    </row>
    <row r="24" spans="2:15" hidden="1" x14ac:dyDescent="0.25">
      <c r="B24" t="s">
        <v>54</v>
      </c>
      <c r="C24" t="s">
        <v>48</v>
      </c>
      <c r="D24" t="s">
        <v>48</v>
      </c>
      <c r="E24">
        <v>2371</v>
      </c>
    </row>
    <row r="26" spans="2:15" ht="14.4" x14ac:dyDescent="0.25">
      <c r="D26" s="27"/>
    </row>
    <row r="27" spans="2:15" ht="14.4" x14ac:dyDescent="0.25">
      <c r="D27" s="27"/>
    </row>
    <row r="28" spans="2:15" ht="14.4" x14ac:dyDescent="0.25">
      <c r="D28" s="27"/>
    </row>
    <row r="29" spans="2:15" ht="14.4" x14ac:dyDescent="0.25">
      <c r="D29" s="27"/>
    </row>
    <row r="30" spans="2:15" ht="14.4" x14ac:dyDescent="0.25">
      <c r="D30" s="27" t="s">
        <v>29</v>
      </c>
      <c r="E30">
        <v>2100</v>
      </c>
    </row>
    <row r="31" spans="2:15" ht="14.4" x14ac:dyDescent="0.25">
      <c r="D31" s="27" t="s">
        <v>30</v>
      </c>
      <c r="E31">
        <v>2100</v>
      </c>
    </row>
    <row r="32" spans="2:15" ht="14.4" x14ac:dyDescent="0.25">
      <c r="D32" s="27" t="s">
        <v>31</v>
      </c>
      <c r="E32">
        <v>2336</v>
      </c>
    </row>
    <row r="33" spans="4:11" ht="14.4" x14ac:dyDescent="0.25">
      <c r="D33" s="27" t="s">
        <v>32</v>
      </c>
      <c r="E33">
        <v>2336</v>
      </c>
    </row>
    <row r="41" spans="4:11" x14ac:dyDescent="0.25">
      <c r="K41" s="2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4BD06-04B2-4875-8B9F-3A31FD25D72C}">
  <dimension ref="B1:H31"/>
  <sheetViews>
    <sheetView workbookViewId="0">
      <selection activeCell="B7" sqref="B7"/>
    </sheetView>
  </sheetViews>
  <sheetFormatPr defaultRowHeight="13.8" x14ac:dyDescent="0.25"/>
  <cols>
    <col min="2" max="2" width="26.59765625" bestFit="1" customWidth="1"/>
    <col min="3" max="3" width="12.8984375" customWidth="1"/>
  </cols>
  <sheetData>
    <row r="1" spans="2:8" x14ac:dyDescent="0.25">
      <c r="B1" t="s">
        <v>3796</v>
      </c>
    </row>
    <row r="3" spans="2:8" ht="15.6" x14ac:dyDescent="0.3">
      <c r="B3" s="63" t="s">
        <v>3797</v>
      </c>
      <c r="C3" s="64" t="s">
        <v>3798</v>
      </c>
      <c r="E3" t="s">
        <v>3799</v>
      </c>
      <c r="H3" t="s">
        <v>64</v>
      </c>
    </row>
    <row r="4" spans="2:8" ht="15.6" x14ac:dyDescent="0.3">
      <c r="B4" s="59" t="s">
        <v>50</v>
      </c>
      <c r="C4" s="61">
        <v>60</v>
      </c>
      <c r="E4" s="29" t="s">
        <v>3800</v>
      </c>
      <c r="H4" t="s">
        <v>47</v>
      </c>
    </row>
    <row r="5" spans="2:8" ht="15" x14ac:dyDescent="0.25">
      <c r="B5" s="60" t="s">
        <v>3801</v>
      </c>
      <c r="C5" s="62">
        <v>100</v>
      </c>
      <c r="H5" t="s">
        <v>3802</v>
      </c>
    </row>
    <row r="6" spans="2:8" ht="15" x14ac:dyDescent="0.25">
      <c r="B6" s="60" t="s">
        <v>3803</v>
      </c>
      <c r="C6" s="62">
        <v>100</v>
      </c>
    </row>
    <row r="7" spans="2:8" ht="15" x14ac:dyDescent="0.25">
      <c r="B7" s="59" t="s">
        <v>3804</v>
      </c>
      <c r="C7" s="61">
        <v>150</v>
      </c>
    </row>
    <row r="8" spans="2:8" ht="15" x14ac:dyDescent="0.25">
      <c r="B8" s="59" t="s">
        <v>22</v>
      </c>
      <c r="C8" s="61">
        <v>70</v>
      </c>
    </row>
    <row r="9" spans="2:8" ht="15" x14ac:dyDescent="0.25">
      <c r="B9" s="59" t="s">
        <v>3805</v>
      </c>
      <c r="C9" s="61">
        <v>60</v>
      </c>
    </row>
    <row r="10" spans="2:8" ht="15" x14ac:dyDescent="0.25">
      <c r="B10" s="60" t="s">
        <v>3806</v>
      </c>
      <c r="C10" s="62">
        <v>250</v>
      </c>
    </row>
    <row r="11" spans="2:8" ht="15" x14ac:dyDescent="0.25">
      <c r="B11" s="60" t="s">
        <v>3807</v>
      </c>
      <c r="C11" s="62">
        <v>60</v>
      </c>
    </row>
    <row r="12" spans="2:8" ht="15" x14ac:dyDescent="0.25">
      <c r="B12" s="60" t="s">
        <v>3808</v>
      </c>
      <c r="C12" s="62">
        <v>60</v>
      </c>
    </row>
    <row r="13" spans="2:8" ht="15" x14ac:dyDescent="0.25">
      <c r="B13" s="60" t="s">
        <v>3809</v>
      </c>
      <c r="C13" s="62">
        <v>125</v>
      </c>
    </row>
    <row r="14" spans="2:8" ht="15" x14ac:dyDescent="0.25">
      <c r="B14" s="59" t="s">
        <v>3810</v>
      </c>
      <c r="C14" s="61">
        <v>60</v>
      </c>
    </row>
    <row r="15" spans="2:8" ht="15" x14ac:dyDescent="0.25">
      <c r="B15" s="60" t="s">
        <v>3811</v>
      </c>
      <c r="C15" s="62">
        <v>85</v>
      </c>
    </row>
    <row r="16" spans="2:8" ht="15" x14ac:dyDescent="0.25">
      <c r="B16" s="60" t="s">
        <v>3812</v>
      </c>
      <c r="C16" s="62">
        <v>85</v>
      </c>
    </row>
    <row r="17" spans="2:3" ht="15" x14ac:dyDescent="0.25">
      <c r="B17" s="60" t="s">
        <v>3813</v>
      </c>
      <c r="C17" s="62">
        <v>100</v>
      </c>
    </row>
    <row r="18" spans="2:3" ht="15" x14ac:dyDescent="0.25">
      <c r="B18" s="60" t="s">
        <v>3814</v>
      </c>
      <c r="C18" s="62">
        <v>100</v>
      </c>
    </row>
    <row r="19" spans="2:3" ht="15" x14ac:dyDescent="0.25">
      <c r="B19" s="60" t="s">
        <v>3815</v>
      </c>
      <c r="C19" s="62">
        <v>100</v>
      </c>
    </row>
    <row r="20" spans="2:3" ht="15" x14ac:dyDescent="0.25">
      <c r="B20" s="59" t="s">
        <v>3816</v>
      </c>
      <c r="C20" s="61">
        <v>70</v>
      </c>
    </row>
    <row r="21" spans="2:3" ht="15" x14ac:dyDescent="0.25">
      <c r="B21" s="59" t="s">
        <v>3817</v>
      </c>
      <c r="C21" s="61">
        <v>70</v>
      </c>
    </row>
    <row r="22" spans="2:3" ht="15" x14ac:dyDescent="0.25">
      <c r="B22" s="60" t="s">
        <v>3818</v>
      </c>
      <c r="C22" s="62">
        <v>100</v>
      </c>
    </row>
    <row r="23" spans="2:3" ht="15" x14ac:dyDescent="0.25">
      <c r="B23" s="60" t="s">
        <v>3819</v>
      </c>
      <c r="C23" s="62">
        <v>150</v>
      </c>
    </row>
    <row r="24" spans="2:3" ht="15" x14ac:dyDescent="0.25">
      <c r="B24" s="60" t="s">
        <v>3820</v>
      </c>
      <c r="C24" s="62">
        <v>150</v>
      </c>
    </row>
    <row r="25" spans="2:3" ht="15" x14ac:dyDescent="0.25">
      <c r="B25" s="60" t="s">
        <v>3821</v>
      </c>
      <c r="C25" s="62">
        <v>50</v>
      </c>
    </row>
    <row r="26" spans="2:3" ht="15" x14ac:dyDescent="0.25">
      <c r="B26" s="60" t="s">
        <v>3822</v>
      </c>
      <c r="C26" s="62">
        <v>60</v>
      </c>
    </row>
    <row r="27" spans="2:3" ht="15" x14ac:dyDescent="0.25">
      <c r="B27" s="60" t="s">
        <v>3823</v>
      </c>
      <c r="C27" s="62">
        <v>85</v>
      </c>
    </row>
    <row r="28" spans="2:3" ht="15" x14ac:dyDescent="0.25">
      <c r="B28" s="60" t="s">
        <v>3824</v>
      </c>
      <c r="C28" s="62">
        <v>50</v>
      </c>
    </row>
    <row r="29" spans="2:3" ht="15" x14ac:dyDescent="0.25">
      <c r="B29" s="60" t="s">
        <v>3825</v>
      </c>
      <c r="C29" s="62">
        <v>100</v>
      </c>
    </row>
    <row r="30" spans="2:3" ht="15" x14ac:dyDescent="0.25">
      <c r="B30" s="60" t="s">
        <v>3826</v>
      </c>
      <c r="C30" s="62">
        <v>150</v>
      </c>
    </row>
    <row r="31" spans="2:3" ht="15" x14ac:dyDescent="0.25">
      <c r="B31" s="65" t="s">
        <v>3827</v>
      </c>
      <c r="C31" s="66">
        <v>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11E6B-F077-491C-9E17-9AA362BB2D6B}">
  <dimension ref="A1:V1860"/>
  <sheetViews>
    <sheetView zoomScale="90" zoomScaleNormal="90" workbookViewId="0">
      <pane xSplit="4" ySplit="2" topLeftCell="E3" activePane="bottomRight" state="frozen"/>
      <selection pane="topRight" activeCell="D1" sqref="D1"/>
      <selection pane="bottomLeft" activeCell="A2" sqref="A2"/>
      <selection pane="bottomRight" activeCell="H1861" sqref="H1861"/>
    </sheetView>
  </sheetViews>
  <sheetFormatPr defaultRowHeight="13.8" x14ac:dyDescent="0.25"/>
  <cols>
    <col min="1" max="1" width="9.09765625" customWidth="1"/>
    <col min="2" max="2" width="8" customWidth="1"/>
    <col min="3" max="3" width="49" customWidth="1"/>
    <col min="4" max="4" width="6.8984375" bestFit="1" customWidth="1"/>
    <col min="5" max="5" width="18" customWidth="1"/>
    <col min="6" max="6" width="11.59765625" customWidth="1"/>
    <col min="7" max="7" width="10.3984375" customWidth="1"/>
    <col min="8" max="8" width="14" bestFit="1" customWidth="1"/>
    <col min="9" max="9" width="12" customWidth="1"/>
    <col min="10" max="10" width="21.59765625" bestFit="1" customWidth="1"/>
    <col min="11" max="11" width="10.69921875" style="3" bestFit="1" customWidth="1"/>
    <col min="12" max="12" width="17.8984375" style="3" bestFit="1" customWidth="1"/>
    <col min="16" max="16" width="12.3984375" style="3" bestFit="1" customWidth="1"/>
    <col min="17" max="17" width="11.296875" style="13" bestFit="1" customWidth="1"/>
    <col min="19" max="19" width="12" bestFit="1" customWidth="1"/>
    <col min="20" max="20" width="12" customWidth="1"/>
    <col min="21" max="21" width="13.3984375" bestFit="1" customWidth="1"/>
    <col min="22" max="22" width="11.69921875" bestFit="1" customWidth="1"/>
  </cols>
  <sheetData>
    <row r="1" spans="1:22" ht="15" x14ac:dyDescent="0.25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34</v>
      </c>
      <c r="K1" s="3" t="s">
        <v>64</v>
      </c>
      <c r="L1" s="3" t="s">
        <v>65</v>
      </c>
      <c r="M1" t="s">
        <v>66</v>
      </c>
      <c r="N1" t="s">
        <v>35</v>
      </c>
      <c r="O1" t="s">
        <v>67</v>
      </c>
      <c r="P1" s="3" t="s">
        <v>68</v>
      </c>
    </row>
    <row r="2" spans="1:22" ht="15" x14ac:dyDescent="0.25">
      <c r="A2" t="s">
        <v>55</v>
      </c>
      <c r="B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  <c r="J2" t="s">
        <v>34</v>
      </c>
      <c r="K2" s="3" t="s">
        <v>64</v>
      </c>
      <c r="L2" s="3" t="s">
        <v>65</v>
      </c>
      <c r="M2" t="s">
        <v>66</v>
      </c>
      <c r="N2" t="s">
        <v>35</v>
      </c>
      <c r="O2" t="s">
        <v>67</v>
      </c>
      <c r="P2" s="3" t="s">
        <v>68</v>
      </c>
      <c r="Q2" s="13" t="s">
        <v>69</v>
      </c>
      <c r="S2" t="s">
        <v>70</v>
      </c>
      <c r="T2" t="s">
        <v>71</v>
      </c>
      <c r="U2" t="s">
        <v>72</v>
      </c>
      <c r="V2" t="s">
        <v>73</v>
      </c>
    </row>
    <row r="3" spans="1:22" ht="15" x14ac:dyDescent="0.25">
      <c r="A3" s="7">
        <f t="shared" ref="A3:A66" ca="1" si="0">RAND()</f>
        <v>0.77604949346794649</v>
      </c>
      <c r="B3" s="8" t="s">
        <v>74</v>
      </c>
      <c r="C3" s="8" t="s">
        <v>75</v>
      </c>
      <c r="D3" s="8" t="s">
        <v>76</v>
      </c>
      <c r="E3" s="8" t="s">
        <v>77</v>
      </c>
      <c r="F3" s="8" t="s">
        <v>78</v>
      </c>
      <c r="G3" s="7" t="s">
        <v>79</v>
      </c>
      <c r="H3" s="9">
        <f>DATE(2024,10,16)</f>
        <v>45581</v>
      </c>
      <c r="I3" s="7">
        <v>42958.1</v>
      </c>
      <c r="J3" s="7" t="s">
        <v>80</v>
      </c>
      <c r="K3" s="7"/>
      <c r="L3" s="7"/>
      <c r="M3" s="7"/>
      <c r="N3" s="7"/>
      <c r="O3" s="7"/>
      <c r="P3" s="7"/>
      <c r="Q3" s="7"/>
    </row>
    <row r="4" spans="1:22" ht="14.4" x14ac:dyDescent="0.3">
      <c r="A4" s="7">
        <f t="shared" ca="1" si="0"/>
        <v>0.19787245566386036</v>
      </c>
      <c r="B4" s="8" t="s">
        <v>81</v>
      </c>
      <c r="C4" s="8" t="s">
        <v>82</v>
      </c>
      <c r="D4" s="8" t="s">
        <v>76</v>
      </c>
      <c r="E4" s="8" t="s">
        <v>83</v>
      </c>
      <c r="F4" s="8" t="s">
        <v>84</v>
      </c>
      <c r="G4" s="7" t="s">
        <v>79</v>
      </c>
      <c r="H4" s="9">
        <f>DATE(2024,10,29)</f>
        <v>45594</v>
      </c>
      <c r="I4" s="37">
        <v>71544.84</v>
      </c>
      <c r="J4" s="40" t="s">
        <v>44</v>
      </c>
      <c r="K4" s="39">
        <v>1753.48</v>
      </c>
      <c r="L4" s="10"/>
      <c r="M4" s="40">
        <v>32551.96</v>
      </c>
      <c r="N4" s="40" t="s">
        <v>39</v>
      </c>
      <c r="O4" s="7"/>
      <c r="P4" s="10">
        <f>M4*0.58</f>
        <v>18880.136799999997</v>
      </c>
      <c r="Q4" s="14">
        <v>1200</v>
      </c>
      <c r="S4" s="42">
        <f>INDEX('Conversion tables'!$F$4:$F$13,MATCH(Tampa!J4&amp;Tampa!N4,'Conversion tables'!$B$4:$B$13,0))*Tampa!M4</f>
        <v>37630.065759999998</v>
      </c>
      <c r="T4" s="43" t="str">
        <f>IF(S4&gt;10000,"Truck Load","LTL")</f>
        <v>Truck Load</v>
      </c>
      <c r="U4" t="s">
        <v>48</v>
      </c>
    </row>
    <row r="5" spans="1:22" ht="14.4" x14ac:dyDescent="0.3">
      <c r="A5" s="7">
        <f t="shared" ca="1" si="0"/>
        <v>0.57170630087403207</v>
      </c>
      <c r="B5" s="8" t="s">
        <v>85</v>
      </c>
      <c r="C5" s="8" t="s">
        <v>86</v>
      </c>
      <c r="D5" s="8" t="s">
        <v>76</v>
      </c>
      <c r="E5" s="8" t="s">
        <v>87</v>
      </c>
      <c r="F5" s="8" t="s">
        <v>88</v>
      </c>
      <c r="G5" s="7" t="s">
        <v>79</v>
      </c>
      <c r="H5" s="9">
        <f>DATE(2024,12,6)</f>
        <v>45632</v>
      </c>
      <c r="I5" s="37">
        <v>28701.8</v>
      </c>
      <c r="J5" s="40" t="s">
        <v>89</v>
      </c>
      <c r="K5" s="10">
        <v>125</v>
      </c>
      <c r="L5" s="10"/>
      <c r="M5" s="7">
        <v>1080</v>
      </c>
      <c r="N5" s="7" t="s">
        <v>42</v>
      </c>
      <c r="O5" s="7"/>
      <c r="P5" s="10">
        <f>M5*0.58</f>
        <v>626.4</v>
      </c>
      <c r="Q5" s="14">
        <f>(K5+L5)-P5</f>
        <v>-501.4</v>
      </c>
      <c r="S5" s="42" t="e">
        <f>INDEX('Conversion tables'!$F$4:$F$13,MATCH(Tampa!J5&amp;Tampa!N5,'Conversion tables'!$B$4:$B$13,0))*Tampa!M5</f>
        <v>#N/A</v>
      </c>
      <c r="T5" s="43" t="e">
        <f>IF(S5&gt;10000,"Truck Load","LTL")</f>
        <v>#N/A</v>
      </c>
      <c r="U5" t="s">
        <v>48</v>
      </c>
    </row>
    <row r="6" spans="1:22" ht="15" x14ac:dyDescent="0.25">
      <c r="A6" s="7">
        <f t="shared" ca="1" si="0"/>
        <v>3.4905313424416495E-2</v>
      </c>
      <c r="B6" s="8" t="s">
        <v>90</v>
      </c>
      <c r="C6" s="8" t="s">
        <v>91</v>
      </c>
      <c r="D6" s="8" t="s">
        <v>76</v>
      </c>
      <c r="E6" s="8" t="s">
        <v>92</v>
      </c>
      <c r="F6" s="8" t="s">
        <v>93</v>
      </c>
      <c r="G6" s="7" t="s">
        <v>79</v>
      </c>
      <c r="H6" s="9">
        <f>DATE(2024,12,12)</f>
        <v>45638</v>
      </c>
      <c r="I6" s="7">
        <v>32934.42</v>
      </c>
      <c r="J6" s="7" t="s">
        <v>94</v>
      </c>
      <c r="K6" s="7"/>
      <c r="L6" s="7"/>
      <c r="M6" s="7">
        <v>3012.58</v>
      </c>
      <c r="N6" s="7" t="s">
        <v>39</v>
      </c>
      <c r="O6" s="7"/>
      <c r="P6" s="7"/>
      <c r="Q6" s="7"/>
    </row>
    <row r="7" spans="1:22" ht="15" x14ac:dyDescent="0.25">
      <c r="A7" s="7">
        <f t="shared" ca="1" si="0"/>
        <v>0.83454008703233618</v>
      </c>
      <c r="B7" s="8" t="s">
        <v>95</v>
      </c>
      <c r="C7" s="8" t="s">
        <v>96</v>
      </c>
      <c r="D7" s="8" t="s">
        <v>76</v>
      </c>
      <c r="E7" s="8" t="s">
        <v>97</v>
      </c>
      <c r="F7" s="8" t="s">
        <v>98</v>
      </c>
      <c r="G7" s="7" t="s">
        <v>79</v>
      </c>
      <c r="H7" s="9">
        <f>DATE(2024,11,19)</f>
        <v>45615</v>
      </c>
      <c r="I7" s="7">
        <v>93187.839999999997</v>
      </c>
      <c r="J7" s="7" t="s">
        <v>80</v>
      </c>
      <c r="K7" s="7"/>
      <c r="L7" s="7"/>
      <c r="M7" s="7"/>
      <c r="N7" s="7"/>
      <c r="O7" s="7"/>
      <c r="P7" s="7"/>
      <c r="Q7" s="7"/>
    </row>
    <row r="8" spans="1:22" ht="14.4" x14ac:dyDescent="0.3">
      <c r="A8" s="7">
        <f t="shared" ca="1" si="0"/>
        <v>0.95917892004366989</v>
      </c>
      <c r="B8" s="8" t="s">
        <v>81</v>
      </c>
      <c r="C8" s="8" t="s">
        <v>82</v>
      </c>
      <c r="D8" s="8" t="s">
        <v>76</v>
      </c>
      <c r="E8" s="8" t="s">
        <v>99</v>
      </c>
      <c r="F8" s="8" t="s">
        <v>100</v>
      </c>
      <c r="G8" s="7" t="s">
        <v>101</v>
      </c>
      <c r="H8" s="9">
        <f>DATE(2025,2,19)</f>
        <v>45707</v>
      </c>
      <c r="I8" s="37">
        <v>36876.19</v>
      </c>
      <c r="J8" s="7" t="s">
        <v>38</v>
      </c>
      <c r="K8" s="41">
        <v>997.15</v>
      </c>
      <c r="L8" s="41">
        <v>428.77</v>
      </c>
      <c r="M8" s="7">
        <v>1404.43</v>
      </c>
      <c r="N8" s="7" t="s">
        <v>42</v>
      </c>
      <c r="O8" s="7"/>
      <c r="P8" s="10">
        <f>M8*0.98</f>
        <v>1376.3414</v>
      </c>
      <c r="Q8" s="14">
        <f>(K8+L8)-P8</f>
        <v>49.578600000000051</v>
      </c>
      <c r="S8" s="42">
        <f>INDEX('Conversion tables'!$F$4:$F$13,MATCH(Tampa!J8&amp;Tampa!N8,'Conversion tables'!$B$4:$B$13,0))*Tampa!M8</f>
        <v>5213.9463750000004</v>
      </c>
      <c r="T8" s="43" t="str">
        <f>IF(S8&gt;10000,"Truck Load","LTL")</f>
        <v>LTL</v>
      </c>
      <c r="U8" t="s">
        <v>47</v>
      </c>
    </row>
    <row r="9" spans="1:22" ht="15" x14ac:dyDescent="0.25">
      <c r="A9" s="7">
        <f t="shared" ca="1" si="0"/>
        <v>0.84888091844472846</v>
      </c>
      <c r="B9" s="8" t="s">
        <v>102</v>
      </c>
      <c r="C9" s="8" t="s">
        <v>103</v>
      </c>
      <c r="D9" s="8" t="s">
        <v>76</v>
      </c>
      <c r="E9" s="8" t="s">
        <v>104</v>
      </c>
      <c r="F9" s="8" t="s">
        <v>105</v>
      </c>
      <c r="G9" s="7" t="s">
        <v>79</v>
      </c>
      <c r="H9" s="9">
        <f>DATE(2025,1,15)</f>
        <v>45672</v>
      </c>
      <c r="I9" s="7">
        <v>25230.35</v>
      </c>
      <c r="J9" s="7" t="s">
        <v>80</v>
      </c>
      <c r="K9" s="7"/>
      <c r="L9" s="7"/>
      <c r="M9" s="7"/>
      <c r="N9" s="7"/>
      <c r="O9" s="7"/>
      <c r="P9" s="7"/>
      <c r="Q9" s="7"/>
    </row>
    <row r="10" spans="1:22" ht="15" x14ac:dyDescent="0.25">
      <c r="A10" s="7">
        <f t="shared" ca="1" si="0"/>
        <v>0.45162290409981753</v>
      </c>
      <c r="B10" s="8" t="s">
        <v>106</v>
      </c>
      <c r="C10" s="8" t="s">
        <v>107</v>
      </c>
      <c r="D10" s="8" t="s">
        <v>76</v>
      </c>
      <c r="E10" s="8" t="s">
        <v>108</v>
      </c>
      <c r="F10" s="8" t="s">
        <v>109</v>
      </c>
      <c r="G10" s="7" t="s">
        <v>79</v>
      </c>
      <c r="H10" s="9">
        <f>DATE(2024,10,18)</f>
        <v>45583</v>
      </c>
      <c r="I10" s="7">
        <v>47939.06</v>
      </c>
      <c r="J10" s="7" t="s">
        <v>80</v>
      </c>
      <c r="K10" s="7"/>
      <c r="L10" s="7"/>
      <c r="M10" s="7"/>
      <c r="N10" s="7"/>
      <c r="O10" s="7"/>
      <c r="P10" s="7"/>
      <c r="Q10" s="7"/>
    </row>
    <row r="11" spans="1:22" ht="15" x14ac:dyDescent="0.25">
      <c r="A11" s="7">
        <f t="shared" ca="1" si="0"/>
        <v>0.44831306120244774</v>
      </c>
      <c r="B11" s="8" t="s">
        <v>110</v>
      </c>
      <c r="C11" s="8" t="s">
        <v>111</v>
      </c>
      <c r="D11" s="8" t="s">
        <v>76</v>
      </c>
      <c r="E11" s="8" t="s">
        <v>112</v>
      </c>
      <c r="F11" s="8" t="s">
        <v>113</v>
      </c>
      <c r="G11" s="7" t="s">
        <v>79</v>
      </c>
      <c r="H11" s="9">
        <f>DATE(2025,1,3)</f>
        <v>45660</v>
      </c>
      <c r="I11" s="7">
        <v>22486.62</v>
      </c>
      <c r="J11" s="7" t="s">
        <v>80</v>
      </c>
      <c r="K11" s="7"/>
      <c r="L11" s="7"/>
      <c r="M11" s="7"/>
      <c r="N11" s="7"/>
      <c r="O11" s="7"/>
      <c r="P11" s="7"/>
      <c r="Q11" s="7"/>
    </row>
    <row r="12" spans="1:22" ht="14.4" x14ac:dyDescent="0.3">
      <c r="A12" s="7">
        <f t="shared" ca="1" si="0"/>
        <v>0.30553639345167427</v>
      </c>
      <c r="B12" s="8" t="s">
        <v>81</v>
      </c>
      <c r="C12" s="8" t="s">
        <v>82</v>
      </c>
      <c r="D12" s="8" t="s">
        <v>76</v>
      </c>
      <c r="E12" s="8" t="s">
        <v>114</v>
      </c>
      <c r="F12" s="8" t="s">
        <v>115</v>
      </c>
      <c r="G12" s="7" t="s">
        <v>79</v>
      </c>
      <c r="H12" s="9">
        <f>DATE(2024,11,10)</f>
        <v>45606</v>
      </c>
      <c r="I12" s="37">
        <v>55739.48</v>
      </c>
      <c r="J12" s="7" t="s">
        <v>38</v>
      </c>
      <c r="K12" s="10">
        <v>2761.34</v>
      </c>
      <c r="L12" s="10">
        <v>1118.3399999999999</v>
      </c>
      <c r="M12" s="7">
        <f>735+2085</f>
        <v>2820</v>
      </c>
      <c r="N12" s="7" t="s">
        <v>42</v>
      </c>
      <c r="O12" s="7"/>
      <c r="P12" s="10">
        <f>M12*0.58</f>
        <v>1635.6</v>
      </c>
      <c r="Q12" s="14">
        <f>(K12+L12)-P12</f>
        <v>2244.0800000000004</v>
      </c>
      <c r="S12" s="42">
        <f>INDEX('Conversion tables'!$F$4:$F$13,MATCH(Tampa!J12&amp;Tampa!N12,'Conversion tables'!$B$4:$B$13,0))*Tampa!M12</f>
        <v>10469.25</v>
      </c>
      <c r="T12" s="43" t="str">
        <f>IF(S12&gt;10000,"Truck Load","LTL")</f>
        <v>Truck Load</v>
      </c>
      <c r="U12" t="s">
        <v>48</v>
      </c>
      <c r="V12" s="22"/>
    </row>
    <row r="13" spans="1:22" ht="15" x14ac:dyDescent="0.25">
      <c r="A13" s="7">
        <f t="shared" ca="1" si="0"/>
        <v>0.39761701023886353</v>
      </c>
      <c r="B13" s="8" t="s">
        <v>116</v>
      </c>
      <c r="C13" s="8" t="s">
        <v>117</v>
      </c>
      <c r="D13" s="8" t="s">
        <v>76</v>
      </c>
      <c r="E13" s="8" t="s">
        <v>118</v>
      </c>
      <c r="F13" s="8" t="s">
        <v>119</v>
      </c>
      <c r="G13" s="7" t="s">
        <v>79</v>
      </c>
      <c r="H13" s="9">
        <f>DATE(2024,10,31)</f>
        <v>45596</v>
      </c>
      <c r="I13" s="7">
        <v>43606.65</v>
      </c>
      <c r="J13" s="7" t="s">
        <v>80</v>
      </c>
      <c r="K13" s="7"/>
      <c r="L13" s="7"/>
      <c r="M13" s="7"/>
      <c r="N13" s="7"/>
      <c r="O13" s="7"/>
      <c r="P13" s="7"/>
      <c r="Q13" s="7"/>
    </row>
    <row r="14" spans="1:22" ht="15" x14ac:dyDescent="0.25">
      <c r="A14" s="7">
        <f t="shared" ca="1" si="0"/>
        <v>0.53416954233059377</v>
      </c>
      <c r="B14" s="8" t="s">
        <v>120</v>
      </c>
      <c r="C14" s="8" t="s">
        <v>121</v>
      </c>
      <c r="D14" s="8" t="s">
        <v>76</v>
      </c>
      <c r="E14" s="8" t="s">
        <v>122</v>
      </c>
      <c r="F14" s="8" t="s">
        <v>123</v>
      </c>
      <c r="G14" s="7" t="s">
        <v>101</v>
      </c>
      <c r="H14" s="9">
        <f>DATE(2025,2,13)</f>
        <v>45701</v>
      </c>
      <c r="I14" s="7">
        <v>27931</v>
      </c>
      <c r="J14" s="7" t="s">
        <v>80</v>
      </c>
      <c r="K14" s="7"/>
      <c r="L14" s="7"/>
      <c r="M14" s="7"/>
      <c r="N14" s="7"/>
      <c r="O14" s="7"/>
      <c r="P14" s="7"/>
      <c r="Q14" s="7"/>
    </row>
    <row r="15" spans="1:22" ht="15" x14ac:dyDescent="0.25">
      <c r="A15" s="7">
        <f t="shared" ca="1" si="0"/>
        <v>0.14798205954160859</v>
      </c>
      <c r="B15" s="8" t="s">
        <v>110</v>
      </c>
      <c r="C15" s="8" t="s">
        <v>111</v>
      </c>
      <c r="D15" s="8" t="s">
        <v>76</v>
      </c>
      <c r="E15" s="8" t="s">
        <v>124</v>
      </c>
      <c r="F15" s="8" t="s">
        <v>125</v>
      </c>
      <c r="G15" s="7" t="s">
        <v>79</v>
      </c>
      <c r="H15" s="9">
        <f>DATE(2025,1,10)</f>
        <v>45667</v>
      </c>
      <c r="I15" s="7">
        <v>25816.880000000001</v>
      </c>
      <c r="J15" s="7" t="s">
        <v>80</v>
      </c>
      <c r="K15" s="7"/>
      <c r="L15" s="7"/>
      <c r="M15" s="7"/>
      <c r="N15" s="7"/>
      <c r="O15" s="7"/>
      <c r="P15" s="7"/>
      <c r="Q15" s="7"/>
    </row>
    <row r="16" spans="1:22" ht="14.4" x14ac:dyDescent="0.3">
      <c r="A16" s="7">
        <f t="shared" ca="1" si="0"/>
        <v>0.18033539477450833</v>
      </c>
      <c r="B16" s="8" t="s">
        <v>126</v>
      </c>
      <c r="C16" s="8" t="s">
        <v>127</v>
      </c>
      <c r="D16" s="8" t="s">
        <v>76</v>
      </c>
      <c r="E16" s="8" t="s">
        <v>128</v>
      </c>
      <c r="F16" s="8" t="s">
        <v>129</v>
      </c>
      <c r="G16" s="7" t="s">
        <v>101</v>
      </c>
      <c r="H16" s="9">
        <f>DATE(2025,2,17)</f>
        <v>45705</v>
      </c>
      <c r="I16" s="37">
        <v>36493.199999999997</v>
      </c>
      <c r="J16" s="7" t="s">
        <v>38</v>
      </c>
      <c r="K16" s="10">
        <v>548.35</v>
      </c>
      <c r="L16" s="10">
        <v>219.34</v>
      </c>
      <c r="M16" s="7">
        <f>85+475</f>
        <v>560</v>
      </c>
      <c r="N16" s="7" t="s">
        <v>42</v>
      </c>
      <c r="O16" s="7"/>
      <c r="P16" s="10">
        <f>M16*0.98</f>
        <v>548.79999999999995</v>
      </c>
      <c r="Q16" s="14">
        <f>(K16+L16)-P16</f>
        <v>218.8900000000001</v>
      </c>
      <c r="S16" s="42">
        <f>INDEX('Conversion tables'!$F$4:$F$13,MATCH(Tampa!J16&amp;Tampa!N16,'Conversion tables'!$B$4:$B$13,0))*Tampa!M16</f>
        <v>2079</v>
      </c>
      <c r="T16" s="43" t="str">
        <f>IF(S16&gt;10000,"Truck Load","LTL")</f>
        <v>LTL</v>
      </c>
      <c r="U16" t="s">
        <v>47</v>
      </c>
    </row>
    <row r="17" spans="1:21" ht="14.4" x14ac:dyDescent="0.3">
      <c r="A17" s="7">
        <f t="shared" ca="1" si="0"/>
        <v>0.23951715811925223</v>
      </c>
      <c r="B17" s="8" t="s">
        <v>74</v>
      </c>
      <c r="C17" s="8" t="s">
        <v>75</v>
      </c>
      <c r="D17" s="8" t="s">
        <v>76</v>
      </c>
      <c r="E17" s="8" t="s">
        <v>130</v>
      </c>
      <c r="F17" s="8" t="s">
        <v>131</v>
      </c>
      <c r="G17" s="7" t="s">
        <v>101</v>
      </c>
      <c r="H17" s="9">
        <f>DATE(2025,2,27)</f>
        <v>45715</v>
      </c>
      <c r="I17" s="37">
        <v>24612.03</v>
      </c>
      <c r="J17" s="7" t="s">
        <v>38</v>
      </c>
      <c r="K17" s="10">
        <v>318.27</v>
      </c>
      <c r="L17" s="10"/>
      <c r="M17" s="7">
        <v>777.4</v>
      </c>
      <c r="N17" s="7" t="s">
        <v>42</v>
      </c>
      <c r="O17" s="7"/>
      <c r="P17" s="10">
        <f>M17*0.98</f>
        <v>761.85199999999998</v>
      </c>
      <c r="Q17" s="14">
        <f>(K17+L17)-P17</f>
        <v>-443.58199999999999</v>
      </c>
      <c r="S17" s="42">
        <f>INDEX('Conversion tables'!$F$4:$F$13,MATCH(Tampa!J17&amp;Tampa!N17,'Conversion tables'!$B$4:$B$13,0))*Tampa!M17</f>
        <v>2886.0974999999999</v>
      </c>
      <c r="T17" s="43" t="str">
        <f>IF(S17&gt;10000,"Truck Load","LTL")</f>
        <v>LTL</v>
      </c>
      <c r="U17" t="s">
        <v>47</v>
      </c>
    </row>
    <row r="18" spans="1:21" ht="15" x14ac:dyDescent="0.25">
      <c r="A18" s="7">
        <f t="shared" ca="1" si="0"/>
        <v>0.34231524010789205</v>
      </c>
      <c r="B18" s="8" t="s">
        <v>120</v>
      </c>
      <c r="C18" s="8" t="s">
        <v>121</v>
      </c>
      <c r="D18" s="8" t="s">
        <v>76</v>
      </c>
      <c r="E18" s="8" t="s">
        <v>132</v>
      </c>
      <c r="F18" s="8" t="s">
        <v>133</v>
      </c>
      <c r="G18" s="7" t="s">
        <v>101</v>
      </c>
      <c r="H18" s="9">
        <f>DATE(2025,2,20)</f>
        <v>45708</v>
      </c>
      <c r="I18" s="7">
        <v>27401.48</v>
      </c>
      <c r="J18" s="7" t="s">
        <v>80</v>
      </c>
      <c r="K18" s="7"/>
      <c r="L18" s="7"/>
      <c r="M18" s="7"/>
      <c r="N18" s="7"/>
      <c r="O18" s="7"/>
      <c r="P18" s="7"/>
      <c r="Q18" s="7"/>
    </row>
    <row r="19" spans="1:21" ht="14.4" x14ac:dyDescent="0.3">
      <c r="A19" s="7">
        <f t="shared" ca="1" si="0"/>
        <v>0.79383381107148276</v>
      </c>
      <c r="B19" s="8" t="s">
        <v>81</v>
      </c>
      <c r="C19" s="8" t="s">
        <v>82</v>
      </c>
      <c r="D19" s="8" t="s">
        <v>76</v>
      </c>
      <c r="E19" s="8" t="s">
        <v>134</v>
      </c>
      <c r="F19" s="8" t="s">
        <v>135</v>
      </c>
      <c r="G19" s="7" t="s">
        <v>79</v>
      </c>
      <c r="H19" s="9">
        <f>DATE(2024,11,25)</f>
        <v>45621</v>
      </c>
      <c r="I19" s="37">
        <v>22720.29</v>
      </c>
      <c r="J19" s="7" t="s">
        <v>38</v>
      </c>
      <c r="K19" s="10">
        <v>548.35</v>
      </c>
      <c r="L19" s="10">
        <v>219.34</v>
      </c>
      <c r="M19" s="7">
        <v>560</v>
      </c>
      <c r="N19" s="7" t="s">
        <v>42</v>
      </c>
      <c r="O19" s="7"/>
      <c r="P19" s="10">
        <f>M19*0.98</f>
        <v>548.79999999999995</v>
      </c>
      <c r="Q19" s="14">
        <f>(K19+L19)-P19</f>
        <v>218.8900000000001</v>
      </c>
      <c r="S19" s="42">
        <f>INDEX('Conversion tables'!$F$4:$F$13,MATCH(Tampa!J19&amp;Tampa!N19,'Conversion tables'!$B$4:$B$13,0))*Tampa!M19</f>
        <v>2079</v>
      </c>
      <c r="T19" s="43" t="str">
        <f>IF(S19&gt;10000,"Truck Load","LTL")</f>
        <v>LTL</v>
      </c>
      <c r="U19" t="s">
        <v>47</v>
      </c>
    </row>
    <row r="20" spans="1:21" ht="15" x14ac:dyDescent="0.25">
      <c r="A20" s="7">
        <f t="shared" ca="1" si="0"/>
        <v>0.55103360569178772</v>
      </c>
      <c r="B20" s="8" t="s">
        <v>136</v>
      </c>
      <c r="C20" s="8" t="s">
        <v>137</v>
      </c>
      <c r="D20" s="8" t="s">
        <v>76</v>
      </c>
      <c r="E20" s="8" t="s">
        <v>138</v>
      </c>
      <c r="F20" s="8" t="s">
        <v>139</v>
      </c>
      <c r="G20" s="7" t="s">
        <v>79</v>
      </c>
      <c r="H20" s="9">
        <f>DATE(2024,10,30)</f>
        <v>45595</v>
      </c>
      <c r="I20" s="7">
        <v>44196.85</v>
      </c>
      <c r="J20" s="7" t="s">
        <v>80</v>
      </c>
      <c r="K20" s="7"/>
      <c r="L20" s="7"/>
      <c r="M20" s="7"/>
      <c r="N20" s="7"/>
      <c r="O20" s="7"/>
      <c r="P20" s="7"/>
      <c r="Q20" s="7"/>
    </row>
    <row r="21" spans="1:21" ht="15" x14ac:dyDescent="0.25">
      <c r="A21" s="7">
        <f t="shared" ca="1" si="0"/>
        <v>0.99193101515137971</v>
      </c>
      <c r="B21" s="8" t="s">
        <v>81</v>
      </c>
      <c r="C21" s="8" t="s">
        <v>82</v>
      </c>
      <c r="D21" s="8" t="s">
        <v>76</v>
      </c>
      <c r="E21" s="8" t="s">
        <v>140</v>
      </c>
      <c r="F21" s="8" t="s">
        <v>141</v>
      </c>
      <c r="G21" s="7" t="s">
        <v>101</v>
      </c>
      <c r="H21" s="9">
        <f>DATE(2025,3,4)</f>
        <v>45720</v>
      </c>
      <c r="I21" s="7">
        <v>68762.720000000001</v>
      </c>
      <c r="J21" s="7" t="s">
        <v>80</v>
      </c>
      <c r="K21" s="7"/>
      <c r="L21" s="7"/>
      <c r="M21" s="7"/>
      <c r="N21" s="7"/>
      <c r="O21" s="7"/>
      <c r="P21" s="7"/>
      <c r="Q21" s="7"/>
    </row>
    <row r="22" spans="1:21" ht="15" x14ac:dyDescent="0.25">
      <c r="A22" s="7">
        <f t="shared" ca="1" si="0"/>
        <v>0.32143053853717773</v>
      </c>
      <c r="B22" s="8" t="s">
        <v>110</v>
      </c>
      <c r="C22" s="8" t="s">
        <v>111</v>
      </c>
      <c r="D22" s="8" t="s">
        <v>76</v>
      </c>
      <c r="E22" s="8" t="s">
        <v>142</v>
      </c>
      <c r="F22" s="8" t="s">
        <v>143</v>
      </c>
      <c r="G22" s="7" t="s">
        <v>79</v>
      </c>
      <c r="H22" s="9">
        <f>DATE(2024,12,2)</f>
        <v>45628</v>
      </c>
      <c r="I22" s="7">
        <v>32525.759999999998</v>
      </c>
      <c r="J22" s="7" t="s">
        <v>80</v>
      </c>
      <c r="K22" s="7"/>
      <c r="L22" s="7"/>
      <c r="M22" s="7"/>
      <c r="N22" s="7"/>
      <c r="O22" s="7"/>
      <c r="P22" s="7"/>
      <c r="Q22" s="7"/>
    </row>
    <row r="23" spans="1:21" ht="14.4" x14ac:dyDescent="0.3">
      <c r="A23" s="7">
        <f t="shared" ca="1" si="0"/>
        <v>0.42184435635496709</v>
      </c>
      <c r="B23" s="8" t="s">
        <v>81</v>
      </c>
      <c r="C23" s="8" t="s">
        <v>82</v>
      </c>
      <c r="D23" s="8" t="s">
        <v>76</v>
      </c>
      <c r="E23" s="8" t="s">
        <v>144</v>
      </c>
      <c r="F23" s="8" t="s">
        <v>145</v>
      </c>
      <c r="G23" s="7" t="s">
        <v>79</v>
      </c>
      <c r="H23" s="9">
        <f>DATE(2024,10,16)</f>
        <v>45581</v>
      </c>
      <c r="I23" s="37">
        <v>35975.949999999997</v>
      </c>
      <c r="J23" s="7" t="s">
        <v>38</v>
      </c>
      <c r="K23" s="10">
        <v>1134.58</v>
      </c>
      <c r="L23" s="10">
        <v>465.18</v>
      </c>
      <c r="M23" s="7">
        <v>1599.98</v>
      </c>
      <c r="N23" s="7" t="s">
        <v>42</v>
      </c>
      <c r="O23" s="7"/>
      <c r="P23" s="10">
        <f>M23*0.98</f>
        <v>1567.9803999999999</v>
      </c>
      <c r="Q23" s="14">
        <f>(K23+L23)-P23</f>
        <v>31.779600000000073</v>
      </c>
      <c r="S23" s="42">
        <f>INDEX('Conversion tables'!$F$4:$F$13,MATCH(Tampa!J23&amp;Tampa!N23,'Conversion tables'!$B$4:$B$13,0))*Tampa!M23</f>
        <v>5939.9257500000003</v>
      </c>
      <c r="T23" s="43" t="str">
        <f t="shared" ref="T23:T24" si="1">IF(S23&gt;10000,"Truck Load","LTL")</f>
        <v>LTL</v>
      </c>
      <c r="U23" t="s">
        <v>47</v>
      </c>
    </row>
    <row r="24" spans="1:21" ht="14.4" x14ac:dyDescent="0.3">
      <c r="A24" s="7">
        <f t="shared" ca="1" si="0"/>
        <v>0.44777627875266612</v>
      </c>
      <c r="B24" s="8" t="s">
        <v>81</v>
      </c>
      <c r="C24" s="8" t="s">
        <v>82</v>
      </c>
      <c r="D24" s="8" t="s">
        <v>76</v>
      </c>
      <c r="E24" s="8" t="s">
        <v>146</v>
      </c>
      <c r="F24" s="8" t="s">
        <v>147</v>
      </c>
      <c r="G24" s="7" t="s">
        <v>79</v>
      </c>
      <c r="H24" s="9">
        <f>DATE(2024,11,6)</f>
        <v>45602</v>
      </c>
      <c r="I24" s="37">
        <v>36838.75</v>
      </c>
      <c r="J24" s="7" t="s">
        <v>38</v>
      </c>
      <c r="K24" s="10">
        <v>318.27</v>
      </c>
      <c r="L24" s="10"/>
      <c r="M24" s="7">
        <v>86.377778000000006</v>
      </c>
      <c r="N24" s="7" t="s">
        <v>42</v>
      </c>
      <c r="O24" s="7"/>
      <c r="P24" s="10">
        <f>M24*0.98</f>
        <v>84.650222440000007</v>
      </c>
      <c r="Q24" s="14">
        <f>(K24+L24)-P24</f>
        <v>233.61977755999999</v>
      </c>
      <c r="S24" s="42">
        <f>INDEX('Conversion tables'!$F$4:$F$13,MATCH(Tampa!J24&amp;Tampa!N24,'Conversion tables'!$B$4:$B$13,0))*Tampa!M24</f>
        <v>320.67750082500004</v>
      </c>
      <c r="T24" s="43" t="str">
        <f t="shared" si="1"/>
        <v>LTL</v>
      </c>
      <c r="U24" t="s">
        <v>47</v>
      </c>
    </row>
    <row r="25" spans="1:21" ht="15" x14ac:dyDescent="0.25">
      <c r="A25" s="7">
        <f t="shared" ca="1" si="0"/>
        <v>0.10777922481096724</v>
      </c>
      <c r="B25" s="8" t="s">
        <v>110</v>
      </c>
      <c r="C25" s="8" t="s">
        <v>111</v>
      </c>
      <c r="D25" s="8" t="s">
        <v>76</v>
      </c>
      <c r="E25" s="8" t="s">
        <v>148</v>
      </c>
      <c r="F25" s="8" t="s">
        <v>149</v>
      </c>
      <c r="G25" s="7" t="s">
        <v>79</v>
      </c>
      <c r="H25" s="9">
        <f>DATE(2024,11,5)</f>
        <v>45601</v>
      </c>
      <c r="I25" s="7">
        <v>28156.639999999999</v>
      </c>
      <c r="J25" s="7" t="s">
        <v>80</v>
      </c>
      <c r="K25" s="7"/>
      <c r="L25" s="7"/>
      <c r="M25" s="7"/>
      <c r="N25" s="7"/>
      <c r="O25" s="7"/>
      <c r="P25" s="7"/>
      <c r="Q25" s="7"/>
    </row>
    <row r="26" spans="1:21" ht="15" x14ac:dyDescent="0.25">
      <c r="A26" s="7">
        <f t="shared" ca="1" si="0"/>
        <v>1.3676298923760877E-2</v>
      </c>
      <c r="B26" s="8" t="s">
        <v>150</v>
      </c>
      <c r="C26" s="8" t="s">
        <v>151</v>
      </c>
      <c r="D26" s="8" t="s">
        <v>76</v>
      </c>
      <c r="E26" s="8" t="s">
        <v>152</v>
      </c>
      <c r="F26" s="8" t="s">
        <v>153</v>
      </c>
      <c r="G26" s="7" t="s">
        <v>79</v>
      </c>
      <c r="H26" s="9">
        <f>DATE(2024,12,13)</f>
        <v>45639</v>
      </c>
      <c r="I26" s="7">
        <v>22029.69</v>
      </c>
      <c r="J26" s="7" t="s">
        <v>80</v>
      </c>
      <c r="K26" s="7"/>
      <c r="L26" s="7"/>
      <c r="M26" s="7"/>
      <c r="N26" s="7"/>
      <c r="O26" s="7"/>
      <c r="P26" s="7"/>
      <c r="Q26" s="7"/>
    </row>
    <row r="27" spans="1:21" ht="14.4" x14ac:dyDescent="0.3">
      <c r="A27" s="7">
        <f t="shared" ca="1" si="0"/>
        <v>0.63922690311377151</v>
      </c>
      <c r="B27" s="8" t="s">
        <v>81</v>
      </c>
      <c r="C27" s="8" t="s">
        <v>82</v>
      </c>
      <c r="D27" s="8" t="s">
        <v>76</v>
      </c>
      <c r="E27" s="8" t="s">
        <v>154</v>
      </c>
      <c r="F27" s="8" t="s">
        <v>155</v>
      </c>
      <c r="G27" s="7" t="s">
        <v>101</v>
      </c>
      <c r="H27" s="9">
        <f>DATE(2025,2,17)</f>
        <v>45705</v>
      </c>
      <c r="I27" s="37">
        <v>35756.65</v>
      </c>
      <c r="J27" s="7" t="s">
        <v>38</v>
      </c>
      <c r="K27" s="10">
        <v>861.7</v>
      </c>
      <c r="L27" s="10">
        <v>361.91</v>
      </c>
      <c r="M27" s="7">
        <v>880</v>
      </c>
      <c r="N27" s="7" t="s">
        <v>42</v>
      </c>
      <c r="O27" s="7"/>
      <c r="P27" s="10">
        <f>M27*0.98</f>
        <v>862.4</v>
      </c>
      <c r="Q27" s="14">
        <f>(K27+L27)-P27</f>
        <v>361.21000000000015</v>
      </c>
      <c r="S27" s="42">
        <f>INDEX('Conversion tables'!$F$4:$F$13,MATCH(Tampa!J27&amp;Tampa!N27,'Conversion tables'!$B$4:$B$13,0))*Tampa!M27</f>
        <v>3267</v>
      </c>
      <c r="T27" s="43" t="str">
        <f t="shared" ref="T27:T29" si="2">IF(S27&gt;10000,"Truck Load","LTL")</f>
        <v>LTL</v>
      </c>
      <c r="U27" t="s">
        <v>47</v>
      </c>
    </row>
    <row r="28" spans="1:21" ht="14.4" x14ac:dyDescent="0.3">
      <c r="A28" s="7">
        <f t="shared" ca="1" si="0"/>
        <v>0.64852794544366854</v>
      </c>
      <c r="B28" s="8" t="s">
        <v>81</v>
      </c>
      <c r="C28" s="8" t="s">
        <v>82</v>
      </c>
      <c r="D28" s="8" t="s">
        <v>76</v>
      </c>
      <c r="E28" s="8" t="s">
        <v>156</v>
      </c>
      <c r="F28" s="8" t="s">
        <v>157</v>
      </c>
      <c r="G28" s="7" t="s">
        <v>101</v>
      </c>
      <c r="H28" s="9">
        <f>DATE(2025,2,23)</f>
        <v>45711</v>
      </c>
      <c r="I28" s="37">
        <v>25989.4</v>
      </c>
      <c r="J28" s="7" t="s">
        <v>38</v>
      </c>
      <c r="K28" s="10">
        <v>997.15</v>
      </c>
      <c r="L28" s="10">
        <v>428.77</v>
      </c>
      <c r="M28" s="7">
        <v>1404.43</v>
      </c>
      <c r="N28" s="7" t="s">
        <v>42</v>
      </c>
      <c r="O28" s="7"/>
      <c r="P28" s="10">
        <f>M28*0.98</f>
        <v>1376.3414</v>
      </c>
      <c r="Q28" s="14">
        <f>(K28+L28)-P28</f>
        <v>49.578600000000051</v>
      </c>
      <c r="S28" s="42">
        <f>INDEX('Conversion tables'!$F$4:$F$13,MATCH(Tampa!J28&amp;Tampa!N28,'Conversion tables'!$B$4:$B$13,0))*Tampa!M28</f>
        <v>5213.9463750000004</v>
      </c>
      <c r="T28" s="43" t="str">
        <f t="shared" si="2"/>
        <v>LTL</v>
      </c>
      <c r="U28" t="s">
        <v>47</v>
      </c>
    </row>
    <row r="29" spans="1:21" ht="14.4" x14ac:dyDescent="0.3">
      <c r="A29" s="7">
        <f t="shared" ca="1" si="0"/>
        <v>8.2723629976602431E-2</v>
      </c>
      <c r="B29" s="8" t="s">
        <v>158</v>
      </c>
      <c r="C29" s="8" t="s">
        <v>159</v>
      </c>
      <c r="D29" s="8" t="s">
        <v>76</v>
      </c>
      <c r="E29" s="8" t="s">
        <v>160</v>
      </c>
      <c r="F29" s="8" t="s">
        <v>161</v>
      </c>
      <c r="G29" s="7" t="s">
        <v>79</v>
      </c>
      <c r="H29" s="9">
        <f>DATE(2024,12,15)</f>
        <v>45641</v>
      </c>
      <c r="I29" s="37">
        <v>46128</v>
      </c>
      <c r="J29" s="7" t="s">
        <v>38</v>
      </c>
      <c r="K29" s="10">
        <v>1765.16</v>
      </c>
      <c r="L29" s="10">
        <v>714.89</v>
      </c>
      <c r="M29" s="7">
        <v>1802.66</v>
      </c>
      <c r="N29" s="7" t="s">
        <v>42</v>
      </c>
      <c r="O29" s="7"/>
      <c r="P29" s="10">
        <f>M29*0.98</f>
        <v>1766.6068</v>
      </c>
      <c r="Q29" s="14">
        <f>(K29+L29)-P29</f>
        <v>713.44320000000016</v>
      </c>
      <c r="S29" s="42">
        <f>INDEX('Conversion tables'!$F$4:$F$13,MATCH(Tampa!J29&amp;Tampa!N29,'Conversion tables'!$B$4:$B$13,0))*Tampa!M29</f>
        <v>6692.3752500000001</v>
      </c>
      <c r="T29" s="43" t="str">
        <f t="shared" si="2"/>
        <v>LTL</v>
      </c>
      <c r="U29" t="s">
        <v>47</v>
      </c>
    </row>
    <row r="30" spans="1:21" ht="15" x14ac:dyDescent="0.25">
      <c r="A30" s="7">
        <f t="shared" ca="1" si="0"/>
        <v>0.54836736901954186</v>
      </c>
      <c r="B30" s="8" t="s">
        <v>162</v>
      </c>
      <c r="C30" s="8" t="s">
        <v>163</v>
      </c>
      <c r="D30" s="8" t="s">
        <v>76</v>
      </c>
      <c r="E30" s="8" t="s">
        <v>164</v>
      </c>
      <c r="F30" s="8" t="s">
        <v>165</v>
      </c>
      <c r="G30" s="7" t="s">
        <v>79</v>
      </c>
      <c r="H30" s="9">
        <f>DATE(2024,11,1)</f>
        <v>45597</v>
      </c>
      <c r="I30" s="7">
        <v>61316.639999999999</v>
      </c>
      <c r="J30" s="7" t="s">
        <v>80</v>
      </c>
      <c r="K30" s="7"/>
      <c r="L30" s="7"/>
      <c r="M30" s="7"/>
      <c r="N30" s="7"/>
      <c r="O30" s="7"/>
      <c r="P30" s="7"/>
      <c r="Q30" s="7"/>
    </row>
    <row r="31" spans="1:21" ht="14.4" x14ac:dyDescent="0.3">
      <c r="A31" s="7">
        <f t="shared" ca="1" si="0"/>
        <v>0.89565564113411145</v>
      </c>
      <c r="B31" s="8" t="s">
        <v>166</v>
      </c>
      <c r="C31" s="8" t="s">
        <v>167</v>
      </c>
      <c r="D31" s="8" t="s">
        <v>76</v>
      </c>
      <c r="E31" s="8" t="s">
        <v>168</v>
      </c>
      <c r="F31" s="8" t="s">
        <v>169</v>
      </c>
      <c r="G31" s="7" t="s">
        <v>79</v>
      </c>
      <c r="H31" s="9">
        <f>DATE(2024,12,17)</f>
        <v>45643</v>
      </c>
      <c r="I31" s="37">
        <v>22274.63</v>
      </c>
      <c r="J31" s="7" t="s">
        <v>38</v>
      </c>
      <c r="K31" s="10">
        <v>148.55000000000001</v>
      </c>
      <c r="L31" s="10"/>
      <c r="M31" s="7">
        <v>768</v>
      </c>
      <c r="N31" s="7" t="s">
        <v>42</v>
      </c>
      <c r="O31" s="7"/>
      <c r="P31" s="10">
        <f>M31*0.98</f>
        <v>752.64</v>
      </c>
      <c r="Q31" s="14">
        <f>(K31+L31)-P31</f>
        <v>-604.08999999999992</v>
      </c>
      <c r="S31" s="42">
        <f>INDEX('Conversion tables'!$F$4:$F$13,MATCH(Tampa!J31&amp;Tampa!N31,'Conversion tables'!$B$4:$B$13,0))*Tampa!M31</f>
        <v>2851.2</v>
      </c>
      <c r="T31" s="43" t="str">
        <f>IF(S31&gt;10000,"Truck Load","LTL")</f>
        <v>LTL</v>
      </c>
      <c r="U31" t="s">
        <v>47</v>
      </c>
    </row>
    <row r="32" spans="1:21" ht="15" x14ac:dyDescent="0.25">
      <c r="A32" s="7">
        <f t="shared" ca="1" si="0"/>
        <v>0.45156576144092442</v>
      </c>
      <c r="B32" s="8" t="s">
        <v>126</v>
      </c>
      <c r="C32" s="8" t="s">
        <v>127</v>
      </c>
      <c r="D32" s="8" t="s">
        <v>76</v>
      </c>
      <c r="E32" s="8" t="s">
        <v>170</v>
      </c>
      <c r="F32" s="8" t="s">
        <v>129</v>
      </c>
      <c r="G32" s="7" t="s">
        <v>79</v>
      </c>
      <c r="H32" s="9">
        <f>DATE(2024,12,18)</f>
        <v>45644</v>
      </c>
      <c r="I32" s="7">
        <v>63918.94</v>
      </c>
      <c r="J32" s="7" t="s">
        <v>80</v>
      </c>
      <c r="K32" s="7"/>
      <c r="L32" s="7"/>
      <c r="M32" s="7"/>
      <c r="N32" s="7"/>
      <c r="O32" s="7"/>
      <c r="P32" s="7"/>
      <c r="Q32" s="7"/>
    </row>
    <row r="33" spans="1:21" ht="15" x14ac:dyDescent="0.25">
      <c r="A33" s="7">
        <f t="shared" ca="1" si="0"/>
        <v>0.52088446112540887</v>
      </c>
      <c r="B33" s="8" t="s">
        <v>110</v>
      </c>
      <c r="C33" s="8" t="s">
        <v>111</v>
      </c>
      <c r="D33" s="8" t="s">
        <v>76</v>
      </c>
      <c r="E33" s="8" t="s">
        <v>171</v>
      </c>
      <c r="F33" s="8" t="s">
        <v>172</v>
      </c>
      <c r="G33" s="7" t="s">
        <v>79</v>
      </c>
      <c r="H33" s="9">
        <f>DATE(2024,12,9)</f>
        <v>45635</v>
      </c>
      <c r="I33" s="7">
        <v>34871.68</v>
      </c>
      <c r="J33" s="7" t="s">
        <v>80</v>
      </c>
      <c r="K33" s="7"/>
      <c r="L33" s="7"/>
      <c r="M33" s="7"/>
      <c r="N33" s="7"/>
      <c r="O33" s="7"/>
      <c r="P33" s="7"/>
      <c r="Q33" s="7"/>
    </row>
    <row r="34" spans="1:21" ht="14.4" x14ac:dyDescent="0.3">
      <c r="A34" s="7">
        <f t="shared" ca="1" si="0"/>
        <v>0.96142557504650605</v>
      </c>
      <c r="B34" s="8" t="s">
        <v>81</v>
      </c>
      <c r="C34" s="8" t="s">
        <v>82</v>
      </c>
      <c r="D34" s="8" t="s">
        <v>76</v>
      </c>
      <c r="E34" s="8" t="s">
        <v>173</v>
      </c>
      <c r="F34" s="8" t="s">
        <v>174</v>
      </c>
      <c r="G34" s="7" t="s">
        <v>101</v>
      </c>
      <c r="H34" s="9">
        <f>DATE(2025,1,12)</f>
        <v>45669</v>
      </c>
      <c r="I34" s="37">
        <v>35360.480000000003</v>
      </c>
      <c r="J34" s="7" t="s">
        <v>38</v>
      </c>
      <c r="K34" s="10">
        <v>148.55000000000001</v>
      </c>
      <c r="L34" s="10"/>
      <c r="M34" s="7">
        <v>768</v>
      </c>
      <c r="N34" s="7" t="s">
        <v>42</v>
      </c>
      <c r="O34" s="7"/>
      <c r="P34" s="10">
        <f>M34*0.98</f>
        <v>752.64</v>
      </c>
      <c r="Q34" s="14">
        <f>(K34+L34)-P34</f>
        <v>-604.08999999999992</v>
      </c>
      <c r="S34" s="42">
        <f>INDEX('Conversion tables'!$F$4:$F$13,MATCH(Tampa!J34&amp;Tampa!N34,'Conversion tables'!$B$4:$B$13,0))*Tampa!M34</f>
        <v>2851.2</v>
      </c>
      <c r="T34" s="43" t="str">
        <f>IF(S34&gt;10000,"Truck Load","LTL")</f>
        <v>LTL</v>
      </c>
      <c r="U34" t="s">
        <v>47</v>
      </c>
    </row>
    <row r="35" spans="1:21" ht="15" x14ac:dyDescent="0.25">
      <c r="A35" s="7">
        <f t="shared" ca="1" si="0"/>
        <v>0.83930179958160434</v>
      </c>
      <c r="B35" s="8" t="s">
        <v>175</v>
      </c>
      <c r="C35" s="8" t="s">
        <v>176</v>
      </c>
      <c r="D35" s="8" t="s">
        <v>76</v>
      </c>
      <c r="E35" s="8" t="s">
        <v>177</v>
      </c>
      <c r="F35" s="8" t="s">
        <v>178</v>
      </c>
      <c r="G35" s="7" t="s">
        <v>79</v>
      </c>
      <c r="H35" s="9">
        <f>DATE(2024,11,26)</f>
        <v>45622</v>
      </c>
      <c r="I35" s="7">
        <v>41256.03</v>
      </c>
      <c r="J35" s="7" t="s">
        <v>80</v>
      </c>
      <c r="K35" s="7"/>
      <c r="L35" s="7"/>
      <c r="M35" s="7"/>
      <c r="N35" s="7"/>
      <c r="O35" s="7"/>
      <c r="P35" s="7"/>
      <c r="Q35" s="7"/>
    </row>
    <row r="36" spans="1:21" ht="15" x14ac:dyDescent="0.25">
      <c r="A36" s="7">
        <f t="shared" ca="1" si="0"/>
        <v>0.192251111501751</v>
      </c>
      <c r="B36" s="8" t="s">
        <v>110</v>
      </c>
      <c r="C36" s="8" t="s">
        <v>111</v>
      </c>
      <c r="D36" s="8" t="s">
        <v>76</v>
      </c>
      <c r="E36" s="8" t="s">
        <v>179</v>
      </c>
      <c r="F36" s="8" t="s">
        <v>180</v>
      </c>
      <c r="G36" s="7" t="s">
        <v>79</v>
      </c>
      <c r="H36" s="9">
        <f>DATE(2025,1,29)</f>
        <v>45686</v>
      </c>
      <c r="I36" s="7">
        <v>27754.720000000001</v>
      </c>
      <c r="J36" s="7" t="s">
        <v>80</v>
      </c>
      <c r="K36" s="7"/>
      <c r="L36" s="7"/>
      <c r="M36" s="7"/>
      <c r="N36" s="7"/>
      <c r="O36" s="7"/>
      <c r="P36" s="7"/>
      <c r="Q36" s="7"/>
    </row>
    <row r="37" spans="1:21" ht="15" x14ac:dyDescent="0.25">
      <c r="A37" s="7">
        <f t="shared" ca="1" si="0"/>
        <v>0.74569745399145371</v>
      </c>
      <c r="B37" s="8" t="s">
        <v>106</v>
      </c>
      <c r="C37" s="8" t="s">
        <v>107</v>
      </c>
      <c r="D37" s="8" t="s">
        <v>76</v>
      </c>
      <c r="E37" s="8" t="s">
        <v>181</v>
      </c>
      <c r="F37" s="8" t="s">
        <v>182</v>
      </c>
      <c r="G37" s="7" t="s">
        <v>79</v>
      </c>
      <c r="H37" s="9">
        <f>DATE(2025,1,29)</f>
        <v>45686</v>
      </c>
      <c r="I37" s="7">
        <v>41383.120000000003</v>
      </c>
      <c r="J37" s="7" t="s">
        <v>80</v>
      </c>
      <c r="K37" s="7"/>
      <c r="L37" s="7"/>
      <c r="M37" s="7"/>
      <c r="N37" s="7"/>
      <c r="O37" s="7"/>
      <c r="P37" s="7"/>
      <c r="Q37" s="7"/>
    </row>
    <row r="38" spans="1:21" ht="14.4" x14ac:dyDescent="0.3">
      <c r="A38" s="7">
        <f t="shared" ca="1" si="0"/>
        <v>0.59864476402157296</v>
      </c>
      <c r="B38" s="8" t="s">
        <v>183</v>
      </c>
      <c r="C38" s="8" t="s">
        <v>184</v>
      </c>
      <c r="D38" s="8" t="s">
        <v>76</v>
      </c>
      <c r="E38" s="8" t="s">
        <v>185</v>
      </c>
      <c r="F38" s="8" t="s">
        <v>186</v>
      </c>
      <c r="G38" s="7" t="s">
        <v>79</v>
      </c>
      <c r="H38" s="9">
        <f>DATE(2024,10,15)</f>
        <v>45580</v>
      </c>
      <c r="I38" s="37">
        <v>37620.22</v>
      </c>
      <c r="J38" s="7" t="s">
        <v>38</v>
      </c>
      <c r="K38" s="10">
        <v>2115.06</v>
      </c>
      <c r="L38" s="10">
        <v>867.17</v>
      </c>
      <c r="M38" s="7">
        <v>2159.9899999999998</v>
      </c>
      <c r="N38" s="7" t="s">
        <v>42</v>
      </c>
      <c r="O38" s="7"/>
      <c r="P38" s="10">
        <f>M38*0.98</f>
        <v>2116.7901999999999</v>
      </c>
      <c r="Q38" s="14">
        <f>(K38+L38)-P38</f>
        <v>865.4398000000001</v>
      </c>
      <c r="S38" s="42">
        <f>INDEX('Conversion tables'!$F$4:$F$13,MATCH(Tampa!J38&amp;Tampa!N38,'Conversion tables'!$B$4:$B$13,0))*Tampa!M38</f>
        <v>8018.9628749999993</v>
      </c>
      <c r="T38" s="43" t="str">
        <f t="shared" ref="T38:T41" si="3">IF(S38&gt;10000,"Truck Load","LTL")</f>
        <v>LTL</v>
      </c>
      <c r="U38" t="s">
        <v>47</v>
      </c>
    </row>
    <row r="39" spans="1:21" ht="14.4" x14ac:dyDescent="0.3">
      <c r="A39" s="7">
        <f t="shared" ca="1" si="0"/>
        <v>0.89279364299766872</v>
      </c>
      <c r="B39" s="8" t="s">
        <v>187</v>
      </c>
      <c r="C39" s="8" t="s">
        <v>188</v>
      </c>
      <c r="D39" s="8" t="s">
        <v>76</v>
      </c>
      <c r="E39" s="8" t="s">
        <v>189</v>
      </c>
      <c r="F39" s="8" t="s">
        <v>190</v>
      </c>
      <c r="G39" s="7" t="s">
        <v>79</v>
      </c>
      <c r="H39" s="9">
        <f>DATE(2024,10,28)</f>
        <v>45593</v>
      </c>
      <c r="I39" s="37">
        <v>40472.639999999999</v>
      </c>
      <c r="J39" s="7" t="s">
        <v>38</v>
      </c>
      <c r="K39" s="10">
        <v>808.5</v>
      </c>
      <c r="L39" s="10">
        <v>347.65</v>
      </c>
      <c r="M39" s="7">
        <v>825</v>
      </c>
      <c r="N39" s="7" t="s">
        <v>42</v>
      </c>
      <c r="O39" s="7"/>
      <c r="P39" s="10">
        <f>M39*0.98</f>
        <v>808.5</v>
      </c>
      <c r="Q39" s="14">
        <f>(K39+L39)-P39</f>
        <v>347.65000000000009</v>
      </c>
      <c r="S39" s="42">
        <f>INDEX('Conversion tables'!$F$4:$F$13,MATCH(Tampa!J39&amp;Tampa!N39,'Conversion tables'!$B$4:$B$13,0))*Tampa!M39</f>
        <v>3062.8125</v>
      </c>
      <c r="T39" s="43" t="str">
        <f t="shared" si="3"/>
        <v>LTL</v>
      </c>
      <c r="U39" t="s">
        <v>47</v>
      </c>
    </row>
    <row r="40" spans="1:21" ht="14.4" x14ac:dyDescent="0.3">
      <c r="A40" s="7">
        <f t="shared" ca="1" si="0"/>
        <v>0.47442043567166825</v>
      </c>
      <c r="B40" s="8" t="s">
        <v>81</v>
      </c>
      <c r="C40" s="8" t="s">
        <v>82</v>
      </c>
      <c r="D40" s="8" t="s">
        <v>76</v>
      </c>
      <c r="E40" s="8" t="s">
        <v>191</v>
      </c>
      <c r="F40" s="8" t="s">
        <v>192</v>
      </c>
      <c r="G40" s="7" t="s">
        <v>101</v>
      </c>
      <c r="H40" s="9">
        <f>DATE(2025,1,15)</f>
        <v>45672</v>
      </c>
      <c r="I40" s="37">
        <v>22572.41</v>
      </c>
      <c r="J40" s="7" t="s">
        <v>38</v>
      </c>
      <c r="K40" s="10">
        <v>861.7</v>
      </c>
      <c r="L40" s="10">
        <v>361.91</v>
      </c>
      <c r="M40" s="7">
        <v>880</v>
      </c>
      <c r="N40" s="7" t="s">
        <v>42</v>
      </c>
      <c r="O40" s="7"/>
      <c r="P40" s="10">
        <f>M40*0.98</f>
        <v>862.4</v>
      </c>
      <c r="Q40" s="14">
        <f>(K40+L40)-P40</f>
        <v>361.21000000000015</v>
      </c>
      <c r="S40" s="42">
        <f>INDEX('Conversion tables'!$F$4:$F$13,MATCH(Tampa!J40&amp;Tampa!N40,'Conversion tables'!$B$4:$B$13,0))*Tampa!M40</f>
        <v>3267</v>
      </c>
      <c r="T40" s="43" t="str">
        <f t="shared" si="3"/>
        <v>LTL</v>
      </c>
      <c r="U40" t="s">
        <v>47</v>
      </c>
    </row>
    <row r="41" spans="1:21" ht="14.4" x14ac:dyDescent="0.3">
      <c r="A41" s="7">
        <f t="shared" ca="1" si="0"/>
        <v>0.8294897488707158</v>
      </c>
      <c r="B41" s="8" t="s">
        <v>81</v>
      </c>
      <c r="C41" s="8" t="s">
        <v>82</v>
      </c>
      <c r="D41" s="8" t="s">
        <v>76</v>
      </c>
      <c r="E41" s="8" t="s">
        <v>193</v>
      </c>
      <c r="F41" s="8" t="s">
        <v>194</v>
      </c>
      <c r="G41" s="7" t="s">
        <v>79</v>
      </c>
      <c r="H41" s="9">
        <f>DATE(2024,10,28)</f>
        <v>45593</v>
      </c>
      <c r="I41" s="37">
        <v>22655.5</v>
      </c>
      <c r="J41" s="7" t="s">
        <v>38</v>
      </c>
      <c r="K41" s="10">
        <v>1134.58</v>
      </c>
      <c r="L41" s="10">
        <v>465.18</v>
      </c>
      <c r="M41" s="7">
        <v>1599.98</v>
      </c>
      <c r="N41" s="7" t="s">
        <v>42</v>
      </c>
      <c r="O41" s="7"/>
      <c r="P41" s="10">
        <f>M41*0.98</f>
        <v>1567.9803999999999</v>
      </c>
      <c r="Q41" s="14">
        <f>(K41+L41)-P41</f>
        <v>31.779600000000073</v>
      </c>
      <c r="S41" s="42">
        <f>INDEX('Conversion tables'!$F$4:$F$13,MATCH(Tampa!J41&amp;Tampa!N41,'Conversion tables'!$B$4:$B$13,0))*Tampa!M41</f>
        <v>5939.9257500000003</v>
      </c>
      <c r="T41" s="43" t="str">
        <f t="shared" si="3"/>
        <v>LTL</v>
      </c>
      <c r="U41" t="s">
        <v>47</v>
      </c>
    </row>
    <row r="42" spans="1:21" ht="15" x14ac:dyDescent="0.25">
      <c r="A42" s="7">
        <f t="shared" ca="1" si="0"/>
        <v>0.74998446491078807</v>
      </c>
      <c r="B42" s="8" t="s">
        <v>195</v>
      </c>
      <c r="C42" s="8" t="s">
        <v>196</v>
      </c>
      <c r="D42" s="8" t="s">
        <v>76</v>
      </c>
      <c r="E42" s="8" t="s">
        <v>197</v>
      </c>
      <c r="F42" s="8" t="s">
        <v>198</v>
      </c>
      <c r="G42" s="7" t="s">
        <v>79</v>
      </c>
      <c r="H42" s="9">
        <f>DATE(2024,12,11)</f>
        <v>45637</v>
      </c>
      <c r="I42" s="7">
        <v>103931.69</v>
      </c>
      <c r="J42" s="7" t="s">
        <v>199</v>
      </c>
      <c r="K42" s="7"/>
      <c r="L42" s="7"/>
      <c r="M42" s="7"/>
      <c r="N42" s="7"/>
      <c r="O42" s="7"/>
      <c r="P42" s="7"/>
      <c r="Q42" s="7"/>
    </row>
    <row r="43" spans="1:21" ht="14.4" x14ac:dyDescent="0.3">
      <c r="A43" s="7">
        <f t="shared" ca="1" si="0"/>
        <v>0.21298022051718701</v>
      </c>
      <c r="B43" s="8" t="s">
        <v>166</v>
      </c>
      <c r="C43" s="8" t="s">
        <v>167</v>
      </c>
      <c r="D43" s="8" t="s">
        <v>76</v>
      </c>
      <c r="E43" s="8" t="s">
        <v>200</v>
      </c>
      <c r="F43" s="8" t="s">
        <v>201</v>
      </c>
      <c r="G43" s="7" t="s">
        <v>79</v>
      </c>
      <c r="H43" s="9">
        <f>DATE(2025,1,29)</f>
        <v>45686</v>
      </c>
      <c r="I43" s="37">
        <v>29643.8</v>
      </c>
      <c r="J43" s="7" t="s">
        <v>44</v>
      </c>
      <c r="K43" s="10">
        <v>959.06</v>
      </c>
      <c r="L43" s="10"/>
      <c r="M43" s="7">
        <v>968.75188889000003</v>
      </c>
      <c r="N43" s="7" t="s">
        <v>39</v>
      </c>
      <c r="O43" s="7">
        <v>4244.1892208918298</v>
      </c>
      <c r="P43" s="10">
        <f>O43*0.113</f>
        <v>479.59338196077675</v>
      </c>
      <c r="Q43" s="14">
        <f>(K43+L43)-P43</f>
        <v>479.46661803922319</v>
      </c>
      <c r="S43" s="42">
        <f>INDEX('Conversion tables'!$F$4:$F$13,MATCH(Tampa!J43&amp;Tampa!N43,'Conversion tables'!$B$4:$B$13,0))*Tampa!M43</f>
        <v>1119.87718355684</v>
      </c>
      <c r="T43" s="43" t="str">
        <f>IF(S43&gt;10000,"Truck Load","LTL")</f>
        <v>LTL</v>
      </c>
      <c r="U43" t="s">
        <v>47</v>
      </c>
    </row>
    <row r="44" spans="1:21" ht="15" x14ac:dyDescent="0.25">
      <c r="A44" s="7">
        <f t="shared" ca="1" si="0"/>
        <v>0.48844846085773996</v>
      </c>
      <c r="B44" s="8" t="s">
        <v>74</v>
      </c>
      <c r="C44" s="8" t="s">
        <v>75</v>
      </c>
      <c r="D44" s="8" t="s">
        <v>76</v>
      </c>
      <c r="E44" s="8" t="s">
        <v>202</v>
      </c>
      <c r="F44" s="8" t="s">
        <v>203</v>
      </c>
      <c r="G44" s="7" t="s">
        <v>79</v>
      </c>
      <c r="H44" s="9">
        <f>DATE(2024,12,4)</f>
        <v>45630</v>
      </c>
      <c r="I44" s="7">
        <v>26332.01</v>
      </c>
      <c r="J44" s="7" t="s">
        <v>80</v>
      </c>
      <c r="K44" s="7"/>
      <c r="L44" s="7"/>
      <c r="M44" s="7"/>
      <c r="N44" s="7"/>
      <c r="O44" s="7"/>
      <c r="P44" s="7"/>
      <c r="Q44" s="7"/>
    </row>
    <row r="45" spans="1:21" ht="15" x14ac:dyDescent="0.25">
      <c r="A45" s="7">
        <f t="shared" ca="1" si="0"/>
        <v>0.15187333572403217</v>
      </c>
      <c r="B45" s="8" t="s">
        <v>85</v>
      </c>
      <c r="C45" s="8" t="s">
        <v>86</v>
      </c>
      <c r="D45" s="8" t="s">
        <v>76</v>
      </c>
      <c r="E45" s="8" t="s">
        <v>204</v>
      </c>
      <c r="F45" s="8" t="s">
        <v>88</v>
      </c>
      <c r="G45" s="7" t="s">
        <v>79</v>
      </c>
      <c r="H45" s="9">
        <f>DATE(2024,11,21)</f>
        <v>45617</v>
      </c>
      <c r="I45" s="7">
        <v>27481.03</v>
      </c>
      <c r="J45" s="7" t="s">
        <v>80</v>
      </c>
      <c r="K45" s="7"/>
      <c r="L45" s="7"/>
      <c r="M45" s="7"/>
      <c r="N45" s="7"/>
      <c r="O45" s="7"/>
      <c r="P45" s="7"/>
      <c r="Q45" s="7"/>
    </row>
    <row r="46" spans="1:21" ht="15" x14ac:dyDescent="0.25">
      <c r="A46" s="7">
        <f t="shared" ca="1" si="0"/>
        <v>0.38154506444033798</v>
      </c>
      <c r="B46" s="8" t="s">
        <v>120</v>
      </c>
      <c r="C46" s="8" t="s">
        <v>121</v>
      </c>
      <c r="D46" s="8" t="s">
        <v>76</v>
      </c>
      <c r="E46" s="8" t="s">
        <v>205</v>
      </c>
      <c r="F46" s="8" t="s">
        <v>206</v>
      </c>
      <c r="G46" s="7" t="s">
        <v>79</v>
      </c>
      <c r="H46" s="9">
        <f>DATE(2024,10,11)</f>
        <v>45576</v>
      </c>
      <c r="I46" s="7">
        <v>23940</v>
      </c>
      <c r="J46" s="7" t="s">
        <v>207</v>
      </c>
      <c r="K46" s="7">
        <v>638.4</v>
      </c>
      <c r="L46" s="7"/>
      <c r="M46" s="7">
        <v>6000</v>
      </c>
      <c r="N46" s="7" t="s">
        <v>208</v>
      </c>
      <c r="O46" s="7"/>
      <c r="P46" s="7"/>
      <c r="Q46" s="7"/>
    </row>
    <row r="47" spans="1:21" ht="15" x14ac:dyDescent="0.25">
      <c r="A47" s="7">
        <f t="shared" ca="1" si="0"/>
        <v>0.89635923030107878</v>
      </c>
      <c r="B47" s="8" t="s">
        <v>106</v>
      </c>
      <c r="C47" s="8" t="s">
        <v>107</v>
      </c>
      <c r="D47" s="8" t="s">
        <v>76</v>
      </c>
      <c r="E47" s="8" t="s">
        <v>209</v>
      </c>
      <c r="F47" s="8" t="s">
        <v>210</v>
      </c>
      <c r="G47" s="7" t="s">
        <v>79</v>
      </c>
      <c r="H47" s="9">
        <f>DATE(2024,12,17)</f>
        <v>45643</v>
      </c>
      <c r="I47" s="7">
        <v>70207.95</v>
      </c>
      <c r="J47" s="7" t="s">
        <v>80</v>
      </c>
      <c r="K47" s="7"/>
      <c r="L47" s="7"/>
      <c r="M47" s="7"/>
      <c r="N47" s="7"/>
      <c r="O47" s="7"/>
      <c r="P47" s="7"/>
      <c r="Q47" s="7"/>
    </row>
    <row r="48" spans="1:21" ht="15" x14ac:dyDescent="0.25">
      <c r="A48" s="7">
        <f t="shared" ca="1" si="0"/>
        <v>0.23983614020296007</v>
      </c>
      <c r="B48" s="8" t="s">
        <v>120</v>
      </c>
      <c r="C48" s="8" t="s">
        <v>121</v>
      </c>
      <c r="D48" s="8" t="s">
        <v>76</v>
      </c>
      <c r="E48" s="8" t="s">
        <v>211</v>
      </c>
      <c r="F48" s="8" t="s">
        <v>206</v>
      </c>
      <c r="G48" s="7" t="s">
        <v>79</v>
      </c>
      <c r="H48" s="9">
        <f>DATE(2025,1,7)</f>
        <v>45664</v>
      </c>
      <c r="I48" s="7">
        <v>25775.439999999999</v>
      </c>
      <c r="J48" s="7" t="s">
        <v>207</v>
      </c>
      <c r="K48" s="7">
        <v>374.04</v>
      </c>
      <c r="L48" s="7"/>
      <c r="M48" s="7">
        <v>6000</v>
      </c>
      <c r="N48" s="7" t="s">
        <v>212</v>
      </c>
      <c r="O48" s="7"/>
      <c r="P48" s="7"/>
      <c r="Q48" s="7"/>
    </row>
    <row r="49" spans="1:21" ht="15" x14ac:dyDescent="0.25">
      <c r="A49" s="7">
        <f t="shared" ca="1" si="0"/>
        <v>0.17658125517909373</v>
      </c>
      <c r="B49" s="8" t="s">
        <v>110</v>
      </c>
      <c r="C49" s="8" t="s">
        <v>111</v>
      </c>
      <c r="D49" s="8" t="s">
        <v>76</v>
      </c>
      <c r="E49" s="8" t="s">
        <v>213</v>
      </c>
      <c r="F49" s="8" t="s">
        <v>214</v>
      </c>
      <c r="G49" s="7" t="s">
        <v>101</v>
      </c>
      <c r="H49" s="9">
        <f>DATE(2025,2,11)</f>
        <v>45699</v>
      </c>
      <c r="I49" s="7">
        <v>32998.239999999998</v>
      </c>
      <c r="J49" s="7" t="s">
        <v>80</v>
      </c>
      <c r="K49" s="7"/>
      <c r="L49" s="7"/>
      <c r="M49" s="7"/>
      <c r="N49" s="7"/>
      <c r="O49" s="7"/>
      <c r="P49" s="7"/>
      <c r="Q49" s="7"/>
    </row>
    <row r="50" spans="1:21" ht="15" x14ac:dyDescent="0.25">
      <c r="A50" s="7">
        <f t="shared" ca="1" si="0"/>
        <v>0.46111320055234184</v>
      </c>
      <c r="B50" s="8" t="s">
        <v>120</v>
      </c>
      <c r="C50" s="8" t="s">
        <v>121</v>
      </c>
      <c r="D50" s="8" t="s">
        <v>76</v>
      </c>
      <c r="E50" s="8" t="s">
        <v>215</v>
      </c>
      <c r="F50" s="8" t="s">
        <v>206</v>
      </c>
      <c r="G50" s="7" t="s">
        <v>79</v>
      </c>
      <c r="H50" s="9">
        <f>DATE(2025,1,6)</f>
        <v>45663</v>
      </c>
      <c r="I50" s="7">
        <v>22000</v>
      </c>
      <c r="J50" s="7" t="s">
        <v>207</v>
      </c>
      <c r="K50" s="7">
        <v>7227.55</v>
      </c>
      <c r="L50" s="7"/>
      <c r="M50" s="7">
        <v>10009.129999999999</v>
      </c>
      <c r="N50" s="7" t="s">
        <v>39</v>
      </c>
      <c r="O50" s="7"/>
      <c r="P50" s="7"/>
      <c r="Q50" s="7"/>
    </row>
    <row r="51" spans="1:21" x14ac:dyDescent="0.25">
      <c r="A51" s="7">
        <f t="shared" ca="1" si="0"/>
        <v>1.6288101400558919E-3</v>
      </c>
      <c r="B51" s="8" t="s">
        <v>216</v>
      </c>
      <c r="C51" s="8" t="s">
        <v>217</v>
      </c>
      <c r="D51" s="8" t="s">
        <v>76</v>
      </c>
      <c r="E51" s="8" t="s">
        <v>218</v>
      </c>
      <c r="F51" s="8" t="s">
        <v>219</v>
      </c>
      <c r="G51" s="7" t="s">
        <v>79</v>
      </c>
      <c r="H51" s="9">
        <f>DATE(2024,10,14)</f>
        <v>45579</v>
      </c>
      <c r="I51" s="7">
        <v>26944</v>
      </c>
      <c r="J51" s="7" t="s">
        <v>220</v>
      </c>
      <c r="K51" s="7">
        <v>799</v>
      </c>
      <c r="L51" s="7"/>
      <c r="M51" s="7">
        <f>3645+1530+45</f>
        <v>5220</v>
      </c>
      <c r="N51" s="7" t="s">
        <v>39</v>
      </c>
      <c r="O51" s="7"/>
      <c r="P51" s="7"/>
      <c r="Q51" s="7"/>
    </row>
    <row r="52" spans="1:21" ht="14.4" x14ac:dyDescent="0.3">
      <c r="A52" s="7">
        <f t="shared" ca="1" si="0"/>
        <v>0.26891579195187187</v>
      </c>
      <c r="B52" s="8" t="s">
        <v>81</v>
      </c>
      <c r="C52" s="8" t="s">
        <v>82</v>
      </c>
      <c r="D52" s="8" t="s">
        <v>76</v>
      </c>
      <c r="E52" s="8" t="s">
        <v>221</v>
      </c>
      <c r="F52" s="8" t="s">
        <v>222</v>
      </c>
      <c r="G52" s="7" t="s">
        <v>101</v>
      </c>
      <c r="H52" s="9">
        <f>DATE(2025,2,13)</f>
        <v>45701</v>
      </c>
      <c r="I52" s="37">
        <v>26975.96</v>
      </c>
      <c r="J52" s="7" t="s">
        <v>223</v>
      </c>
      <c r="K52" s="10">
        <v>943.79</v>
      </c>
      <c r="L52" s="10">
        <v>405.83</v>
      </c>
      <c r="M52" s="7">
        <v>8053.8</v>
      </c>
      <c r="N52" s="7" t="s">
        <v>39</v>
      </c>
      <c r="O52" s="7">
        <v>13757.636999999999</v>
      </c>
      <c r="P52" s="10">
        <f>O52*0.0942</f>
        <v>1295.9694053999999</v>
      </c>
      <c r="Q52" s="14">
        <f>(K52+L52)-P52</f>
        <v>53.650594599999977</v>
      </c>
      <c r="S52" s="42" t="e">
        <f>INDEX('Conversion tables'!$F$4:$F$13,MATCH(Tampa!J52&amp;Tampa!N52,'Conversion tables'!$B$4:$B$13,0))*Tampa!M52</f>
        <v>#N/A</v>
      </c>
      <c r="T52" s="43" t="e">
        <f>IF(S52&gt;10000,"Truck Load","LTL")</f>
        <v>#N/A</v>
      </c>
      <c r="U52" t="s">
        <v>47</v>
      </c>
    </row>
    <row r="53" spans="1:21" x14ac:dyDescent="0.25">
      <c r="A53" s="7">
        <f t="shared" ca="1" si="0"/>
        <v>0.73351326461455746</v>
      </c>
      <c r="B53" s="8" t="s">
        <v>224</v>
      </c>
      <c r="C53" s="8" t="s">
        <v>225</v>
      </c>
      <c r="D53" s="8" t="s">
        <v>76</v>
      </c>
      <c r="E53" s="8" t="s">
        <v>226</v>
      </c>
      <c r="F53" s="8" t="s">
        <v>227</v>
      </c>
      <c r="G53" s="7" t="s">
        <v>79</v>
      </c>
      <c r="H53" s="9">
        <f>DATE(2024,12,19)</f>
        <v>45645</v>
      </c>
      <c r="I53" s="7">
        <v>29237.08</v>
      </c>
      <c r="J53" s="7" t="s">
        <v>80</v>
      </c>
      <c r="K53" s="7"/>
      <c r="L53" s="7"/>
      <c r="M53" s="7"/>
      <c r="N53" s="7"/>
      <c r="O53" s="7"/>
      <c r="P53" s="7"/>
      <c r="Q53" s="7"/>
    </row>
    <row r="54" spans="1:21" x14ac:dyDescent="0.25">
      <c r="A54" s="7">
        <f t="shared" ca="1" si="0"/>
        <v>0.8392903388014723</v>
      </c>
      <c r="B54" s="8" t="s">
        <v>110</v>
      </c>
      <c r="C54" s="8" t="s">
        <v>111</v>
      </c>
      <c r="D54" s="8" t="s">
        <v>76</v>
      </c>
      <c r="E54" s="8" t="s">
        <v>228</v>
      </c>
      <c r="F54" s="8" t="s">
        <v>229</v>
      </c>
      <c r="G54" s="7" t="s">
        <v>79</v>
      </c>
      <c r="H54" s="9">
        <f>DATE(2024,10,25)</f>
        <v>45590</v>
      </c>
      <c r="I54" s="7">
        <v>29366.32</v>
      </c>
      <c r="J54" s="7" t="s">
        <v>80</v>
      </c>
      <c r="K54" s="7"/>
      <c r="L54" s="7"/>
      <c r="M54" s="7"/>
      <c r="N54" s="7"/>
      <c r="O54" s="7"/>
      <c r="P54" s="7"/>
      <c r="Q54" s="7"/>
    </row>
    <row r="55" spans="1:21" x14ac:dyDescent="0.25">
      <c r="A55" s="7">
        <f t="shared" ca="1" si="0"/>
        <v>0.97553711533568854</v>
      </c>
      <c r="B55" s="8" t="s">
        <v>74</v>
      </c>
      <c r="C55" s="8" t="s">
        <v>75</v>
      </c>
      <c r="D55" s="8" t="s">
        <v>76</v>
      </c>
      <c r="E55" s="8" t="s">
        <v>230</v>
      </c>
      <c r="F55" s="8" t="s">
        <v>231</v>
      </c>
      <c r="G55" s="7" t="s">
        <v>79</v>
      </c>
      <c r="H55" s="9">
        <f>DATE(2024,10,4)</f>
        <v>45569</v>
      </c>
      <c r="I55" s="7">
        <v>48952.75</v>
      </c>
      <c r="J55" s="7" t="s">
        <v>80</v>
      </c>
      <c r="K55" s="7"/>
      <c r="L55" s="7"/>
      <c r="M55" s="7"/>
      <c r="N55" s="7"/>
      <c r="O55" s="7"/>
      <c r="P55" s="7"/>
      <c r="Q55" s="7"/>
    </row>
    <row r="56" spans="1:21" ht="14.4" x14ac:dyDescent="0.3">
      <c r="A56" s="4">
        <f t="shared" ca="1" si="0"/>
        <v>0.95482533782947976</v>
      </c>
      <c r="B56" s="5" t="s">
        <v>224</v>
      </c>
      <c r="C56" s="5" t="s">
        <v>225</v>
      </c>
      <c r="D56" s="5" t="s">
        <v>76</v>
      </c>
      <c r="E56" s="5" t="s">
        <v>232</v>
      </c>
      <c r="F56" s="5" t="s">
        <v>233</v>
      </c>
      <c r="G56" s="4" t="s">
        <v>79</v>
      </c>
      <c r="H56" s="6">
        <f>DATE(2024,12,9)</f>
        <v>45635</v>
      </c>
      <c r="I56" s="38">
        <v>4104.75</v>
      </c>
      <c r="J56" s="4" t="s">
        <v>21</v>
      </c>
      <c r="K56" s="11">
        <v>249.58</v>
      </c>
      <c r="L56" s="11"/>
      <c r="M56" s="4">
        <v>192.85499999999999</v>
      </c>
      <c r="N56" s="4" t="s">
        <v>42</v>
      </c>
      <c r="O56" s="4"/>
      <c r="P56" s="11">
        <f>M56*0.58</f>
        <v>111.85589999999999</v>
      </c>
      <c r="Q56" s="15">
        <f>(K56+L56)-P56</f>
        <v>137.72410000000002</v>
      </c>
      <c r="S56" s="42">
        <f>INDEX('Conversion tables'!$F$4:$F$13,MATCH(Tampa!J56&amp;Tampa!N56,'Conversion tables'!$B$4:$B$13,0))*Tampa!M56</f>
        <v>715.97418749999997</v>
      </c>
      <c r="T56" s="43" t="str">
        <f t="shared" ref="T56:T60" si="4">IF(S56&gt;10000,"Truck Load","LTL")</f>
        <v>LTL</v>
      </c>
      <c r="U56" t="s">
        <v>47</v>
      </c>
    </row>
    <row r="57" spans="1:21" ht="14.4" x14ac:dyDescent="0.3">
      <c r="A57" s="4">
        <f t="shared" ca="1" si="0"/>
        <v>6.2085831249492407E-2</v>
      </c>
      <c r="B57" s="5" t="s">
        <v>81</v>
      </c>
      <c r="C57" s="5" t="s">
        <v>82</v>
      </c>
      <c r="D57" s="5" t="s">
        <v>76</v>
      </c>
      <c r="E57" s="5" t="s">
        <v>234</v>
      </c>
      <c r="F57" s="5" t="s">
        <v>235</v>
      </c>
      <c r="G57" s="4" t="s">
        <v>101</v>
      </c>
      <c r="H57" s="6">
        <f>DATE(2025,2,13)</f>
        <v>45701</v>
      </c>
      <c r="I57" s="38">
        <v>4535.1000000000004</v>
      </c>
      <c r="J57" s="4" t="s">
        <v>22</v>
      </c>
      <c r="K57" s="11">
        <v>102.9</v>
      </c>
      <c r="L57" s="11">
        <v>44.25</v>
      </c>
      <c r="M57" s="4">
        <v>105</v>
      </c>
      <c r="N57" s="4" t="s">
        <v>42</v>
      </c>
      <c r="O57" s="4"/>
      <c r="P57" s="11">
        <f>M57*0.98</f>
        <v>102.89999999999999</v>
      </c>
      <c r="Q57" s="15">
        <f>(K57+L57)-P57</f>
        <v>44.250000000000014</v>
      </c>
      <c r="S57" s="42">
        <f>INDEX('Conversion tables'!$F$4:$F$13,MATCH(Tampa!J57&amp;Tampa!N57,'Conversion tables'!$B$4:$B$13,0))*Tampa!M57</f>
        <v>389.8125</v>
      </c>
      <c r="T57" s="43" t="str">
        <f t="shared" si="4"/>
        <v>LTL</v>
      </c>
      <c r="U57" t="s">
        <v>47</v>
      </c>
    </row>
    <row r="58" spans="1:21" ht="14.4" x14ac:dyDescent="0.3">
      <c r="A58" s="4">
        <f t="shared" ca="1" si="0"/>
        <v>0.3591377058175611</v>
      </c>
      <c r="B58" s="5" t="s">
        <v>81</v>
      </c>
      <c r="C58" s="5" t="s">
        <v>82</v>
      </c>
      <c r="D58" s="5" t="s">
        <v>76</v>
      </c>
      <c r="E58" s="5" t="s">
        <v>236</v>
      </c>
      <c r="F58" s="5" t="s">
        <v>237</v>
      </c>
      <c r="G58" s="4" t="s">
        <v>101</v>
      </c>
      <c r="H58" s="6">
        <f>DATE(2025,2,18)</f>
        <v>45706</v>
      </c>
      <c r="I58" s="38">
        <v>3104.77</v>
      </c>
      <c r="J58" s="4" t="s">
        <v>45</v>
      </c>
      <c r="K58" s="11">
        <v>207.3</v>
      </c>
      <c r="L58" s="11">
        <v>89.14</v>
      </c>
      <c r="M58" s="4">
        <v>1132.3900000000001</v>
      </c>
      <c r="N58" s="4" t="s">
        <v>39</v>
      </c>
      <c r="O58" s="4">
        <v>1687.35</v>
      </c>
      <c r="P58" s="11">
        <f>O58*0.1993</f>
        <v>336.28885500000001</v>
      </c>
      <c r="Q58" s="15">
        <f>(K58+L58)-P58</f>
        <v>-39.848855000000015</v>
      </c>
      <c r="S58" s="42">
        <f>INDEX('Conversion tables'!$F$4:$F$13,MATCH(Tampa!J58&amp;Tampa!N58,'Conversion tables'!$B$4:$B$13,0))*Tampa!M58</f>
        <v>1262.6148500000002</v>
      </c>
      <c r="T58" s="43" t="str">
        <f t="shared" si="4"/>
        <v>LTL</v>
      </c>
      <c r="U58" t="s">
        <v>47</v>
      </c>
    </row>
    <row r="59" spans="1:21" ht="14.4" x14ac:dyDescent="0.3">
      <c r="A59" s="4">
        <f t="shared" ca="1" si="0"/>
        <v>0.92241666389899202</v>
      </c>
      <c r="B59" s="5" t="s">
        <v>81</v>
      </c>
      <c r="C59" s="5" t="s">
        <v>82</v>
      </c>
      <c r="D59" s="5" t="s">
        <v>76</v>
      </c>
      <c r="E59" s="5" t="s">
        <v>238</v>
      </c>
      <c r="F59" s="5" t="s">
        <v>135</v>
      </c>
      <c r="G59" s="4" t="s">
        <v>79</v>
      </c>
      <c r="H59" s="6">
        <f>DATE(2024,11,6)</f>
        <v>45602</v>
      </c>
      <c r="I59" s="38">
        <v>1451.28</v>
      </c>
      <c r="J59" s="4" t="s">
        <v>44</v>
      </c>
      <c r="K59" s="11">
        <v>96.39</v>
      </c>
      <c r="L59" s="11">
        <v>39.04</v>
      </c>
      <c r="M59" s="4">
        <v>792.68</v>
      </c>
      <c r="N59" s="4" t="s">
        <v>39</v>
      </c>
      <c r="O59" s="4">
        <v>917.14700000000005</v>
      </c>
      <c r="P59" s="11">
        <f>O59*0.1993</f>
        <v>182.78739710000002</v>
      </c>
      <c r="Q59" s="15">
        <f>(K59+L59)-P59</f>
        <v>-47.357397100000014</v>
      </c>
      <c r="S59" s="42">
        <f>INDEX('Conversion tables'!$F$4:$F$13,MATCH(Tampa!J59&amp;Tampa!N59,'Conversion tables'!$B$4:$B$13,0))*Tampa!M59</f>
        <v>916.33807999999988</v>
      </c>
      <c r="T59" s="43" t="str">
        <f t="shared" si="4"/>
        <v>LTL</v>
      </c>
      <c r="U59" t="s">
        <v>47</v>
      </c>
    </row>
    <row r="60" spans="1:21" ht="14.4" x14ac:dyDescent="0.3">
      <c r="A60" s="4">
        <f t="shared" ca="1" si="0"/>
        <v>0.90395824801119662</v>
      </c>
      <c r="B60" s="5" t="s">
        <v>81</v>
      </c>
      <c r="C60" s="5" t="s">
        <v>82</v>
      </c>
      <c r="D60" s="5" t="s">
        <v>76</v>
      </c>
      <c r="E60" s="5" t="s">
        <v>239</v>
      </c>
      <c r="F60" s="5" t="s">
        <v>240</v>
      </c>
      <c r="G60" s="4" t="s">
        <v>101</v>
      </c>
      <c r="H60" s="6">
        <f>DATE(2025,1,7)</f>
        <v>45664</v>
      </c>
      <c r="I60" s="38">
        <v>3406.64</v>
      </c>
      <c r="J60" s="4" t="s">
        <v>44</v>
      </c>
      <c r="K60" s="11">
        <v>294.42</v>
      </c>
      <c r="L60" s="11">
        <v>120.71</v>
      </c>
      <c r="M60" s="4">
        <v>1608.35</v>
      </c>
      <c r="N60" s="4" t="s">
        <v>39</v>
      </c>
      <c r="O60" s="4">
        <v>2396.5700000000002</v>
      </c>
      <c r="P60" s="11">
        <f>O60*0.1993</f>
        <v>477.63640100000003</v>
      </c>
      <c r="Q60" s="15">
        <f>(K60+L60)-P60</f>
        <v>-62.506401000000039</v>
      </c>
      <c r="S60" s="42">
        <f>INDEX('Conversion tables'!$F$4:$F$13,MATCH(Tampa!J60&amp;Tampa!N60,'Conversion tables'!$B$4:$B$13,0))*Tampa!M60</f>
        <v>1859.2525999999998</v>
      </c>
      <c r="T60" s="43" t="str">
        <f t="shared" si="4"/>
        <v>LTL</v>
      </c>
      <c r="U60" t="s">
        <v>47</v>
      </c>
    </row>
    <row r="61" spans="1:21" x14ac:dyDescent="0.25">
      <c r="A61" s="4">
        <f t="shared" ca="1" si="0"/>
        <v>8.1435906596757146E-2</v>
      </c>
      <c r="B61" s="5" t="s">
        <v>241</v>
      </c>
      <c r="C61" s="5" t="s">
        <v>242</v>
      </c>
      <c r="D61" s="5" t="s">
        <v>76</v>
      </c>
      <c r="E61" s="5" t="s">
        <v>243</v>
      </c>
      <c r="F61" s="5" t="s">
        <v>244</v>
      </c>
      <c r="G61" s="4" t="s">
        <v>101</v>
      </c>
      <c r="H61" s="6">
        <f>DATE(2025,1,23)</f>
        <v>45680</v>
      </c>
      <c r="I61" s="4">
        <v>-422.28</v>
      </c>
      <c r="J61" s="4" t="s">
        <v>245</v>
      </c>
      <c r="K61" s="11"/>
      <c r="L61" s="11"/>
      <c r="M61" s="4"/>
      <c r="N61" s="4"/>
      <c r="O61" s="4"/>
      <c r="P61" s="11"/>
      <c r="Q61" s="15"/>
    </row>
    <row r="62" spans="1:21" x14ac:dyDescent="0.25">
      <c r="A62" s="4">
        <f t="shared" ca="1" si="0"/>
        <v>0.80181211017898435</v>
      </c>
      <c r="B62" s="5" t="s">
        <v>126</v>
      </c>
      <c r="C62" s="5" t="s">
        <v>127</v>
      </c>
      <c r="D62" s="5" t="s">
        <v>76</v>
      </c>
      <c r="E62" s="5" t="s">
        <v>246</v>
      </c>
      <c r="F62" s="5" t="s">
        <v>247</v>
      </c>
      <c r="G62" s="4" t="s">
        <v>79</v>
      </c>
      <c r="H62" s="6">
        <f>DATE(2024,11,19)</f>
        <v>45615</v>
      </c>
      <c r="I62" s="4">
        <v>2922</v>
      </c>
      <c r="J62" s="4" t="s">
        <v>94</v>
      </c>
      <c r="K62" s="11"/>
      <c r="L62" s="11"/>
      <c r="M62" s="4"/>
      <c r="N62" s="4"/>
      <c r="O62" s="4"/>
      <c r="P62" s="11"/>
      <c r="Q62" s="15"/>
    </row>
    <row r="63" spans="1:21" x14ac:dyDescent="0.25">
      <c r="A63" s="4">
        <f t="shared" ca="1" si="0"/>
        <v>6.5496928384547015E-2</v>
      </c>
      <c r="B63" s="5" t="s">
        <v>126</v>
      </c>
      <c r="C63" s="5" t="s">
        <v>127</v>
      </c>
      <c r="D63" s="5" t="s">
        <v>76</v>
      </c>
      <c r="E63" s="5" t="s">
        <v>248</v>
      </c>
      <c r="F63" s="5" t="s">
        <v>249</v>
      </c>
      <c r="G63" s="4" t="s">
        <v>79</v>
      </c>
      <c r="H63" s="6">
        <f>DATE(2024,10,30)</f>
        <v>45595</v>
      </c>
      <c r="I63" s="4">
        <v>739.2</v>
      </c>
      <c r="J63" s="4" t="s">
        <v>94</v>
      </c>
      <c r="K63" s="11"/>
      <c r="L63" s="11"/>
      <c r="M63" s="4"/>
      <c r="N63" s="4"/>
      <c r="O63" s="4"/>
      <c r="P63" s="11"/>
      <c r="Q63" s="15"/>
    </row>
    <row r="64" spans="1:21" x14ac:dyDescent="0.25">
      <c r="A64" s="4">
        <f t="shared" ca="1" si="0"/>
        <v>0.51649397517402018</v>
      </c>
      <c r="B64" s="5" t="s">
        <v>126</v>
      </c>
      <c r="C64" s="5" t="s">
        <v>127</v>
      </c>
      <c r="D64" s="5" t="s">
        <v>76</v>
      </c>
      <c r="E64" s="5" t="s">
        <v>250</v>
      </c>
      <c r="F64" s="5" t="s">
        <v>251</v>
      </c>
      <c r="G64" s="4" t="s">
        <v>79</v>
      </c>
      <c r="H64" s="6">
        <f>DATE(2025,1,15)</f>
        <v>45672</v>
      </c>
      <c r="I64" s="4">
        <v>2092.5</v>
      </c>
      <c r="J64" s="4" t="s">
        <v>94</v>
      </c>
      <c r="K64" s="11"/>
      <c r="L64" s="11"/>
      <c r="M64" s="4"/>
      <c r="N64" s="4"/>
      <c r="O64" s="4"/>
      <c r="P64" s="11"/>
      <c r="Q64" s="15"/>
    </row>
    <row r="65" spans="1:17" x14ac:dyDescent="0.25">
      <c r="A65" s="4">
        <f t="shared" ca="1" si="0"/>
        <v>0.34569425117007557</v>
      </c>
      <c r="B65" s="5" t="s">
        <v>187</v>
      </c>
      <c r="C65" s="5" t="s">
        <v>188</v>
      </c>
      <c r="D65" s="5" t="s">
        <v>76</v>
      </c>
      <c r="E65" s="5" t="s">
        <v>252</v>
      </c>
      <c r="F65" s="5" t="s">
        <v>253</v>
      </c>
      <c r="G65" s="4" t="s">
        <v>79</v>
      </c>
      <c r="H65" s="6">
        <f>DATE(2024,11,15)</f>
        <v>45611</v>
      </c>
      <c r="I65" s="4">
        <v>80.400000000000006</v>
      </c>
      <c r="J65" s="4" t="s">
        <v>94</v>
      </c>
      <c r="K65" s="11"/>
      <c r="L65" s="11"/>
      <c r="M65" s="4"/>
      <c r="N65" s="4"/>
      <c r="O65" s="4"/>
      <c r="P65" s="11"/>
      <c r="Q65" s="15"/>
    </row>
    <row r="66" spans="1:17" x14ac:dyDescent="0.25">
      <c r="A66" s="4">
        <f t="shared" ca="1" si="0"/>
        <v>0.51652040868168647</v>
      </c>
      <c r="B66" s="5" t="s">
        <v>126</v>
      </c>
      <c r="C66" s="5" t="s">
        <v>127</v>
      </c>
      <c r="D66" s="5" t="s">
        <v>76</v>
      </c>
      <c r="E66" s="5" t="s">
        <v>254</v>
      </c>
      <c r="F66" s="5" t="s">
        <v>255</v>
      </c>
      <c r="G66" s="4" t="s">
        <v>79</v>
      </c>
      <c r="H66" s="6">
        <f>DATE(2024,11,22)</f>
        <v>45618</v>
      </c>
      <c r="I66" s="4">
        <v>909.6</v>
      </c>
      <c r="J66" s="4" t="s">
        <v>94</v>
      </c>
      <c r="K66" s="11"/>
      <c r="L66" s="11"/>
      <c r="M66" s="4"/>
      <c r="N66" s="4"/>
      <c r="O66" s="4"/>
      <c r="P66" s="11"/>
      <c r="Q66" s="15"/>
    </row>
    <row r="67" spans="1:17" x14ac:dyDescent="0.25">
      <c r="A67" s="4">
        <f t="shared" ref="A67:A130" ca="1" si="5">RAND()</f>
        <v>0.98047562850605385</v>
      </c>
      <c r="B67" s="5" t="s">
        <v>187</v>
      </c>
      <c r="C67" s="5" t="s">
        <v>188</v>
      </c>
      <c r="D67" s="5" t="s">
        <v>76</v>
      </c>
      <c r="E67" s="5" t="s">
        <v>256</v>
      </c>
      <c r="F67" s="5" t="s">
        <v>257</v>
      </c>
      <c r="G67" s="4" t="s">
        <v>79</v>
      </c>
      <c r="H67" s="6">
        <f>DATE(2024,10,29)</f>
        <v>45594</v>
      </c>
      <c r="I67" s="4">
        <v>562.79999999999995</v>
      </c>
      <c r="J67" s="4" t="s">
        <v>94</v>
      </c>
      <c r="K67" s="11"/>
      <c r="L67" s="11"/>
      <c r="M67" s="4"/>
      <c r="N67" s="4"/>
      <c r="O67" s="4"/>
      <c r="P67" s="11"/>
      <c r="Q67" s="15"/>
    </row>
    <row r="68" spans="1:17" x14ac:dyDescent="0.25">
      <c r="A68" s="4">
        <f t="shared" ca="1" si="5"/>
        <v>5.864789490679001E-2</v>
      </c>
      <c r="B68" s="5" t="s">
        <v>120</v>
      </c>
      <c r="C68" s="5" t="s">
        <v>121</v>
      </c>
      <c r="D68" s="5" t="s">
        <v>76</v>
      </c>
      <c r="E68" s="5" t="s">
        <v>258</v>
      </c>
      <c r="F68" s="5" t="s">
        <v>206</v>
      </c>
      <c r="G68" s="4" t="s">
        <v>79</v>
      </c>
      <c r="H68" s="6">
        <f>DATE(2025,1,7)</f>
        <v>45664</v>
      </c>
      <c r="I68" s="4">
        <v>14412.75</v>
      </c>
      <c r="J68" s="4" t="s">
        <v>94</v>
      </c>
      <c r="K68" s="11"/>
      <c r="L68" s="11"/>
      <c r="M68" s="4"/>
      <c r="N68" s="4"/>
      <c r="O68" s="4"/>
      <c r="P68" s="11"/>
      <c r="Q68" s="15"/>
    </row>
    <row r="69" spans="1:17" x14ac:dyDescent="0.25">
      <c r="A69" s="4">
        <f t="shared" ca="1" si="5"/>
        <v>0.22489167488801776</v>
      </c>
      <c r="B69" s="5" t="s">
        <v>126</v>
      </c>
      <c r="C69" s="5" t="s">
        <v>127</v>
      </c>
      <c r="D69" s="5" t="s">
        <v>76</v>
      </c>
      <c r="E69" s="5" t="s">
        <v>259</v>
      </c>
      <c r="F69" s="5" t="s">
        <v>260</v>
      </c>
      <c r="G69" s="4" t="s">
        <v>79</v>
      </c>
      <c r="H69" s="6">
        <f>DATE(2024,11,27)</f>
        <v>45623</v>
      </c>
      <c r="I69" s="4">
        <v>160.80000000000001</v>
      </c>
      <c r="J69" s="4" t="s">
        <v>94</v>
      </c>
      <c r="K69" s="11"/>
      <c r="L69" s="11"/>
      <c r="M69" s="4"/>
      <c r="N69" s="4"/>
      <c r="O69" s="4"/>
      <c r="P69" s="11"/>
      <c r="Q69" s="15"/>
    </row>
    <row r="70" spans="1:17" x14ac:dyDescent="0.25">
      <c r="A70" s="4">
        <f t="shared" ca="1" si="5"/>
        <v>0.78019582218441264</v>
      </c>
      <c r="B70" s="5" t="s">
        <v>261</v>
      </c>
      <c r="C70" s="5" t="s">
        <v>262</v>
      </c>
      <c r="D70" s="5" t="s">
        <v>76</v>
      </c>
      <c r="E70" s="5" t="s">
        <v>263</v>
      </c>
      <c r="F70" s="5" t="s">
        <v>264</v>
      </c>
      <c r="G70" s="4" t="s">
        <v>79</v>
      </c>
      <c r="H70" s="6">
        <f>DATE(2024,10,11)</f>
        <v>45576</v>
      </c>
      <c r="I70" s="4">
        <v>260.77</v>
      </c>
      <c r="J70" s="4" t="s">
        <v>265</v>
      </c>
      <c r="K70" s="11">
        <v>92.37</v>
      </c>
      <c r="L70" s="11"/>
      <c r="M70" s="4">
        <v>40</v>
      </c>
      <c r="N70" s="4" t="s">
        <v>266</v>
      </c>
      <c r="O70" s="4"/>
      <c r="P70" s="11"/>
      <c r="Q70" s="15"/>
    </row>
    <row r="71" spans="1:17" x14ac:dyDescent="0.25">
      <c r="A71" s="4">
        <f t="shared" ca="1" si="5"/>
        <v>0.8550468829175828</v>
      </c>
      <c r="B71" s="5" t="s">
        <v>241</v>
      </c>
      <c r="C71" s="5" t="s">
        <v>242</v>
      </c>
      <c r="D71" s="5" t="s">
        <v>76</v>
      </c>
      <c r="E71" s="5" t="s">
        <v>267</v>
      </c>
      <c r="F71" s="5" t="s">
        <v>268</v>
      </c>
      <c r="G71" s="4" t="s">
        <v>101</v>
      </c>
      <c r="H71" s="6">
        <f>DATE(2025,2,26)</f>
        <v>45714</v>
      </c>
      <c r="I71" s="4">
        <v>1111.8</v>
      </c>
      <c r="J71" s="4" t="s">
        <v>207</v>
      </c>
      <c r="K71" s="11">
        <v>21.8</v>
      </c>
      <c r="L71" s="11"/>
      <c r="M71" s="4">
        <v>200</v>
      </c>
      <c r="N71" s="4" t="s">
        <v>208</v>
      </c>
      <c r="O71" s="4"/>
      <c r="P71" s="11"/>
      <c r="Q71" s="15"/>
    </row>
    <row r="72" spans="1:17" x14ac:dyDescent="0.25">
      <c r="A72" s="4">
        <f t="shared" ca="1" si="5"/>
        <v>0.1147159381658831</v>
      </c>
      <c r="B72" s="5" t="s">
        <v>241</v>
      </c>
      <c r="C72" s="5" t="s">
        <v>242</v>
      </c>
      <c r="D72" s="5" t="s">
        <v>76</v>
      </c>
      <c r="E72" s="5" t="s">
        <v>269</v>
      </c>
      <c r="F72" s="5" t="s">
        <v>270</v>
      </c>
      <c r="G72" s="4" t="s">
        <v>79</v>
      </c>
      <c r="H72" s="6">
        <f>DATE(2024,10,1)</f>
        <v>45566</v>
      </c>
      <c r="I72" s="4">
        <v>894.62</v>
      </c>
      <c r="J72" s="4" t="s">
        <v>207</v>
      </c>
      <c r="K72" s="11">
        <v>17.54</v>
      </c>
      <c r="L72" s="11"/>
      <c r="M72" s="4">
        <v>12</v>
      </c>
      <c r="N72" s="4" t="s">
        <v>208</v>
      </c>
      <c r="O72" s="4"/>
      <c r="P72" s="11"/>
      <c r="Q72" s="15"/>
    </row>
    <row r="73" spans="1:17" x14ac:dyDescent="0.25">
      <c r="A73" s="4">
        <f t="shared" ca="1" si="5"/>
        <v>0.16346449450777989</v>
      </c>
      <c r="B73" s="5" t="s">
        <v>241</v>
      </c>
      <c r="C73" s="5" t="s">
        <v>242</v>
      </c>
      <c r="D73" s="5" t="s">
        <v>76</v>
      </c>
      <c r="E73" s="5" t="s">
        <v>271</v>
      </c>
      <c r="F73" s="5" t="s">
        <v>272</v>
      </c>
      <c r="G73" s="4" t="s">
        <v>101</v>
      </c>
      <c r="H73" s="6">
        <f>DATE(2025,1,27)</f>
        <v>45684</v>
      </c>
      <c r="I73" s="4">
        <v>640.76</v>
      </c>
      <c r="J73" s="4" t="s">
        <v>207</v>
      </c>
      <c r="K73" s="11">
        <v>12.56</v>
      </c>
      <c r="L73" s="11"/>
      <c r="M73" s="4">
        <v>180</v>
      </c>
      <c r="N73" s="4" t="s">
        <v>208</v>
      </c>
      <c r="O73" s="4"/>
      <c r="P73" s="11"/>
      <c r="Q73" s="15"/>
    </row>
    <row r="74" spans="1:17" x14ac:dyDescent="0.25">
      <c r="A74" s="4">
        <f t="shared" ca="1" si="5"/>
        <v>2.8917430064667071E-2</v>
      </c>
      <c r="B74" s="5" t="s">
        <v>241</v>
      </c>
      <c r="C74" s="5" t="s">
        <v>242</v>
      </c>
      <c r="D74" s="5" t="s">
        <v>76</v>
      </c>
      <c r="E74" s="5" t="s">
        <v>273</v>
      </c>
      <c r="F74" s="5" t="s">
        <v>274</v>
      </c>
      <c r="G74" s="4" t="s">
        <v>101</v>
      </c>
      <c r="H74" s="6">
        <f>DATE(2025,2,21)</f>
        <v>45709</v>
      </c>
      <c r="I74" s="4">
        <v>96.39</v>
      </c>
      <c r="J74" s="4" t="s">
        <v>207</v>
      </c>
      <c r="K74" s="11">
        <v>1.89</v>
      </c>
      <c r="L74" s="11"/>
      <c r="M74" s="4">
        <v>7</v>
      </c>
      <c r="N74" s="4" t="s">
        <v>208</v>
      </c>
      <c r="O74" s="4"/>
      <c r="P74" s="11"/>
      <c r="Q74" s="15"/>
    </row>
    <row r="75" spans="1:17" x14ac:dyDescent="0.25">
      <c r="A75" s="4">
        <f t="shared" ca="1" si="5"/>
        <v>0.91972798477902273</v>
      </c>
      <c r="B75" s="5" t="s">
        <v>241</v>
      </c>
      <c r="C75" s="5" t="s">
        <v>242</v>
      </c>
      <c r="D75" s="5" t="s">
        <v>76</v>
      </c>
      <c r="E75" s="5" t="s">
        <v>275</v>
      </c>
      <c r="F75" s="5" t="s">
        <v>276</v>
      </c>
      <c r="G75" s="4" t="s">
        <v>79</v>
      </c>
      <c r="H75" s="6">
        <f>DATE(2024,12,18)</f>
        <v>45644</v>
      </c>
      <c r="I75" s="4">
        <v>87.84</v>
      </c>
      <c r="J75" s="4" t="s">
        <v>207</v>
      </c>
      <c r="K75" s="11">
        <v>1.72</v>
      </c>
      <c r="L75" s="11"/>
      <c r="M75" s="4">
        <v>4</v>
      </c>
      <c r="N75" s="4" t="s">
        <v>208</v>
      </c>
      <c r="O75" s="4"/>
      <c r="P75" s="11"/>
      <c r="Q75" s="15"/>
    </row>
    <row r="76" spans="1:17" x14ac:dyDescent="0.25">
      <c r="A76" s="4">
        <f t="shared" ca="1" si="5"/>
        <v>0.34324114664076733</v>
      </c>
      <c r="B76" s="5" t="s">
        <v>241</v>
      </c>
      <c r="C76" s="5" t="s">
        <v>242</v>
      </c>
      <c r="D76" s="5" t="s">
        <v>76</v>
      </c>
      <c r="E76" s="5" t="s">
        <v>277</v>
      </c>
      <c r="F76" s="5" t="s">
        <v>278</v>
      </c>
      <c r="G76" s="4" t="s">
        <v>79</v>
      </c>
      <c r="H76" s="6">
        <f>DATE(2024,12,19)</f>
        <v>45645</v>
      </c>
      <c r="I76" s="4">
        <v>552.15</v>
      </c>
      <c r="J76" s="4" t="s">
        <v>207</v>
      </c>
      <c r="K76" s="11">
        <v>65</v>
      </c>
      <c r="L76" s="11"/>
      <c r="M76" s="4">
        <v>30</v>
      </c>
      <c r="N76" s="4" t="s">
        <v>208</v>
      </c>
      <c r="O76" s="4"/>
      <c r="P76" s="11"/>
      <c r="Q76" s="15"/>
    </row>
    <row r="77" spans="1:17" x14ac:dyDescent="0.25">
      <c r="A77" s="4">
        <f t="shared" ca="1" si="5"/>
        <v>0.55205865289625478</v>
      </c>
      <c r="B77" s="5" t="s">
        <v>102</v>
      </c>
      <c r="C77" s="5" t="s">
        <v>103</v>
      </c>
      <c r="D77" s="5" t="s">
        <v>76</v>
      </c>
      <c r="E77" s="5" t="s">
        <v>279</v>
      </c>
      <c r="F77" s="5" t="s">
        <v>280</v>
      </c>
      <c r="G77" s="4" t="s">
        <v>79</v>
      </c>
      <c r="H77" s="6">
        <f>DATE(2024,11,18)</f>
        <v>45614</v>
      </c>
      <c r="I77" s="4">
        <v>2127.2399999999998</v>
      </c>
      <c r="J77" s="4" t="s">
        <v>207</v>
      </c>
      <c r="K77" s="11">
        <v>71.94</v>
      </c>
      <c r="L77" s="11"/>
      <c r="M77" s="4">
        <v>387.5</v>
      </c>
      <c r="N77" s="4" t="s">
        <v>39</v>
      </c>
      <c r="O77" s="4"/>
      <c r="P77" s="11"/>
      <c r="Q77" s="15"/>
    </row>
    <row r="78" spans="1:17" x14ac:dyDescent="0.25">
      <c r="A78" s="4">
        <f t="shared" ca="1" si="5"/>
        <v>0.35127596396077376</v>
      </c>
      <c r="B78" s="5" t="s">
        <v>281</v>
      </c>
      <c r="C78" s="5" t="s">
        <v>282</v>
      </c>
      <c r="D78" s="5" t="s">
        <v>76</v>
      </c>
      <c r="E78" s="5" t="s">
        <v>283</v>
      </c>
      <c r="F78" s="5" t="s">
        <v>284</v>
      </c>
      <c r="G78" s="4" t="s">
        <v>101</v>
      </c>
      <c r="H78" s="6">
        <f>DATE(2025,2,24)</f>
        <v>45712</v>
      </c>
      <c r="I78" s="4">
        <v>14454.04</v>
      </c>
      <c r="J78" s="4" t="s">
        <v>207</v>
      </c>
      <c r="K78" s="11">
        <v>3268.69</v>
      </c>
      <c r="L78" s="11">
        <v>227.91</v>
      </c>
      <c r="M78" s="4">
        <f>309.8+4306.4</f>
        <v>4616.2</v>
      </c>
      <c r="N78" s="4" t="s">
        <v>39</v>
      </c>
      <c r="O78" s="4"/>
      <c r="P78" s="11"/>
      <c r="Q78" s="15"/>
    </row>
    <row r="79" spans="1:17" x14ac:dyDescent="0.25">
      <c r="A79" s="4">
        <f t="shared" ca="1" si="5"/>
        <v>0.95038411786113253</v>
      </c>
      <c r="B79" s="5" t="s">
        <v>285</v>
      </c>
      <c r="C79" s="5" t="s">
        <v>286</v>
      </c>
      <c r="D79" s="5" t="s">
        <v>76</v>
      </c>
      <c r="E79" s="5" t="s">
        <v>287</v>
      </c>
      <c r="F79" s="5" t="s">
        <v>288</v>
      </c>
      <c r="G79" s="4" t="s">
        <v>79</v>
      </c>
      <c r="H79" s="6">
        <f>DATE(2025,1,14)</f>
        <v>45671</v>
      </c>
      <c r="I79" s="4">
        <v>1849.39</v>
      </c>
      <c r="J79" s="4" t="s">
        <v>207</v>
      </c>
      <c r="K79" s="11">
        <v>362.75</v>
      </c>
      <c r="L79" s="11">
        <v>30.29</v>
      </c>
      <c r="M79" s="4">
        <v>582.54</v>
      </c>
      <c r="N79" s="4" t="s">
        <v>39</v>
      </c>
      <c r="O79" s="4"/>
      <c r="P79" s="11"/>
      <c r="Q79" s="15"/>
    </row>
    <row r="80" spans="1:17" x14ac:dyDescent="0.25">
      <c r="A80" s="4">
        <f t="shared" ca="1" si="5"/>
        <v>0.88412571589746602</v>
      </c>
      <c r="B80" s="5" t="s">
        <v>241</v>
      </c>
      <c r="C80" s="5" t="s">
        <v>242</v>
      </c>
      <c r="D80" s="5" t="s">
        <v>76</v>
      </c>
      <c r="E80" s="5" t="s">
        <v>289</v>
      </c>
      <c r="F80" s="5" t="s">
        <v>290</v>
      </c>
      <c r="G80" s="4" t="s">
        <v>79</v>
      </c>
      <c r="H80" s="6">
        <f>DATE(2024,11,13)</f>
        <v>45609</v>
      </c>
      <c r="I80" s="4">
        <v>1048.3800000000001</v>
      </c>
      <c r="J80" s="4" t="s">
        <v>207</v>
      </c>
      <c r="K80" s="11"/>
      <c r="L80" s="11">
        <v>20.56</v>
      </c>
      <c r="M80" s="4">
        <v>159.6</v>
      </c>
      <c r="N80" s="4" t="s">
        <v>39</v>
      </c>
      <c r="O80" s="4"/>
      <c r="P80" s="11"/>
      <c r="Q80" s="15"/>
    </row>
    <row r="81" spans="1:21" ht="14.4" x14ac:dyDescent="0.3">
      <c r="A81" s="4">
        <f t="shared" ca="1" si="5"/>
        <v>5.8488377867047192E-2</v>
      </c>
      <c r="B81" s="5" t="s">
        <v>81</v>
      </c>
      <c r="C81" s="5" t="s">
        <v>82</v>
      </c>
      <c r="D81" s="5" t="s">
        <v>76</v>
      </c>
      <c r="E81" s="5" t="s">
        <v>291</v>
      </c>
      <c r="F81" s="5" t="s">
        <v>292</v>
      </c>
      <c r="G81" s="4" t="s">
        <v>101</v>
      </c>
      <c r="H81" s="6">
        <f>DATE(2025,3,2)</f>
        <v>45718</v>
      </c>
      <c r="I81" s="38">
        <v>1216.21</v>
      </c>
      <c r="J81" s="4" t="s">
        <v>46</v>
      </c>
      <c r="K81" s="11">
        <v>55.3</v>
      </c>
      <c r="L81" s="11">
        <v>24.06</v>
      </c>
      <c r="M81" s="4">
        <v>454.74</v>
      </c>
      <c r="N81" s="4" t="s">
        <v>39</v>
      </c>
      <c r="O81" s="4">
        <v>526.14300000000003</v>
      </c>
      <c r="P81" s="11">
        <f>O81*0.1993</f>
        <v>104.86029990000002</v>
      </c>
      <c r="Q81" s="15">
        <f>(K81+L81)-P81</f>
        <v>-25.500299900000016</v>
      </c>
      <c r="S81" s="42">
        <f>INDEX('Conversion tables'!$F$4:$F$13,MATCH(Tampa!J81&amp;Tampa!N81,'Conversion tables'!$B$4:$B$13,0))*Tampa!M81</f>
        <v>645.73079999999993</v>
      </c>
      <c r="T81" s="43" t="str">
        <f t="shared" ref="T81:T82" si="6">IF(S81&gt;10000,"Truck Load","LTL")</f>
        <v>LTL</v>
      </c>
      <c r="U81" t="s">
        <v>47</v>
      </c>
    </row>
    <row r="82" spans="1:21" ht="14.4" x14ac:dyDescent="0.3">
      <c r="A82" s="4">
        <f t="shared" ca="1" si="5"/>
        <v>5.6134201996228095E-2</v>
      </c>
      <c r="B82" s="5" t="s">
        <v>150</v>
      </c>
      <c r="C82" s="5" t="s">
        <v>151</v>
      </c>
      <c r="D82" s="5" t="s">
        <v>76</v>
      </c>
      <c r="E82" s="5" t="s">
        <v>293</v>
      </c>
      <c r="F82" s="5" t="s">
        <v>294</v>
      </c>
      <c r="G82" s="4" t="s">
        <v>79</v>
      </c>
      <c r="H82" s="6">
        <f>DATE(2024,10,22)</f>
        <v>45587</v>
      </c>
      <c r="I82" s="38">
        <v>354.75</v>
      </c>
      <c r="J82" s="4" t="s">
        <v>46</v>
      </c>
      <c r="K82" s="11">
        <v>4.79</v>
      </c>
      <c r="L82" s="11">
        <v>110</v>
      </c>
      <c r="M82" s="4">
        <f>45*4</f>
        <v>180</v>
      </c>
      <c r="N82" s="4" t="s">
        <v>39</v>
      </c>
      <c r="O82" s="4">
        <v>252</v>
      </c>
      <c r="P82" s="11">
        <f>O82*0.1993</f>
        <v>50.223600000000005</v>
      </c>
      <c r="Q82" s="15">
        <f>(K82+L82)-P82</f>
        <v>64.566400000000002</v>
      </c>
      <c r="S82" s="42">
        <f>INDEX('Conversion tables'!$F$4:$F$13,MATCH(Tampa!J82&amp;Tampa!N82,'Conversion tables'!$B$4:$B$13,0))*Tampa!M82</f>
        <v>255.6</v>
      </c>
      <c r="T82" s="43" t="str">
        <f t="shared" si="6"/>
        <v>LTL</v>
      </c>
      <c r="U82" t="s">
        <v>47</v>
      </c>
    </row>
    <row r="83" spans="1:21" x14ac:dyDescent="0.25">
      <c r="A83" s="4">
        <f t="shared" ca="1" si="5"/>
        <v>0.99012854961655472</v>
      </c>
      <c r="B83" s="5" t="s">
        <v>150</v>
      </c>
      <c r="C83" s="5" t="s">
        <v>151</v>
      </c>
      <c r="D83" s="5" t="s">
        <v>76</v>
      </c>
      <c r="E83" s="5" t="s">
        <v>295</v>
      </c>
      <c r="F83" s="5" t="s">
        <v>296</v>
      </c>
      <c r="G83" s="4" t="s">
        <v>101</v>
      </c>
      <c r="H83" s="6">
        <f>DATE(2025,2,18)</f>
        <v>45706</v>
      </c>
      <c r="I83" s="4">
        <v>844.27</v>
      </c>
      <c r="J83" s="4" t="s">
        <v>80</v>
      </c>
      <c r="K83" s="11"/>
      <c r="L83" s="11"/>
      <c r="M83" s="4"/>
      <c r="N83" s="4"/>
      <c r="O83" s="4"/>
      <c r="P83" s="11"/>
      <c r="Q83" s="15"/>
    </row>
    <row r="84" spans="1:21" x14ac:dyDescent="0.25">
      <c r="A84" s="4">
        <f t="shared" ca="1" si="5"/>
        <v>1.7256025352330728E-2</v>
      </c>
      <c r="B84" s="5" t="s">
        <v>297</v>
      </c>
      <c r="C84" s="5" t="s">
        <v>298</v>
      </c>
      <c r="D84" s="5" t="s">
        <v>76</v>
      </c>
      <c r="E84" s="5" t="s">
        <v>299</v>
      </c>
      <c r="F84" s="5" t="s">
        <v>300</v>
      </c>
      <c r="G84" s="4" t="s">
        <v>79</v>
      </c>
      <c r="H84" s="6">
        <f>DATE(2025,1,9)</f>
        <v>45666</v>
      </c>
      <c r="I84" s="4">
        <v>17.03</v>
      </c>
      <c r="J84" s="4" t="s">
        <v>80</v>
      </c>
      <c r="K84" s="11"/>
      <c r="L84" s="11"/>
      <c r="M84" s="4"/>
      <c r="N84" s="4"/>
      <c r="O84" s="4"/>
      <c r="P84" s="11"/>
      <c r="Q84" s="15"/>
    </row>
    <row r="85" spans="1:21" x14ac:dyDescent="0.25">
      <c r="A85" s="4">
        <f t="shared" ca="1" si="5"/>
        <v>0.86994770254265752</v>
      </c>
      <c r="B85" s="5" t="s">
        <v>126</v>
      </c>
      <c r="C85" s="5" t="s">
        <v>127</v>
      </c>
      <c r="D85" s="5" t="s">
        <v>76</v>
      </c>
      <c r="E85" s="5" t="s">
        <v>301</v>
      </c>
      <c r="F85" s="5" t="s">
        <v>302</v>
      </c>
      <c r="G85" s="4" t="s">
        <v>79</v>
      </c>
      <c r="H85" s="6">
        <f>DATE(2024,11,11)</f>
        <v>45607</v>
      </c>
      <c r="I85" s="4">
        <v>431.04</v>
      </c>
      <c r="J85" s="4" t="s">
        <v>80</v>
      </c>
      <c r="K85" s="11"/>
      <c r="L85" s="11"/>
      <c r="M85" s="4"/>
      <c r="N85" s="4"/>
      <c r="O85" s="4"/>
      <c r="P85" s="11"/>
      <c r="Q85" s="15"/>
    </row>
    <row r="86" spans="1:21" x14ac:dyDescent="0.25">
      <c r="A86" s="4">
        <f t="shared" ca="1" si="5"/>
        <v>0.70067246752702006</v>
      </c>
      <c r="B86" s="5" t="s">
        <v>303</v>
      </c>
      <c r="C86" s="5" t="s">
        <v>304</v>
      </c>
      <c r="D86" s="5" t="s">
        <v>76</v>
      </c>
      <c r="E86" s="5" t="s">
        <v>305</v>
      </c>
      <c r="F86" s="5" t="s">
        <v>306</v>
      </c>
      <c r="G86" s="4" t="s">
        <v>79</v>
      </c>
      <c r="H86" s="6">
        <f>DATE(2024,11,1)</f>
        <v>45597</v>
      </c>
      <c r="I86" s="4">
        <v>406.4</v>
      </c>
      <c r="J86" s="4" t="s">
        <v>80</v>
      </c>
      <c r="K86" s="11"/>
      <c r="L86" s="11"/>
      <c r="M86" s="4"/>
      <c r="N86" s="4"/>
      <c r="O86" s="4"/>
      <c r="P86" s="11"/>
      <c r="Q86" s="15"/>
    </row>
    <row r="87" spans="1:21" x14ac:dyDescent="0.25">
      <c r="A87" s="4">
        <f t="shared" ca="1" si="5"/>
        <v>0.28153145081926778</v>
      </c>
      <c r="B87" s="5" t="s">
        <v>307</v>
      </c>
      <c r="C87" s="5" t="s">
        <v>308</v>
      </c>
      <c r="D87" s="5" t="s">
        <v>76</v>
      </c>
      <c r="E87" s="5" t="s">
        <v>309</v>
      </c>
      <c r="F87" s="5" t="s">
        <v>310</v>
      </c>
      <c r="G87" s="4" t="s">
        <v>79</v>
      </c>
      <c r="H87" s="6">
        <f>DATE(2024,10,3)</f>
        <v>45568</v>
      </c>
      <c r="I87" s="4">
        <v>1012.97</v>
      </c>
      <c r="J87" s="4" t="s">
        <v>80</v>
      </c>
      <c r="K87" s="11"/>
      <c r="L87" s="11"/>
      <c r="M87" s="4"/>
      <c r="N87" s="4"/>
      <c r="O87" s="4"/>
      <c r="P87" s="11"/>
      <c r="Q87" s="15"/>
    </row>
    <row r="88" spans="1:21" x14ac:dyDescent="0.25">
      <c r="A88" s="4">
        <f t="shared" ca="1" si="5"/>
        <v>0.47721689956469693</v>
      </c>
      <c r="B88" s="5" t="s">
        <v>311</v>
      </c>
      <c r="C88" s="5" t="s">
        <v>312</v>
      </c>
      <c r="D88" s="5" t="s">
        <v>76</v>
      </c>
      <c r="E88" s="5" t="s">
        <v>313</v>
      </c>
      <c r="F88" s="5" t="s">
        <v>314</v>
      </c>
      <c r="G88" s="4" t="s">
        <v>79</v>
      </c>
      <c r="H88" s="6">
        <f>DATE(2024,10,25)</f>
        <v>45590</v>
      </c>
      <c r="I88" s="4">
        <v>224</v>
      </c>
      <c r="J88" s="4" t="s">
        <v>80</v>
      </c>
      <c r="K88" s="11"/>
      <c r="L88" s="11"/>
      <c r="M88" s="4"/>
      <c r="N88" s="4"/>
      <c r="O88" s="4"/>
      <c r="P88" s="11"/>
      <c r="Q88" s="15"/>
    </row>
    <row r="89" spans="1:21" x14ac:dyDescent="0.25">
      <c r="A89" s="4">
        <f t="shared" ca="1" si="5"/>
        <v>9.8217173215033982E-2</v>
      </c>
      <c r="B89" s="5" t="s">
        <v>315</v>
      </c>
      <c r="C89" s="5" t="s">
        <v>316</v>
      </c>
      <c r="D89" s="5" t="s">
        <v>76</v>
      </c>
      <c r="E89" s="5" t="s">
        <v>317</v>
      </c>
      <c r="F89" s="5" t="s">
        <v>318</v>
      </c>
      <c r="G89" s="4" t="s">
        <v>101</v>
      </c>
      <c r="H89" s="6">
        <f>DATE(2025,2,12)</f>
        <v>45700</v>
      </c>
      <c r="I89" s="4">
        <v>510.48</v>
      </c>
      <c r="J89" s="4" t="s">
        <v>80</v>
      </c>
      <c r="K89" s="11"/>
      <c r="L89" s="11"/>
      <c r="M89" s="4"/>
      <c r="N89" s="4"/>
      <c r="O89" s="4"/>
      <c r="P89" s="11"/>
      <c r="Q89" s="15"/>
    </row>
    <row r="90" spans="1:21" x14ac:dyDescent="0.25">
      <c r="A90" s="4">
        <f t="shared" ca="1" si="5"/>
        <v>0.38319388463534632</v>
      </c>
      <c r="B90" s="5" t="s">
        <v>311</v>
      </c>
      <c r="C90" s="5" t="s">
        <v>312</v>
      </c>
      <c r="D90" s="5" t="s">
        <v>76</v>
      </c>
      <c r="E90" s="5" t="s">
        <v>319</v>
      </c>
      <c r="F90" s="5" t="s">
        <v>320</v>
      </c>
      <c r="G90" s="4" t="s">
        <v>101</v>
      </c>
      <c r="H90" s="6">
        <f>DATE(2025,1,10)</f>
        <v>45667</v>
      </c>
      <c r="I90" s="4">
        <v>2040</v>
      </c>
      <c r="J90" s="4" t="s">
        <v>80</v>
      </c>
      <c r="K90" s="11"/>
      <c r="L90" s="11"/>
      <c r="M90" s="4"/>
      <c r="N90" s="4"/>
      <c r="O90" s="4"/>
      <c r="P90" s="11"/>
      <c r="Q90" s="15"/>
    </row>
    <row r="91" spans="1:21" x14ac:dyDescent="0.25">
      <c r="A91" s="4">
        <f t="shared" ca="1" si="5"/>
        <v>0.37783847977527107</v>
      </c>
      <c r="B91" s="5" t="s">
        <v>106</v>
      </c>
      <c r="C91" s="5" t="s">
        <v>107</v>
      </c>
      <c r="D91" s="5" t="s">
        <v>76</v>
      </c>
      <c r="E91" s="5" t="s">
        <v>321</v>
      </c>
      <c r="F91" s="5" t="s">
        <v>182</v>
      </c>
      <c r="G91" s="4" t="s">
        <v>79</v>
      </c>
      <c r="H91" s="6">
        <f>DATE(2025,1,28)</f>
        <v>45685</v>
      </c>
      <c r="I91" s="4">
        <v>7835.72</v>
      </c>
      <c r="J91" s="4" t="s">
        <v>80</v>
      </c>
      <c r="K91" s="11"/>
      <c r="L91" s="11"/>
      <c r="M91" s="4"/>
      <c r="N91" s="4"/>
      <c r="O91" s="4"/>
      <c r="P91" s="11"/>
      <c r="Q91" s="15"/>
    </row>
    <row r="92" spans="1:21" x14ac:dyDescent="0.25">
      <c r="A92" s="4">
        <f t="shared" ca="1" si="5"/>
        <v>0.2321924559278713</v>
      </c>
      <c r="B92" s="5" t="s">
        <v>322</v>
      </c>
      <c r="C92" s="5" t="s">
        <v>323</v>
      </c>
      <c r="D92" s="5" t="s">
        <v>76</v>
      </c>
      <c r="E92" s="5" t="s">
        <v>324</v>
      </c>
      <c r="F92" s="5" t="s">
        <v>325</v>
      </c>
      <c r="G92" s="4" t="s">
        <v>79</v>
      </c>
      <c r="H92" s="6">
        <f>DATE(2024,11,1)</f>
        <v>45597</v>
      </c>
      <c r="I92" s="4">
        <v>501.64</v>
      </c>
      <c r="J92" s="4" t="s">
        <v>80</v>
      </c>
      <c r="K92" s="11"/>
      <c r="L92" s="11"/>
      <c r="M92" s="4"/>
      <c r="N92" s="4"/>
      <c r="O92" s="4"/>
      <c r="P92" s="11"/>
      <c r="Q92" s="15"/>
    </row>
    <row r="93" spans="1:21" x14ac:dyDescent="0.25">
      <c r="A93" s="4">
        <f t="shared" ca="1" si="5"/>
        <v>0.1540663230016005</v>
      </c>
      <c r="B93" s="5" t="s">
        <v>126</v>
      </c>
      <c r="C93" s="5" t="s">
        <v>127</v>
      </c>
      <c r="D93" s="5" t="s">
        <v>76</v>
      </c>
      <c r="E93" s="5" t="s">
        <v>326</v>
      </c>
      <c r="F93" s="5" t="s">
        <v>327</v>
      </c>
      <c r="G93" s="4" t="s">
        <v>79</v>
      </c>
      <c r="H93" s="6">
        <f>DATE(2024,10,30)</f>
        <v>45595</v>
      </c>
      <c r="I93" s="4">
        <v>49.9</v>
      </c>
      <c r="J93" s="4" t="s">
        <v>80</v>
      </c>
      <c r="K93" s="11"/>
      <c r="L93" s="11"/>
      <c r="M93" s="4"/>
      <c r="N93" s="4"/>
      <c r="O93" s="4"/>
      <c r="P93" s="11"/>
      <c r="Q93" s="15"/>
    </row>
    <row r="94" spans="1:21" x14ac:dyDescent="0.25">
      <c r="A94" s="4">
        <f t="shared" ca="1" si="5"/>
        <v>0.26891895810983302</v>
      </c>
      <c r="B94" s="5" t="s">
        <v>328</v>
      </c>
      <c r="C94" s="5" t="s">
        <v>329</v>
      </c>
      <c r="D94" s="5" t="s">
        <v>76</v>
      </c>
      <c r="E94" s="5" t="s">
        <v>330</v>
      </c>
      <c r="F94" s="5" t="s">
        <v>331</v>
      </c>
      <c r="G94" s="4" t="s">
        <v>79</v>
      </c>
      <c r="H94" s="6">
        <f>DATE(2024,11,27)</f>
        <v>45623</v>
      </c>
      <c r="I94" s="4">
        <v>0</v>
      </c>
      <c r="J94" s="4"/>
      <c r="K94" s="11"/>
      <c r="L94" s="11"/>
      <c r="M94" s="4"/>
      <c r="N94" s="4"/>
      <c r="O94" s="4"/>
      <c r="P94" s="11"/>
      <c r="Q94" s="15"/>
    </row>
    <row r="95" spans="1:21" x14ac:dyDescent="0.25">
      <c r="A95">
        <f t="shared" ca="1" si="5"/>
        <v>0.76214143400674494</v>
      </c>
      <c r="B95" s="2" t="s">
        <v>81</v>
      </c>
      <c r="C95" s="2" t="s">
        <v>82</v>
      </c>
      <c r="D95" s="2" t="s">
        <v>76</v>
      </c>
      <c r="E95" s="2" t="s">
        <v>332</v>
      </c>
      <c r="F95" s="2" t="s">
        <v>333</v>
      </c>
      <c r="G95" t="s">
        <v>79</v>
      </c>
      <c r="H95" s="1">
        <f>DATE(2024,12,3)</f>
        <v>45629</v>
      </c>
      <c r="I95">
        <v>881.24</v>
      </c>
    </row>
    <row r="96" spans="1:21" x14ac:dyDescent="0.25">
      <c r="A96">
        <f t="shared" ca="1" si="5"/>
        <v>0.93510789205346045</v>
      </c>
      <c r="B96" s="2" t="s">
        <v>126</v>
      </c>
      <c r="C96" s="2" t="s">
        <v>127</v>
      </c>
      <c r="D96" s="2" t="s">
        <v>76</v>
      </c>
      <c r="E96" s="2" t="s">
        <v>334</v>
      </c>
      <c r="F96" s="2" t="s">
        <v>335</v>
      </c>
      <c r="G96" t="s">
        <v>79</v>
      </c>
      <c r="H96" s="1">
        <f>DATE(2025,1,16)</f>
        <v>45673</v>
      </c>
      <c r="I96">
        <v>2276.1</v>
      </c>
    </row>
    <row r="97" spans="1:17" x14ac:dyDescent="0.25">
      <c r="A97">
        <f t="shared" ca="1" si="5"/>
        <v>0.35789093903939539</v>
      </c>
      <c r="B97" s="2" t="s">
        <v>336</v>
      </c>
      <c r="C97" s="2" t="s">
        <v>337</v>
      </c>
      <c r="D97" s="2" t="s">
        <v>76</v>
      </c>
      <c r="E97" s="2" t="s">
        <v>338</v>
      </c>
      <c r="F97" s="2" t="s">
        <v>339</v>
      </c>
      <c r="G97" t="s">
        <v>79</v>
      </c>
      <c r="H97" s="1">
        <f>DATE(2024,11,21)</f>
        <v>45617</v>
      </c>
      <c r="I97">
        <v>590.67999999999995</v>
      </c>
    </row>
    <row r="98" spans="1:17" x14ac:dyDescent="0.25">
      <c r="A98">
        <f t="shared" ca="1" si="5"/>
        <v>0.23414255610653367</v>
      </c>
      <c r="B98" s="2" t="s">
        <v>150</v>
      </c>
      <c r="C98" s="2" t="s">
        <v>151</v>
      </c>
      <c r="D98" s="2" t="s">
        <v>76</v>
      </c>
      <c r="E98" s="2" t="s">
        <v>340</v>
      </c>
      <c r="F98" s="2" t="s">
        <v>341</v>
      </c>
      <c r="G98" t="s">
        <v>79</v>
      </c>
      <c r="H98" s="1">
        <f>DATE(2024,12,26)</f>
        <v>45652</v>
      </c>
      <c r="I98">
        <v>2375.3200000000002</v>
      </c>
      <c r="K98" s="12"/>
      <c r="L98" s="12"/>
      <c r="P98" s="12"/>
      <c r="Q98" s="16"/>
    </row>
    <row r="99" spans="1:17" x14ac:dyDescent="0.25">
      <c r="A99">
        <f t="shared" ca="1" si="5"/>
        <v>0.66748313495815359</v>
      </c>
      <c r="B99" s="2" t="s">
        <v>322</v>
      </c>
      <c r="C99" s="2" t="s">
        <v>323</v>
      </c>
      <c r="D99" s="2" t="s">
        <v>76</v>
      </c>
      <c r="E99" s="2" t="s">
        <v>342</v>
      </c>
      <c r="F99" s="2" t="s">
        <v>343</v>
      </c>
      <c r="G99" t="s">
        <v>79</v>
      </c>
      <c r="H99" s="1">
        <f>DATE(2024,11,22)</f>
        <v>45618</v>
      </c>
      <c r="I99">
        <v>2368.48</v>
      </c>
    </row>
    <row r="100" spans="1:17" x14ac:dyDescent="0.25">
      <c r="A100">
        <f t="shared" ca="1" si="5"/>
        <v>0.47084651389781129</v>
      </c>
      <c r="B100" s="2" t="s">
        <v>187</v>
      </c>
      <c r="C100" s="2" t="s">
        <v>188</v>
      </c>
      <c r="D100" s="2" t="s">
        <v>76</v>
      </c>
      <c r="E100" s="2" t="s">
        <v>344</v>
      </c>
      <c r="F100" s="2" t="s">
        <v>345</v>
      </c>
      <c r="G100" t="s">
        <v>79</v>
      </c>
      <c r="H100" s="1">
        <f>DATE(2024,11,12)</f>
        <v>45608</v>
      </c>
      <c r="I100">
        <v>80.400000000000006</v>
      </c>
    </row>
    <row r="101" spans="1:17" x14ac:dyDescent="0.25">
      <c r="A101">
        <f t="shared" ca="1" si="5"/>
        <v>0.90145709651944739</v>
      </c>
      <c r="B101" s="2" t="s">
        <v>346</v>
      </c>
      <c r="C101" s="2" t="s">
        <v>347</v>
      </c>
      <c r="D101" s="2" t="s">
        <v>76</v>
      </c>
      <c r="E101" s="2" t="s">
        <v>348</v>
      </c>
      <c r="F101" s="2" t="s">
        <v>349</v>
      </c>
      <c r="G101" t="s">
        <v>79</v>
      </c>
      <c r="H101" s="1">
        <f>DATE(2024,10,22)</f>
        <v>45587</v>
      </c>
      <c r="I101">
        <v>1074.98</v>
      </c>
    </row>
    <row r="102" spans="1:17" x14ac:dyDescent="0.25">
      <c r="A102">
        <f t="shared" ca="1" si="5"/>
        <v>0.4827062976589328</v>
      </c>
      <c r="B102" s="2" t="s">
        <v>126</v>
      </c>
      <c r="C102" s="2" t="s">
        <v>127</v>
      </c>
      <c r="D102" s="2" t="s">
        <v>76</v>
      </c>
      <c r="E102" s="2" t="s">
        <v>350</v>
      </c>
      <c r="F102" s="2" t="s">
        <v>351</v>
      </c>
      <c r="G102" t="s">
        <v>79</v>
      </c>
      <c r="H102" s="1">
        <f>DATE(2025,1,21)</f>
        <v>45678</v>
      </c>
      <c r="I102">
        <v>812.42</v>
      </c>
      <c r="K102" s="12"/>
      <c r="L102" s="12"/>
      <c r="P102" s="12"/>
      <c r="Q102" s="16"/>
    </row>
    <row r="103" spans="1:17" x14ac:dyDescent="0.25">
      <c r="A103">
        <f t="shared" ca="1" si="5"/>
        <v>0.14247180031080298</v>
      </c>
      <c r="B103" s="2" t="s">
        <v>126</v>
      </c>
      <c r="C103" s="2" t="s">
        <v>127</v>
      </c>
      <c r="D103" s="2" t="s">
        <v>76</v>
      </c>
      <c r="E103" s="2" t="s">
        <v>352</v>
      </c>
      <c r="F103" s="2" t="s">
        <v>353</v>
      </c>
      <c r="G103" t="s">
        <v>79</v>
      </c>
      <c r="H103" s="1">
        <f>DATE(2024,10,30)</f>
        <v>45595</v>
      </c>
      <c r="I103">
        <v>482.4</v>
      </c>
    </row>
    <row r="104" spans="1:17" x14ac:dyDescent="0.25">
      <c r="A104">
        <f t="shared" ca="1" si="5"/>
        <v>0.33220056788057473</v>
      </c>
      <c r="B104" s="2" t="s">
        <v>354</v>
      </c>
      <c r="C104" s="2" t="s">
        <v>355</v>
      </c>
      <c r="D104" s="2" t="s">
        <v>76</v>
      </c>
      <c r="E104" s="2" t="s">
        <v>356</v>
      </c>
      <c r="F104" s="2" t="s">
        <v>357</v>
      </c>
      <c r="G104" t="s">
        <v>79</v>
      </c>
      <c r="H104" s="1">
        <f>DATE(2024,10,18)</f>
        <v>45583</v>
      </c>
      <c r="I104">
        <v>-426</v>
      </c>
    </row>
    <row r="105" spans="1:17" x14ac:dyDescent="0.25">
      <c r="A105">
        <f t="shared" ca="1" si="5"/>
        <v>0.64375885332282756</v>
      </c>
      <c r="B105" s="2" t="s">
        <v>241</v>
      </c>
      <c r="C105" s="2" t="s">
        <v>242</v>
      </c>
      <c r="D105" s="2" t="s">
        <v>76</v>
      </c>
      <c r="E105" s="2" t="s">
        <v>358</v>
      </c>
      <c r="F105" s="2" t="s">
        <v>359</v>
      </c>
      <c r="G105" t="s">
        <v>101</v>
      </c>
      <c r="H105" s="1">
        <f>DATE(2025,1,22)</f>
        <v>45679</v>
      </c>
      <c r="I105">
        <v>226.03</v>
      </c>
    </row>
    <row r="106" spans="1:17" x14ac:dyDescent="0.25">
      <c r="A106">
        <f t="shared" ca="1" si="5"/>
        <v>0.26157827410512458</v>
      </c>
      <c r="B106" s="2" t="s">
        <v>360</v>
      </c>
      <c r="C106" s="2" t="s">
        <v>361</v>
      </c>
      <c r="D106" s="2" t="s">
        <v>76</v>
      </c>
      <c r="E106" s="2" t="s">
        <v>362</v>
      </c>
      <c r="F106" s="2" t="s">
        <v>363</v>
      </c>
      <c r="G106" t="s">
        <v>79</v>
      </c>
      <c r="H106" s="1">
        <f>DATE(2024,10,17)</f>
        <v>45582</v>
      </c>
      <c r="I106">
        <v>622.34</v>
      </c>
    </row>
    <row r="107" spans="1:17" x14ac:dyDescent="0.25">
      <c r="A107">
        <f t="shared" ca="1" si="5"/>
        <v>0.87447951821893699</v>
      </c>
      <c r="B107" s="2" t="s">
        <v>126</v>
      </c>
      <c r="C107" s="2" t="s">
        <v>127</v>
      </c>
      <c r="D107" s="2" t="s">
        <v>76</v>
      </c>
      <c r="E107" s="2" t="s">
        <v>364</v>
      </c>
      <c r="F107" s="2" t="s">
        <v>365</v>
      </c>
      <c r="G107" t="s">
        <v>79</v>
      </c>
      <c r="H107" s="1">
        <f>DATE(2024,12,6)</f>
        <v>45632</v>
      </c>
      <c r="I107">
        <v>316.26</v>
      </c>
    </row>
    <row r="108" spans="1:17" x14ac:dyDescent="0.25">
      <c r="A108">
        <f t="shared" ca="1" si="5"/>
        <v>0.67815813167438721</v>
      </c>
      <c r="B108" s="2" t="s">
        <v>366</v>
      </c>
      <c r="C108" s="2" t="s">
        <v>367</v>
      </c>
      <c r="D108" s="2" t="s">
        <v>76</v>
      </c>
      <c r="E108" s="2" t="s">
        <v>368</v>
      </c>
      <c r="F108" s="2" t="s">
        <v>369</v>
      </c>
      <c r="G108" t="s">
        <v>79</v>
      </c>
      <c r="H108" s="1">
        <f>DATE(2024,12,30)</f>
        <v>45656</v>
      </c>
      <c r="I108">
        <v>481.28</v>
      </c>
    </row>
    <row r="109" spans="1:17" x14ac:dyDescent="0.25">
      <c r="A109">
        <f t="shared" ca="1" si="5"/>
        <v>0.94639498635859198</v>
      </c>
      <c r="B109" s="2" t="s">
        <v>126</v>
      </c>
      <c r="C109" s="2" t="s">
        <v>127</v>
      </c>
      <c r="D109" s="2" t="s">
        <v>76</v>
      </c>
      <c r="E109" s="2" t="s">
        <v>370</v>
      </c>
      <c r="F109" s="2" t="s">
        <v>371</v>
      </c>
      <c r="G109" t="s">
        <v>79</v>
      </c>
      <c r="H109" s="1">
        <f>DATE(2024,11,14)</f>
        <v>45610</v>
      </c>
      <c r="I109">
        <v>456.96</v>
      </c>
    </row>
    <row r="110" spans="1:17" x14ac:dyDescent="0.25">
      <c r="A110">
        <f t="shared" ca="1" si="5"/>
        <v>0.87908574537066853</v>
      </c>
      <c r="B110" s="2" t="s">
        <v>372</v>
      </c>
      <c r="C110" s="2" t="s">
        <v>323</v>
      </c>
      <c r="D110" s="2" t="s">
        <v>76</v>
      </c>
      <c r="E110" s="2" t="s">
        <v>373</v>
      </c>
      <c r="F110" s="2" t="s">
        <v>374</v>
      </c>
      <c r="G110" t="s">
        <v>101</v>
      </c>
      <c r="H110" s="1">
        <f>DATE(2025,2,28)</f>
        <v>45716</v>
      </c>
      <c r="I110">
        <v>15.63</v>
      </c>
    </row>
    <row r="111" spans="1:17" x14ac:dyDescent="0.25">
      <c r="A111">
        <f t="shared" ca="1" si="5"/>
        <v>3.4858880578410911E-2</v>
      </c>
      <c r="B111" s="2" t="s">
        <v>241</v>
      </c>
      <c r="C111" s="2" t="s">
        <v>242</v>
      </c>
      <c r="D111" s="2" t="s">
        <v>76</v>
      </c>
      <c r="E111" s="2" t="s">
        <v>375</v>
      </c>
      <c r="F111" s="2" t="s">
        <v>376</v>
      </c>
      <c r="G111" t="s">
        <v>101</v>
      </c>
      <c r="H111" s="1">
        <f>DATE(2025,2,12)</f>
        <v>45700</v>
      </c>
      <c r="I111">
        <v>353.43</v>
      </c>
    </row>
    <row r="112" spans="1:17" x14ac:dyDescent="0.25">
      <c r="A112">
        <f t="shared" ca="1" si="5"/>
        <v>0.86227321196536644</v>
      </c>
      <c r="B112" s="2" t="s">
        <v>126</v>
      </c>
      <c r="C112" s="2" t="s">
        <v>127</v>
      </c>
      <c r="D112" s="2" t="s">
        <v>76</v>
      </c>
      <c r="E112" s="2" t="s">
        <v>377</v>
      </c>
      <c r="F112" s="2" t="s">
        <v>378</v>
      </c>
      <c r="G112" t="s">
        <v>79</v>
      </c>
      <c r="H112" s="1">
        <f>DATE(2024,11,11)</f>
        <v>45607</v>
      </c>
      <c r="I112">
        <v>1929.6</v>
      </c>
    </row>
    <row r="113" spans="1:9" x14ac:dyDescent="0.25">
      <c r="A113">
        <f t="shared" ca="1" si="5"/>
        <v>0.49039129679283577</v>
      </c>
      <c r="B113" s="2" t="s">
        <v>81</v>
      </c>
      <c r="C113" s="2" t="s">
        <v>82</v>
      </c>
      <c r="D113" s="2" t="s">
        <v>76</v>
      </c>
      <c r="E113" s="2" t="s">
        <v>379</v>
      </c>
      <c r="F113" s="2" t="s">
        <v>380</v>
      </c>
      <c r="G113" t="s">
        <v>101</v>
      </c>
      <c r="H113" s="1">
        <f>DATE(2024,12,19)</f>
        <v>45645</v>
      </c>
      <c r="I113">
        <v>638.39</v>
      </c>
    </row>
    <row r="114" spans="1:9" x14ac:dyDescent="0.25">
      <c r="A114">
        <f t="shared" ca="1" si="5"/>
        <v>0.46314264237370562</v>
      </c>
      <c r="B114" s="2" t="s">
        <v>150</v>
      </c>
      <c r="C114" s="2" t="s">
        <v>151</v>
      </c>
      <c r="D114" s="2" t="s">
        <v>76</v>
      </c>
      <c r="E114" s="2" t="s">
        <v>381</v>
      </c>
      <c r="F114" s="2" t="s">
        <v>382</v>
      </c>
      <c r="G114" t="s">
        <v>79</v>
      </c>
      <c r="H114" s="1">
        <f>DATE(2024,10,25)</f>
        <v>45590</v>
      </c>
      <c r="I114">
        <v>1715.23</v>
      </c>
    </row>
    <row r="115" spans="1:9" x14ac:dyDescent="0.25">
      <c r="A115">
        <f t="shared" ca="1" si="5"/>
        <v>0.48826829778315683</v>
      </c>
      <c r="B115" s="2" t="s">
        <v>241</v>
      </c>
      <c r="C115" s="2" t="s">
        <v>242</v>
      </c>
      <c r="D115" s="2" t="s">
        <v>76</v>
      </c>
      <c r="E115" s="2" t="s">
        <v>383</v>
      </c>
      <c r="F115" s="2" t="s">
        <v>384</v>
      </c>
      <c r="G115" t="s">
        <v>101</v>
      </c>
      <c r="H115" s="1">
        <f>DATE(2025,2,12)</f>
        <v>45700</v>
      </c>
      <c r="I115">
        <v>2285.04</v>
      </c>
    </row>
    <row r="116" spans="1:9" x14ac:dyDescent="0.25">
      <c r="A116">
        <f t="shared" ca="1" si="5"/>
        <v>0.96946215711174599</v>
      </c>
      <c r="B116" s="2" t="s">
        <v>241</v>
      </c>
      <c r="C116" s="2" t="s">
        <v>242</v>
      </c>
      <c r="D116" s="2" t="s">
        <v>76</v>
      </c>
      <c r="E116" s="2" t="s">
        <v>385</v>
      </c>
      <c r="F116" s="2" t="s">
        <v>386</v>
      </c>
      <c r="G116" t="s">
        <v>79</v>
      </c>
      <c r="H116" s="1">
        <f>DATE(2024,11,20)</f>
        <v>45616</v>
      </c>
      <c r="I116">
        <v>775.71</v>
      </c>
    </row>
    <row r="117" spans="1:9" x14ac:dyDescent="0.25">
      <c r="A117">
        <f t="shared" ca="1" si="5"/>
        <v>0.63137906277997091</v>
      </c>
      <c r="B117" s="2" t="s">
        <v>307</v>
      </c>
      <c r="C117" s="2" t="s">
        <v>308</v>
      </c>
      <c r="D117" s="2" t="s">
        <v>76</v>
      </c>
      <c r="E117" s="2" t="s">
        <v>387</v>
      </c>
      <c r="F117" s="2" t="s">
        <v>388</v>
      </c>
      <c r="G117" t="s">
        <v>101</v>
      </c>
      <c r="H117" s="1">
        <f>DATE(2025,2,20)</f>
        <v>45708</v>
      </c>
      <c r="I117">
        <v>303.38</v>
      </c>
    </row>
    <row r="118" spans="1:9" x14ac:dyDescent="0.25">
      <c r="A118">
        <f t="shared" ca="1" si="5"/>
        <v>0.13723415642103942</v>
      </c>
      <c r="B118" s="2" t="s">
        <v>126</v>
      </c>
      <c r="C118" s="2" t="s">
        <v>127</v>
      </c>
      <c r="D118" s="2" t="s">
        <v>76</v>
      </c>
      <c r="E118" s="2" t="s">
        <v>389</v>
      </c>
      <c r="F118" s="2" t="s">
        <v>390</v>
      </c>
      <c r="G118" t="s">
        <v>79</v>
      </c>
      <c r="H118" s="1">
        <f>DATE(2024,11,12)</f>
        <v>45608</v>
      </c>
      <c r="I118">
        <v>27.46</v>
      </c>
    </row>
    <row r="119" spans="1:9" x14ac:dyDescent="0.25">
      <c r="A119">
        <f t="shared" ca="1" si="5"/>
        <v>0.94584117999783313</v>
      </c>
      <c r="B119" s="2" t="s">
        <v>120</v>
      </c>
      <c r="C119" s="2" t="s">
        <v>121</v>
      </c>
      <c r="D119" s="2" t="s">
        <v>76</v>
      </c>
      <c r="E119" s="2" t="s">
        <v>391</v>
      </c>
      <c r="F119" s="2" t="s">
        <v>392</v>
      </c>
      <c r="G119" t="s">
        <v>101</v>
      </c>
      <c r="H119" s="1">
        <f>DATE(2025,2,7)</f>
        <v>45695</v>
      </c>
      <c r="I119">
        <v>2872.8</v>
      </c>
    </row>
    <row r="120" spans="1:9" x14ac:dyDescent="0.25">
      <c r="A120">
        <f t="shared" ca="1" si="5"/>
        <v>0.56592219800992194</v>
      </c>
      <c r="B120" s="2" t="s">
        <v>393</v>
      </c>
      <c r="C120" s="2" t="s">
        <v>394</v>
      </c>
      <c r="D120" s="2" t="s">
        <v>76</v>
      </c>
      <c r="E120" s="2" t="s">
        <v>395</v>
      </c>
      <c r="F120" s="2" t="s">
        <v>396</v>
      </c>
      <c r="G120" t="s">
        <v>79</v>
      </c>
      <c r="H120" s="1">
        <f>DATE(2024,10,24)</f>
        <v>45589</v>
      </c>
      <c r="I120">
        <v>903.6</v>
      </c>
    </row>
    <row r="121" spans="1:9" x14ac:dyDescent="0.25">
      <c r="A121">
        <f t="shared" ca="1" si="5"/>
        <v>7.2647723860919111E-3</v>
      </c>
      <c r="B121" s="2" t="s">
        <v>241</v>
      </c>
      <c r="C121" s="2" t="s">
        <v>242</v>
      </c>
      <c r="D121" s="2" t="s">
        <v>76</v>
      </c>
      <c r="E121" s="2" t="s">
        <v>397</v>
      </c>
      <c r="F121" s="2" t="s">
        <v>398</v>
      </c>
      <c r="G121" t="s">
        <v>79</v>
      </c>
      <c r="H121" s="1">
        <f>DATE(2024,11,21)</f>
        <v>45617</v>
      </c>
      <c r="I121">
        <v>88.74</v>
      </c>
    </row>
    <row r="122" spans="1:9" x14ac:dyDescent="0.25">
      <c r="A122">
        <f t="shared" ca="1" si="5"/>
        <v>0.22296167758234509</v>
      </c>
      <c r="B122" s="2" t="s">
        <v>285</v>
      </c>
      <c r="C122" s="2" t="s">
        <v>286</v>
      </c>
      <c r="D122" s="2" t="s">
        <v>76</v>
      </c>
      <c r="E122" s="2" t="s">
        <v>399</v>
      </c>
      <c r="F122" s="2" t="s">
        <v>400</v>
      </c>
      <c r="G122" t="s">
        <v>79</v>
      </c>
      <c r="H122" s="1">
        <f>DATE(2024,11,27)</f>
        <v>45623</v>
      </c>
      <c r="I122">
        <v>603.80999999999995</v>
      </c>
    </row>
    <row r="123" spans="1:9" x14ac:dyDescent="0.25">
      <c r="A123">
        <f t="shared" ca="1" si="5"/>
        <v>0.531240323555913</v>
      </c>
      <c r="B123" s="2" t="s">
        <v>187</v>
      </c>
      <c r="C123" s="2" t="s">
        <v>188</v>
      </c>
      <c r="D123" s="2" t="s">
        <v>76</v>
      </c>
      <c r="E123" s="2" t="s">
        <v>401</v>
      </c>
      <c r="F123" s="2" t="s">
        <v>402</v>
      </c>
      <c r="G123" t="s">
        <v>79</v>
      </c>
      <c r="H123" s="1">
        <f>DATE(2024,12,4)</f>
        <v>45630</v>
      </c>
      <c r="I123">
        <v>402</v>
      </c>
    </row>
    <row r="124" spans="1:9" x14ac:dyDescent="0.25">
      <c r="A124">
        <f t="shared" ca="1" si="5"/>
        <v>0.60395739680527383</v>
      </c>
      <c r="B124" s="2" t="s">
        <v>187</v>
      </c>
      <c r="C124" s="2" t="s">
        <v>188</v>
      </c>
      <c r="D124" s="2" t="s">
        <v>76</v>
      </c>
      <c r="E124" s="2" t="s">
        <v>403</v>
      </c>
      <c r="F124" s="2" t="s">
        <v>404</v>
      </c>
      <c r="G124" t="s">
        <v>79</v>
      </c>
      <c r="H124" s="1">
        <f>DATE(2024,10,31)</f>
        <v>45596</v>
      </c>
      <c r="I124">
        <v>1388.94</v>
      </c>
    </row>
    <row r="125" spans="1:9" x14ac:dyDescent="0.25">
      <c r="A125">
        <f t="shared" ca="1" si="5"/>
        <v>0.29452615787846115</v>
      </c>
      <c r="B125" s="2" t="s">
        <v>241</v>
      </c>
      <c r="C125" s="2" t="s">
        <v>242</v>
      </c>
      <c r="D125" s="2" t="s">
        <v>76</v>
      </c>
      <c r="E125" s="2" t="s">
        <v>405</v>
      </c>
      <c r="F125" s="2" t="s">
        <v>406</v>
      </c>
      <c r="G125" t="s">
        <v>79</v>
      </c>
      <c r="H125" s="1">
        <f>DATE(2024,12,11)</f>
        <v>45637</v>
      </c>
      <c r="I125">
        <v>113.88</v>
      </c>
    </row>
    <row r="126" spans="1:9" x14ac:dyDescent="0.25">
      <c r="A126">
        <f t="shared" ca="1" si="5"/>
        <v>0.17430800399646584</v>
      </c>
      <c r="B126" s="2" t="s">
        <v>307</v>
      </c>
      <c r="C126" s="2" t="s">
        <v>308</v>
      </c>
      <c r="D126" s="2" t="s">
        <v>76</v>
      </c>
      <c r="E126" s="2" t="s">
        <v>407</v>
      </c>
      <c r="F126" s="2" t="s">
        <v>408</v>
      </c>
      <c r="G126" t="s">
        <v>79</v>
      </c>
      <c r="H126" s="1">
        <f>DATE(2024,10,24)</f>
        <v>45589</v>
      </c>
      <c r="I126">
        <v>12259.06</v>
      </c>
    </row>
    <row r="127" spans="1:9" x14ac:dyDescent="0.25">
      <c r="A127">
        <f t="shared" ca="1" si="5"/>
        <v>0.51331376763086223</v>
      </c>
      <c r="B127" s="2" t="s">
        <v>307</v>
      </c>
      <c r="C127" s="2" t="s">
        <v>308</v>
      </c>
      <c r="D127" s="2" t="s">
        <v>76</v>
      </c>
      <c r="E127" s="2" t="s">
        <v>409</v>
      </c>
      <c r="F127" s="2" t="s">
        <v>410</v>
      </c>
      <c r="G127" t="s">
        <v>79</v>
      </c>
      <c r="H127" s="1">
        <f>DATE(2024,12,17)</f>
        <v>45643</v>
      </c>
      <c r="I127">
        <v>11370.09</v>
      </c>
    </row>
    <row r="128" spans="1:9" x14ac:dyDescent="0.25">
      <c r="A128">
        <f t="shared" ca="1" si="5"/>
        <v>0.65241979607888412</v>
      </c>
      <c r="B128" s="2" t="s">
        <v>81</v>
      </c>
      <c r="C128" s="2" t="s">
        <v>82</v>
      </c>
      <c r="D128" s="2" t="s">
        <v>76</v>
      </c>
      <c r="E128" s="2" t="s">
        <v>411</v>
      </c>
      <c r="F128" s="2" t="s">
        <v>412</v>
      </c>
      <c r="G128" t="s">
        <v>101</v>
      </c>
      <c r="H128" s="1">
        <f>DATE(2025,2,11)</f>
        <v>45699</v>
      </c>
      <c r="I128">
        <v>9320.67</v>
      </c>
    </row>
    <row r="129" spans="1:9" x14ac:dyDescent="0.25">
      <c r="A129">
        <f t="shared" ca="1" si="5"/>
        <v>0.50306546853938316</v>
      </c>
      <c r="B129" s="2" t="s">
        <v>187</v>
      </c>
      <c r="C129" s="2" t="s">
        <v>188</v>
      </c>
      <c r="D129" s="2" t="s">
        <v>76</v>
      </c>
      <c r="E129" s="2" t="s">
        <v>413</v>
      </c>
      <c r="F129" s="2" t="s">
        <v>414</v>
      </c>
      <c r="G129" t="s">
        <v>79</v>
      </c>
      <c r="H129" s="1">
        <f>DATE(2025,1,13)</f>
        <v>45670</v>
      </c>
      <c r="I129">
        <v>2090.4</v>
      </c>
    </row>
    <row r="130" spans="1:9" x14ac:dyDescent="0.25">
      <c r="A130">
        <f t="shared" ca="1" si="5"/>
        <v>0.73009256528612354</v>
      </c>
      <c r="B130" s="2" t="s">
        <v>187</v>
      </c>
      <c r="C130" s="2" t="s">
        <v>188</v>
      </c>
      <c r="D130" s="2" t="s">
        <v>76</v>
      </c>
      <c r="E130" s="2" t="s">
        <v>415</v>
      </c>
      <c r="F130" s="2" t="s">
        <v>416</v>
      </c>
      <c r="G130" t="s">
        <v>79</v>
      </c>
      <c r="H130" s="1">
        <f>DATE(2024,12,27)</f>
        <v>45653</v>
      </c>
      <c r="I130">
        <v>1029.5999999999999</v>
      </c>
    </row>
    <row r="131" spans="1:9" x14ac:dyDescent="0.25">
      <c r="A131">
        <f t="shared" ref="A131:A194" ca="1" si="7">RAND()</f>
        <v>0.95707250330867277</v>
      </c>
      <c r="B131" s="2" t="s">
        <v>417</v>
      </c>
      <c r="C131" s="2" t="s">
        <v>418</v>
      </c>
      <c r="D131" s="2" t="s">
        <v>76</v>
      </c>
      <c r="E131" s="2" t="s">
        <v>419</v>
      </c>
      <c r="F131" s="2" t="s">
        <v>420</v>
      </c>
      <c r="G131" t="s">
        <v>79</v>
      </c>
      <c r="H131" s="1">
        <f>DATE(2024,11,11)</f>
        <v>45607</v>
      </c>
      <c r="I131">
        <v>1645.53</v>
      </c>
    </row>
    <row r="132" spans="1:9" x14ac:dyDescent="0.25">
      <c r="A132">
        <f t="shared" ca="1" si="7"/>
        <v>0.73583296638062368</v>
      </c>
      <c r="B132" s="2" t="s">
        <v>421</v>
      </c>
      <c r="C132" s="2" t="s">
        <v>422</v>
      </c>
      <c r="D132" s="2" t="s">
        <v>76</v>
      </c>
      <c r="E132" s="2" t="s">
        <v>423</v>
      </c>
      <c r="F132" s="2" t="s">
        <v>424</v>
      </c>
      <c r="G132" t="s">
        <v>79</v>
      </c>
      <c r="H132" s="1">
        <f>DATE(2024,12,12)</f>
        <v>45638</v>
      </c>
      <c r="I132">
        <v>5800</v>
      </c>
    </row>
    <row r="133" spans="1:9" x14ac:dyDescent="0.25">
      <c r="A133">
        <f t="shared" ca="1" si="7"/>
        <v>0.14256794652505622</v>
      </c>
      <c r="B133" s="2" t="s">
        <v>81</v>
      </c>
      <c r="C133" s="2" t="s">
        <v>82</v>
      </c>
      <c r="D133" s="2" t="s">
        <v>76</v>
      </c>
      <c r="E133" s="2" t="s">
        <v>425</v>
      </c>
      <c r="F133" s="2" t="s">
        <v>426</v>
      </c>
      <c r="G133" t="s">
        <v>79</v>
      </c>
      <c r="H133" s="1">
        <f>DATE(2024,10,18)</f>
        <v>45583</v>
      </c>
      <c r="I133">
        <v>3654.76</v>
      </c>
    </row>
    <row r="134" spans="1:9" x14ac:dyDescent="0.25">
      <c r="A134">
        <f t="shared" ca="1" si="7"/>
        <v>0.24127029264477884</v>
      </c>
      <c r="B134" s="2" t="s">
        <v>241</v>
      </c>
      <c r="C134" s="2" t="s">
        <v>242</v>
      </c>
      <c r="D134" s="2" t="s">
        <v>76</v>
      </c>
      <c r="E134" s="2" t="s">
        <v>427</v>
      </c>
      <c r="F134" s="2" t="s">
        <v>428</v>
      </c>
      <c r="G134" t="s">
        <v>101</v>
      </c>
      <c r="H134" s="1">
        <f>DATE(2025,1,3)</f>
        <v>45660</v>
      </c>
      <c r="I134">
        <v>304.39</v>
      </c>
    </row>
    <row r="135" spans="1:9" x14ac:dyDescent="0.25">
      <c r="A135">
        <f t="shared" ca="1" si="7"/>
        <v>0.97180436095857459</v>
      </c>
      <c r="B135" s="2" t="s">
        <v>81</v>
      </c>
      <c r="C135" s="2" t="s">
        <v>82</v>
      </c>
      <c r="D135" s="2" t="s">
        <v>76</v>
      </c>
      <c r="E135" s="2" t="s">
        <v>429</v>
      </c>
      <c r="F135" s="2" t="s">
        <v>430</v>
      </c>
      <c r="G135" t="s">
        <v>101</v>
      </c>
      <c r="H135" s="1">
        <f>DATE(2025,2,27)</f>
        <v>45715</v>
      </c>
      <c r="I135">
        <v>1935.79</v>
      </c>
    </row>
    <row r="136" spans="1:9" x14ac:dyDescent="0.25">
      <c r="A136">
        <f t="shared" ca="1" si="7"/>
        <v>0.10337091473585858</v>
      </c>
      <c r="B136" s="2" t="s">
        <v>126</v>
      </c>
      <c r="C136" s="2" t="s">
        <v>127</v>
      </c>
      <c r="D136" s="2" t="s">
        <v>76</v>
      </c>
      <c r="E136" s="2" t="s">
        <v>431</v>
      </c>
      <c r="F136" s="2" t="s">
        <v>432</v>
      </c>
      <c r="G136" t="s">
        <v>79</v>
      </c>
      <c r="H136" s="1">
        <f>DATE(2024,10,30)</f>
        <v>45595</v>
      </c>
      <c r="I136">
        <v>311.88</v>
      </c>
    </row>
    <row r="137" spans="1:9" x14ac:dyDescent="0.25">
      <c r="A137">
        <f t="shared" ca="1" si="7"/>
        <v>0.62739522644513301</v>
      </c>
      <c r="B137" s="2" t="s">
        <v>322</v>
      </c>
      <c r="C137" s="2" t="s">
        <v>323</v>
      </c>
      <c r="D137" s="2" t="s">
        <v>76</v>
      </c>
      <c r="E137" s="2" t="s">
        <v>433</v>
      </c>
      <c r="F137" s="2" t="s">
        <v>434</v>
      </c>
      <c r="G137" t="s">
        <v>79</v>
      </c>
      <c r="H137" s="1">
        <f>DATE(2024,11,8)</f>
        <v>45604</v>
      </c>
      <c r="I137">
        <v>1364.04</v>
      </c>
    </row>
    <row r="138" spans="1:9" x14ac:dyDescent="0.25">
      <c r="A138">
        <f t="shared" ca="1" si="7"/>
        <v>0.23792820745823651</v>
      </c>
      <c r="B138" s="2" t="s">
        <v>85</v>
      </c>
      <c r="C138" s="2" t="s">
        <v>86</v>
      </c>
      <c r="D138" s="2" t="s">
        <v>76</v>
      </c>
      <c r="E138" s="2" t="s">
        <v>435</v>
      </c>
      <c r="F138" s="2" t="s">
        <v>436</v>
      </c>
      <c r="G138" t="s">
        <v>101</v>
      </c>
      <c r="H138" s="1">
        <f>DATE(2024,12,23)</f>
        <v>45649</v>
      </c>
      <c r="I138">
        <v>2583.73</v>
      </c>
    </row>
    <row r="139" spans="1:9" x14ac:dyDescent="0.25">
      <c r="A139">
        <f t="shared" ca="1" si="7"/>
        <v>0.48731264320894685</v>
      </c>
      <c r="B139" s="2" t="s">
        <v>216</v>
      </c>
      <c r="C139" s="2" t="s">
        <v>217</v>
      </c>
      <c r="D139" s="2" t="s">
        <v>76</v>
      </c>
      <c r="E139" s="2" t="s">
        <v>437</v>
      </c>
      <c r="F139" s="2" t="s">
        <v>438</v>
      </c>
      <c r="G139" t="s">
        <v>79</v>
      </c>
      <c r="H139" s="1">
        <f>DATE(2024,10,8)</f>
        <v>45573</v>
      </c>
      <c r="I139">
        <v>3597.25</v>
      </c>
    </row>
    <row r="140" spans="1:9" x14ac:dyDescent="0.25">
      <c r="A140">
        <f t="shared" ca="1" si="7"/>
        <v>0.77786702101768446</v>
      </c>
      <c r="B140" s="2" t="s">
        <v>74</v>
      </c>
      <c r="C140" s="2" t="s">
        <v>75</v>
      </c>
      <c r="D140" s="2" t="s">
        <v>76</v>
      </c>
      <c r="E140" s="2" t="s">
        <v>439</v>
      </c>
      <c r="F140" s="2" t="s">
        <v>440</v>
      </c>
      <c r="G140" t="s">
        <v>79</v>
      </c>
      <c r="H140" s="1">
        <f>DATE(2024,10,30)</f>
        <v>45595</v>
      </c>
      <c r="I140">
        <v>1328.42</v>
      </c>
    </row>
    <row r="141" spans="1:9" x14ac:dyDescent="0.25">
      <c r="A141">
        <f t="shared" ca="1" si="7"/>
        <v>0.78904397693142692</v>
      </c>
      <c r="B141" s="2" t="s">
        <v>81</v>
      </c>
      <c r="C141" s="2" t="s">
        <v>82</v>
      </c>
      <c r="D141" s="2" t="s">
        <v>76</v>
      </c>
      <c r="E141" s="2" t="s">
        <v>441</v>
      </c>
      <c r="F141" s="2" t="s">
        <v>442</v>
      </c>
      <c r="G141" t="s">
        <v>101</v>
      </c>
      <c r="H141" s="1">
        <f>DATE(2025,3,2)</f>
        <v>45718</v>
      </c>
      <c r="I141">
        <v>3744.87</v>
      </c>
    </row>
    <row r="142" spans="1:9" x14ac:dyDescent="0.25">
      <c r="A142">
        <f t="shared" ca="1" si="7"/>
        <v>0.87641313841693902</v>
      </c>
      <c r="B142" s="2" t="s">
        <v>126</v>
      </c>
      <c r="C142" s="2" t="s">
        <v>127</v>
      </c>
      <c r="D142" s="2" t="s">
        <v>76</v>
      </c>
      <c r="E142" s="2" t="s">
        <v>443</v>
      </c>
      <c r="F142" s="2" t="s">
        <v>444</v>
      </c>
      <c r="G142" t="s">
        <v>79</v>
      </c>
      <c r="H142" s="1">
        <f>DATE(2024,12,27)</f>
        <v>45653</v>
      </c>
      <c r="I142">
        <v>27.46</v>
      </c>
    </row>
    <row r="143" spans="1:9" x14ac:dyDescent="0.25">
      <c r="A143">
        <f t="shared" ca="1" si="7"/>
        <v>0.81109695589942732</v>
      </c>
      <c r="B143" s="2" t="s">
        <v>241</v>
      </c>
      <c r="C143" s="2" t="s">
        <v>242</v>
      </c>
      <c r="D143" s="2" t="s">
        <v>76</v>
      </c>
      <c r="E143" s="2" t="s">
        <v>445</v>
      </c>
      <c r="F143" s="2" t="s">
        <v>446</v>
      </c>
      <c r="G143" t="s">
        <v>79</v>
      </c>
      <c r="H143" s="1">
        <f>DATE(2024,12,4)</f>
        <v>45630</v>
      </c>
      <c r="I143">
        <v>341.65</v>
      </c>
    </row>
    <row r="144" spans="1:9" x14ac:dyDescent="0.25">
      <c r="A144">
        <f t="shared" ca="1" si="7"/>
        <v>0.81801487622448277</v>
      </c>
      <c r="B144" s="2" t="s">
        <v>241</v>
      </c>
      <c r="C144" s="2" t="s">
        <v>242</v>
      </c>
      <c r="D144" s="2" t="s">
        <v>76</v>
      </c>
      <c r="E144" s="2" t="s">
        <v>447</v>
      </c>
      <c r="F144" s="2" t="s">
        <v>448</v>
      </c>
      <c r="G144" t="s">
        <v>79</v>
      </c>
      <c r="H144" s="1">
        <f>DATE(2024,11,13)</f>
        <v>45609</v>
      </c>
      <c r="I144">
        <v>856.13</v>
      </c>
    </row>
    <row r="145" spans="1:9" x14ac:dyDescent="0.25">
      <c r="A145">
        <f t="shared" ca="1" si="7"/>
        <v>0.72848015286261503</v>
      </c>
      <c r="B145" s="2" t="s">
        <v>81</v>
      </c>
      <c r="C145" s="2" t="s">
        <v>82</v>
      </c>
      <c r="D145" s="2" t="s">
        <v>76</v>
      </c>
      <c r="E145" s="2" t="s">
        <v>449</v>
      </c>
      <c r="F145" s="2" t="s">
        <v>450</v>
      </c>
      <c r="G145" t="s">
        <v>79</v>
      </c>
      <c r="H145" s="1">
        <f>DATE(2024,10,23)</f>
        <v>45588</v>
      </c>
      <c r="I145">
        <v>2384.7800000000002</v>
      </c>
    </row>
    <row r="146" spans="1:9" x14ac:dyDescent="0.25">
      <c r="A146">
        <f t="shared" ca="1" si="7"/>
        <v>0.44560275338161037</v>
      </c>
      <c r="B146" s="2" t="s">
        <v>451</v>
      </c>
      <c r="C146" s="2" t="s">
        <v>452</v>
      </c>
      <c r="D146" s="2" t="s">
        <v>76</v>
      </c>
      <c r="E146" s="2" t="s">
        <v>453</v>
      </c>
      <c r="F146" s="2" t="s">
        <v>454</v>
      </c>
      <c r="G146" t="s">
        <v>79</v>
      </c>
      <c r="H146" s="1">
        <f>DATE(2024,11,27)</f>
        <v>45623</v>
      </c>
      <c r="I146">
        <v>1546.73</v>
      </c>
    </row>
    <row r="147" spans="1:9" x14ac:dyDescent="0.25">
      <c r="A147">
        <f t="shared" ca="1" si="7"/>
        <v>0.40845456864985719</v>
      </c>
      <c r="B147" s="2" t="s">
        <v>241</v>
      </c>
      <c r="C147" s="2" t="s">
        <v>242</v>
      </c>
      <c r="D147" s="2" t="s">
        <v>76</v>
      </c>
      <c r="E147" s="2" t="s">
        <v>455</v>
      </c>
      <c r="F147" s="2" t="s">
        <v>456</v>
      </c>
      <c r="G147" t="s">
        <v>101</v>
      </c>
      <c r="H147" s="1">
        <f>DATE(2025,3,3)</f>
        <v>45719</v>
      </c>
      <c r="I147">
        <v>545.83000000000004</v>
      </c>
    </row>
    <row r="148" spans="1:9" x14ac:dyDescent="0.25">
      <c r="A148">
        <f t="shared" ca="1" si="7"/>
        <v>0.49527014516847301</v>
      </c>
      <c r="B148" s="2" t="s">
        <v>187</v>
      </c>
      <c r="C148" s="2" t="s">
        <v>188</v>
      </c>
      <c r="D148" s="2" t="s">
        <v>76</v>
      </c>
      <c r="E148" s="2" t="s">
        <v>457</v>
      </c>
      <c r="F148" s="2" t="s">
        <v>458</v>
      </c>
      <c r="G148" t="s">
        <v>101</v>
      </c>
      <c r="H148" s="1">
        <f>DATE(2025,1,31)</f>
        <v>45688</v>
      </c>
      <c r="I148">
        <v>3550.88</v>
      </c>
    </row>
    <row r="149" spans="1:9" x14ac:dyDescent="0.25">
      <c r="A149">
        <f t="shared" ca="1" si="7"/>
        <v>0.61276682207997779</v>
      </c>
      <c r="B149" s="2" t="s">
        <v>459</v>
      </c>
      <c r="C149" s="2" t="s">
        <v>460</v>
      </c>
      <c r="D149" s="2" t="s">
        <v>76</v>
      </c>
      <c r="E149" s="2" t="s">
        <v>461</v>
      </c>
      <c r="F149" s="2" t="s">
        <v>462</v>
      </c>
      <c r="G149" t="s">
        <v>79</v>
      </c>
      <c r="H149" s="1">
        <f>DATE(2024,12,18)</f>
        <v>45644</v>
      </c>
      <c r="I149">
        <v>4727.92</v>
      </c>
    </row>
    <row r="150" spans="1:9" x14ac:dyDescent="0.25">
      <c r="A150">
        <f t="shared" ca="1" si="7"/>
        <v>0.91105781122932772</v>
      </c>
      <c r="B150" s="2" t="s">
        <v>126</v>
      </c>
      <c r="C150" s="2" t="s">
        <v>127</v>
      </c>
      <c r="D150" s="2" t="s">
        <v>76</v>
      </c>
      <c r="E150" s="2" t="s">
        <v>463</v>
      </c>
      <c r="F150" s="2" t="s">
        <v>464</v>
      </c>
      <c r="G150" t="s">
        <v>79</v>
      </c>
      <c r="H150" s="1">
        <f>DATE(2024,12,6)</f>
        <v>45632</v>
      </c>
      <c r="I150">
        <v>160.80000000000001</v>
      </c>
    </row>
    <row r="151" spans="1:9" x14ac:dyDescent="0.25">
      <c r="A151">
        <f t="shared" ca="1" si="7"/>
        <v>0.43951961134858109</v>
      </c>
      <c r="B151" s="2" t="s">
        <v>241</v>
      </c>
      <c r="C151" s="2" t="s">
        <v>242</v>
      </c>
      <c r="D151" s="2" t="s">
        <v>76</v>
      </c>
      <c r="E151" s="2" t="s">
        <v>465</v>
      </c>
      <c r="F151" s="2" t="s">
        <v>466</v>
      </c>
      <c r="G151" t="s">
        <v>101</v>
      </c>
      <c r="H151" s="1">
        <f>DATE(2025,1,29)</f>
        <v>45686</v>
      </c>
      <c r="I151">
        <v>301.85000000000002</v>
      </c>
    </row>
    <row r="152" spans="1:9" x14ac:dyDescent="0.25">
      <c r="A152">
        <f t="shared" ca="1" si="7"/>
        <v>0.45767160440595378</v>
      </c>
      <c r="B152" s="2" t="s">
        <v>241</v>
      </c>
      <c r="C152" s="2" t="s">
        <v>242</v>
      </c>
      <c r="D152" s="2" t="s">
        <v>76</v>
      </c>
      <c r="E152" s="2" t="s">
        <v>467</v>
      </c>
      <c r="F152" s="2" t="s">
        <v>468</v>
      </c>
      <c r="G152" t="s">
        <v>101</v>
      </c>
      <c r="H152" s="1">
        <f>DATE(2025,1,31)</f>
        <v>45688</v>
      </c>
      <c r="I152">
        <v>33.57</v>
      </c>
    </row>
    <row r="153" spans="1:9" x14ac:dyDescent="0.25">
      <c r="A153">
        <f t="shared" ca="1" si="7"/>
        <v>0.22607429393027401</v>
      </c>
      <c r="B153" s="2" t="s">
        <v>126</v>
      </c>
      <c r="C153" s="2" t="s">
        <v>127</v>
      </c>
      <c r="D153" s="2" t="s">
        <v>76</v>
      </c>
      <c r="E153" s="2" t="s">
        <v>469</v>
      </c>
      <c r="F153" s="2" t="s">
        <v>470</v>
      </c>
      <c r="G153" t="s">
        <v>79</v>
      </c>
      <c r="H153" s="1">
        <f>DATE(2024,12,6)</f>
        <v>45632</v>
      </c>
      <c r="I153">
        <v>117</v>
      </c>
    </row>
    <row r="154" spans="1:9" x14ac:dyDescent="0.25">
      <c r="A154">
        <f t="shared" ca="1" si="7"/>
        <v>0.98077452469259019</v>
      </c>
      <c r="B154" s="2" t="s">
        <v>241</v>
      </c>
      <c r="C154" s="2" t="s">
        <v>242</v>
      </c>
      <c r="D154" s="2" t="s">
        <v>76</v>
      </c>
      <c r="E154" s="2" t="s">
        <v>471</v>
      </c>
      <c r="F154" s="2" t="s">
        <v>472</v>
      </c>
      <c r="G154" t="s">
        <v>101</v>
      </c>
      <c r="H154" s="1">
        <f>DATE(2025,1,15)</f>
        <v>45672</v>
      </c>
      <c r="I154">
        <v>618.12</v>
      </c>
    </row>
    <row r="155" spans="1:9" x14ac:dyDescent="0.25">
      <c r="A155">
        <f t="shared" ca="1" si="7"/>
        <v>0.14822603015264546</v>
      </c>
      <c r="B155" s="2" t="s">
        <v>241</v>
      </c>
      <c r="C155" s="2" t="s">
        <v>242</v>
      </c>
      <c r="D155" s="2" t="s">
        <v>76</v>
      </c>
      <c r="E155" s="2" t="s">
        <v>473</v>
      </c>
      <c r="F155" s="2" t="s">
        <v>474</v>
      </c>
      <c r="G155" t="s">
        <v>79</v>
      </c>
      <c r="H155" s="1">
        <f>DATE(2024,11,6)</f>
        <v>45602</v>
      </c>
      <c r="I155">
        <v>960.61</v>
      </c>
    </row>
    <row r="156" spans="1:9" x14ac:dyDescent="0.25">
      <c r="A156">
        <f t="shared" ca="1" si="7"/>
        <v>0.81218865965359743</v>
      </c>
      <c r="B156" s="2" t="s">
        <v>241</v>
      </c>
      <c r="C156" s="2" t="s">
        <v>242</v>
      </c>
      <c r="D156" s="2" t="s">
        <v>76</v>
      </c>
      <c r="E156" s="2" t="s">
        <v>475</v>
      </c>
      <c r="F156" s="2" t="s">
        <v>476</v>
      </c>
      <c r="G156" t="s">
        <v>101</v>
      </c>
      <c r="H156" s="1">
        <f>DATE(2025,2,19)</f>
        <v>45707</v>
      </c>
      <c r="I156">
        <v>7760.45</v>
      </c>
    </row>
    <row r="157" spans="1:9" x14ac:dyDescent="0.25">
      <c r="A157">
        <f t="shared" ca="1" si="7"/>
        <v>0.85424493948881663</v>
      </c>
      <c r="B157" s="2" t="s">
        <v>354</v>
      </c>
      <c r="C157" s="2" t="s">
        <v>355</v>
      </c>
      <c r="D157" s="2" t="s">
        <v>76</v>
      </c>
      <c r="E157" s="2" t="s">
        <v>477</v>
      </c>
      <c r="F157" s="2" t="s">
        <v>478</v>
      </c>
      <c r="G157" t="s">
        <v>79</v>
      </c>
      <c r="H157" s="1">
        <f>DATE(2024,10,22)</f>
        <v>45587</v>
      </c>
      <c r="I157">
        <v>468.93</v>
      </c>
    </row>
    <row r="158" spans="1:9" x14ac:dyDescent="0.25">
      <c r="A158">
        <f t="shared" ca="1" si="7"/>
        <v>8.6841080116855429E-2</v>
      </c>
      <c r="B158" s="2" t="s">
        <v>241</v>
      </c>
      <c r="C158" s="2" t="s">
        <v>242</v>
      </c>
      <c r="D158" s="2" t="s">
        <v>76</v>
      </c>
      <c r="E158" s="2" t="s">
        <v>479</v>
      </c>
      <c r="F158" s="2" t="s">
        <v>480</v>
      </c>
      <c r="G158" t="s">
        <v>101</v>
      </c>
      <c r="H158" s="1">
        <f>DATE(2025,1,15)</f>
        <v>45672</v>
      </c>
      <c r="I158">
        <v>1163.29</v>
      </c>
    </row>
    <row r="159" spans="1:9" x14ac:dyDescent="0.25">
      <c r="A159">
        <f t="shared" ca="1" si="7"/>
        <v>0.99384384598802378</v>
      </c>
      <c r="B159" s="2" t="s">
        <v>126</v>
      </c>
      <c r="C159" s="2" t="s">
        <v>127</v>
      </c>
      <c r="D159" s="2" t="s">
        <v>76</v>
      </c>
      <c r="E159" s="2" t="s">
        <v>481</v>
      </c>
      <c r="F159" s="2" t="s">
        <v>482</v>
      </c>
      <c r="G159" t="s">
        <v>101</v>
      </c>
      <c r="H159" s="1">
        <f>DATE(2025,2,28)</f>
        <v>45716</v>
      </c>
      <c r="I159">
        <v>160.80000000000001</v>
      </c>
    </row>
    <row r="160" spans="1:9" x14ac:dyDescent="0.25">
      <c r="A160">
        <f t="shared" ca="1" si="7"/>
        <v>0.40682214150728779</v>
      </c>
      <c r="B160" s="2" t="s">
        <v>81</v>
      </c>
      <c r="C160" s="2" t="s">
        <v>82</v>
      </c>
      <c r="D160" s="2" t="s">
        <v>76</v>
      </c>
      <c r="E160" s="2" t="s">
        <v>483</v>
      </c>
      <c r="F160" s="2" t="s">
        <v>484</v>
      </c>
      <c r="G160" t="s">
        <v>101</v>
      </c>
      <c r="H160" s="1">
        <f>DATE(2025,1,13)</f>
        <v>45670</v>
      </c>
      <c r="I160">
        <v>1410.4</v>
      </c>
    </row>
    <row r="161" spans="1:9" x14ac:dyDescent="0.25">
      <c r="A161">
        <f t="shared" ca="1" si="7"/>
        <v>0.62466070630647663</v>
      </c>
      <c r="B161" s="2" t="s">
        <v>241</v>
      </c>
      <c r="C161" s="2" t="s">
        <v>242</v>
      </c>
      <c r="D161" s="2" t="s">
        <v>76</v>
      </c>
      <c r="E161" s="2" t="s">
        <v>485</v>
      </c>
      <c r="F161" s="2" t="s">
        <v>486</v>
      </c>
      <c r="G161" t="s">
        <v>101</v>
      </c>
      <c r="H161" s="1">
        <f>DATE(2025,1,29)</f>
        <v>45686</v>
      </c>
      <c r="I161">
        <v>183.6</v>
      </c>
    </row>
    <row r="162" spans="1:9" x14ac:dyDescent="0.25">
      <c r="A162">
        <f t="shared" ca="1" si="7"/>
        <v>0.52639891633984115</v>
      </c>
      <c r="B162" s="2" t="s">
        <v>126</v>
      </c>
      <c r="C162" s="2" t="s">
        <v>127</v>
      </c>
      <c r="D162" s="2" t="s">
        <v>76</v>
      </c>
      <c r="E162" s="2" t="s">
        <v>487</v>
      </c>
      <c r="F162" s="2" t="s">
        <v>488</v>
      </c>
      <c r="G162" t="s">
        <v>79</v>
      </c>
      <c r="H162" s="1">
        <f>DATE(2024,11,1)</f>
        <v>45597</v>
      </c>
      <c r="I162">
        <v>702</v>
      </c>
    </row>
    <row r="163" spans="1:9" x14ac:dyDescent="0.25">
      <c r="A163">
        <f t="shared" ca="1" si="7"/>
        <v>0.77339514013792221</v>
      </c>
      <c r="B163" s="2" t="s">
        <v>106</v>
      </c>
      <c r="C163" s="2" t="s">
        <v>107</v>
      </c>
      <c r="D163" s="2" t="s">
        <v>76</v>
      </c>
      <c r="E163" s="2" t="s">
        <v>489</v>
      </c>
      <c r="F163" s="2" t="s">
        <v>490</v>
      </c>
      <c r="G163" t="s">
        <v>79</v>
      </c>
      <c r="H163" s="1">
        <f>DATE(2024,12,6)</f>
        <v>45632</v>
      </c>
      <c r="I163">
        <v>28.54</v>
      </c>
    </row>
    <row r="164" spans="1:9" x14ac:dyDescent="0.25">
      <c r="A164">
        <f t="shared" ca="1" si="7"/>
        <v>0.72984984438844069</v>
      </c>
      <c r="B164" s="2" t="s">
        <v>150</v>
      </c>
      <c r="C164" s="2" t="s">
        <v>151</v>
      </c>
      <c r="D164" s="2" t="s">
        <v>76</v>
      </c>
      <c r="E164" s="2" t="s">
        <v>491</v>
      </c>
      <c r="F164" s="2" t="s">
        <v>492</v>
      </c>
      <c r="G164" t="s">
        <v>79</v>
      </c>
      <c r="H164" s="1">
        <f>DATE(2024,12,10)</f>
        <v>45636</v>
      </c>
      <c r="I164">
        <v>586.47</v>
      </c>
    </row>
    <row r="165" spans="1:9" x14ac:dyDescent="0.25">
      <c r="A165">
        <f t="shared" ca="1" si="7"/>
        <v>0.51571315458531031</v>
      </c>
      <c r="B165" s="2" t="s">
        <v>241</v>
      </c>
      <c r="C165" s="2" t="s">
        <v>242</v>
      </c>
      <c r="D165" s="2" t="s">
        <v>76</v>
      </c>
      <c r="E165" s="2" t="s">
        <v>493</v>
      </c>
      <c r="F165" s="2" t="s">
        <v>494</v>
      </c>
      <c r="G165" t="s">
        <v>79</v>
      </c>
      <c r="H165" s="1">
        <f>DATE(2024,11,11)</f>
        <v>45607</v>
      </c>
      <c r="I165">
        <v>239.81</v>
      </c>
    </row>
    <row r="166" spans="1:9" x14ac:dyDescent="0.25">
      <c r="A166">
        <f t="shared" ca="1" si="7"/>
        <v>0.11707404943854449</v>
      </c>
      <c r="B166" s="2" t="s">
        <v>120</v>
      </c>
      <c r="C166" s="2" t="s">
        <v>121</v>
      </c>
      <c r="D166" s="2" t="s">
        <v>76</v>
      </c>
      <c r="E166" s="2" t="s">
        <v>495</v>
      </c>
      <c r="F166" s="2" t="s">
        <v>496</v>
      </c>
      <c r="G166" t="s">
        <v>79</v>
      </c>
      <c r="H166" s="1">
        <f>DATE(2024,12,5)</f>
        <v>45631</v>
      </c>
      <c r="I166">
        <v>58.1</v>
      </c>
    </row>
    <row r="167" spans="1:9" x14ac:dyDescent="0.25">
      <c r="A167">
        <f t="shared" ca="1" si="7"/>
        <v>0.95156335252963964</v>
      </c>
      <c r="B167" s="2" t="s">
        <v>81</v>
      </c>
      <c r="C167" s="2" t="s">
        <v>82</v>
      </c>
      <c r="D167" s="2" t="s">
        <v>76</v>
      </c>
      <c r="E167" s="2" t="s">
        <v>497</v>
      </c>
      <c r="F167" s="2" t="s">
        <v>498</v>
      </c>
      <c r="G167" t="s">
        <v>101</v>
      </c>
      <c r="H167" s="1">
        <f>DATE(2025,1,29)</f>
        <v>45686</v>
      </c>
      <c r="I167">
        <v>5449.89</v>
      </c>
    </row>
    <row r="168" spans="1:9" x14ac:dyDescent="0.25">
      <c r="A168">
        <f t="shared" ca="1" si="7"/>
        <v>0.33340089374409154</v>
      </c>
      <c r="B168" s="2" t="s">
        <v>150</v>
      </c>
      <c r="C168" s="2" t="s">
        <v>151</v>
      </c>
      <c r="D168" s="2" t="s">
        <v>76</v>
      </c>
      <c r="E168" s="2" t="s">
        <v>499</v>
      </c>
      <c r="F168" s="2" t="s">
        <v>500</v>
      </c>
      <c r="G168" t="s">
        <v>101</v>
      </c>
      <c r="H168" s="1">
        <f>DATE(2025,2,20)</f>
        <v>45708</v>
      </c>
      <c r="I168">
        <v>1708.53</v>
      </c>
    </row>
    <row r="169" spans="1:9" x14ac:dyDescent="0.25">
      <c r="A169">
        <f t="shared" ca="1" si="7"/>
        <v>0.22715828198560495</v>
      </c>
      <c r="B169" s="2" t="s">
        <v>241</v>
      </c>
      <c r="C169" s="2" t="s">
        <v>242</v>
      </c>
      <c r="D169" s="2" t="s">
        <v>76</v>
      </c>
      <c r="E169" s="2" t="s">
        <v>501</v>
      </c>
      <c r="F169" s="2" t="s">
        <v>502</v>
      </c>
      <c r="G169" t="s">
        <v>101</v>
      </c>
      <c r="H169" s="1">
        <f>DATE(2025,2,21)</f>
        <v>45709</v>
      </c>
      <c r="I169">
        <v>1156.68</v>
      </c>
    </row>
    <row r="170" spans="1:9" x14ac:dyDescent="0.25">
      <c r="A170">
        <f t="shared" ca="1" si="7"/>
        <v>0.75147308274512825</v>
      </c>
      <c r="B170" s="2" t="s">
        <v>187</v>
      </c>
      <c r="C170" s="2" t="s">
        <v>188</v>
      </c>
      <c r="D170" s="2" t="s">
        <v>76</v>
      </c>
      <c r="E170" s="2" t="s">
        <v>503</v>
      </c>
      <c r="F170" s="2" t="s">
        <v>504</v>
      </c>
      <c r="G170" t="s">
        <v>79</v>
      </c>
      <c r="H170" s="1">
        <f>DATE(2024,10,17)</f>
        <v>45582</v>
      </c>
      <c r="I170">
        <v>-503.8</v>
      </c>
    </row>
    <row r="171" spans="1:9" x14ac:dyDescent="0.25">
      <c r="A171">
        <f t="shared" ca="1" si="7"/>
        <v>0.29098005179147857</v>
      </c>
      <c r="B171" s="2" t="s">
        <v>417</v>
      </c>
      <c r="C171" s="2" t="s">
        <v>418</v>
      </c>
      <c r="D171" s="2" t="s">
        <v>76</v>
      </c>
      <c r="E171" s="2" t="s">
        <v>505</v>
      </c>
      <c r="F171" s="2" t="s">
        <v>506</v>
      </c>
      <c r="G171" t="s">
        <v>101</v>
      </c>
      <c r="H171" s="1">
        <f>DATE(2025,2,2)</f>
        <v>45690</v>
      </c>
      <c r="I171">
        <v>633.52</v>
      </c>
    </row>
    <row r="172" spans="1:9" x14ac:dyDescent="0.25">
      <c r="A172">
        <f t="shared" ca="1" si="7"/>
        <v>0.43691713769562712</v>
      </c>
      <c r="B172" s="2" t="s">
        <v>81</v>
      </c>
      <c r="C172" s="2" t="s">
        <v>82</v>
      </c>
      <c r="D172" s="2" t="s">
        <v>76</v>
      </c>
      <c r="E172" s="2" t="s">
        <v>507</v>
      </c>
      <c r="F172" s="2" t="s">
        <v>508</v>
      </c>
      <c r="G172" t="s">
        <v>79</v>
      </c>
      <c r="H172" s="1">
        <f>DATE(2024,11,6)</f>
        <v>45602</v>
      </c>
      <c r="I172">
        <v>1200.8699999999999</v>
      </c>
    </row>
    <row r="173" spans="1:9" x14ac:dyDescent="0.25">
      <c r="A173">
        <f t="shared" ca="1" si="7"/>
        <v>4.4040428254066621E-2</v>
      </c>
      <c r="B173" s="2" t="s">
        <v>81</v>
      </c>
      <c r="C173" s="2" t="s">
        <v>82</v>
      </c>
      <c r="D173" s="2" t="s">
        <v>76</v>
      </c>
      <c r="E173" s="2" t="s">
        <v>509</v>
      </c>
      <c r="F173" s="2" t="s">
        <v>510</v>
      </c>
      <c r="G173" t="s">
        <v>101</v>
      </c>
      <c r="H173" s="1">
        <f>DATE(2025,1,16)</f>
        <v>45673</v>
      </c>
      <c r="I173">
        <v>1414.11</v>
      </c>
    </row>
    <row r="174" spans="1:9" x14ac:dyDescent="0.25">
      <c r="A174">
        <f t="shared" ca="1" si="7"/>
        <v>0.45743260212076198</v>
      </c>
      <c r="B174" s="2" t="s">
        <v>187</v>
      </c>
      <c r="C174" s="2" t="s">
        <v>188</v>
      </c>
      <c r="D174" s="2" t="s">
        <v>76</v>
      </c>
      <c r="E174" s="2" t="s">
        <v>511</v>
      </c>
      <c r="F174" s="2" t="s">
        <v>512</v>
      </c>
      <c r="G174" t="s">
        <v>79</v>
      </c>
      <c r="H174" s="1">
        <f>DATE(2024,11,25)</f>
        <v>45621</v>
      </c>
      <c r="I174">
        <v>562.79999999999995</v>
      </c>
    </row>
    <row r="175" spans="1:9" x14ac:dyDescent="0.25">
      <c r="A175">
        <f t="shared" ca="1" si="7"/>
        <v>0.3006336121453137</v>
      </c>
      <c r="B175" s="2" t="s">
        <v>136</v>
      </c>
      <c r="C175" s="2" t="s">
        <v>137</v>
      </c>
      <c r="D175" s="2" t="s">
        <v>76</v>
      </c>
      <c r="E175" s="2" t="s">
        <v>513</v>
      </c>
      <c r="F175" s="2" t="s">
        <v>514</v>
      </c>
      <c r="G175" t="s">
        <v>79</v>
      </c>
      <c r="H175" s="1">
        <f>DATE(2024,12,4)</f>
        <v>45630</v>
      </c>
      <c r="I175">
        <v>303.06</v>
      </c>
    </row>
    <row r="176" spans="1:9" x14ac:dyDescent="0.25">
      <c r="A176">
        <f t="shared" ca="1" si="7"/>
        <v>0.4215285313890712</v>
      </c>
      <c r="B176" s="2" t="s">
        <v>81</v>
      </c>
      <c r="C176" s="2" t="s">
        <v>82</v>
      </c>
      <c r="D176" s="2" t="s">
        <v>76</v>
      </c>
      <c r="E176" s="2" t="s">
        <v>515</v>
      </c>
      <c r="F176" s="2" t="s">
        <v>516</v>
      </c>
      <c r="G176" t="s">
        <v>101</v>
      </c>
      <c r="H176" s="1">
        <f>DATE(2025,1,2)</f>
        <v>45659</v>
      </c>
      <c r="I176">
        <v>5207.45</v>
      </c>
    </row>
    <row r="177" spans="1:17" x14ac:dyDescent="0.25">
      <c r="A177">
        <f t="shared" ca="1" si="7"/>
        <v>0.97642663503802929</v>
      </c>
      <c r="B177" s="2" t="s">
        <v>517</v>
      </c>
      <c r="C177" s="2" t="s">
        <v>518</v>
      </c>
      <c r="D177" s="2" t="s">
        <v>76</v>
      </c>
      <c r="E177" s="2" t="s">
        <v>519</v>
      </c>
      <c r="F177" s="2" t="s">
        <v>520</v>
      </c>
      <c r="G177" t="s">
        <v>79</v>
      </c>
      <c r="H177" s="1">
        <f>DATE(2024,11,29)</f>
        <v>45625</v>
      </c>
      <c r="I177">
        <v>0</v>
      </c>
    </row>
    <row r="178" spans="1:17" x14ac:dyDescent="0.25">
      <c r="A178">
        <f t="shared" ca="1" si="7"/>
        <v>0.81643770647444003</v>
      </c>
      <c r="B178" s="2" t="s">
        <v>241</v>
      </c>
      <c r="C178" s="2" t="s">
        <v>242</v>
      </c>
      <c r="D178" s="2" t="s">
        <v>76</v>
      </c>
      <c r="E178" s="2" t="s">
        <v>521</v>
      </c>
      <c r="F178" s="2" t="s">
        <v>522</v>
      </c>
      <c r="G178" t="s">
        <v>79</v>
      </c>
      <c r="H178" s="1">
        <f>DATE(2024,10,16)</f>
        <v>45581</v>
      </c>
      <c r="I178">
        <v>48.04</v>
      </c>
    </row>
    <row r="179" spans="1:17" x14ac:dyDescent="0.25">
      <c r="A179">
        <f t="shared" ca="1" si="7"/>
        <v>0.60504618164204493</v>
      </c>
      <c r="B179" s="2" t="s">
        <v>74</v>
      </c>
      <c r="C179" s="2" t="s">
        <v>75</v>
      </c>
      <c r="D179" s="2" t="s">
        <v>76</v>
      </c>
      <c r="E179" s="2" t="s">
        <v>523</v>
      </c>
      <c r="F179" s="2" t="s">
        <v>524</v>
      </c>
      <c r="G179" t="s">
        <v>79</v>
      </c>
      <c r="H179" s="1">
        <f>DATE(2024,10,20)</f>
        <v>45585</v>
      </c>
      <c r="I179">
        <v>2370.7600000000002</v>
      </c>
    </row>
    <row r="180" spans="1:17" x14ac:dyDescent="0.25">
      <c r="A180">
        <f t="shared" ca="1" si="7"/>
        <v>0.17560598022446405</v>
      </c>
      <c r="B180" s="2" t="s">
        <v>126</v>
      </c>
      <c r="C180" s="2" t="s">
        <v>127</v>
      </c>
      <c r="D180" s="2" t="s">
        <v>76</v>
      </c>
      <c r="E180" s="2" t="s">
        <v>525</v>
      </c>
      <c r="F180" s="2" t="s">
        <v>526</v>
      </c>
      <c r="G180" t="s">
        <v>79</v>
      </c>
      <c r="H180" s="1">
        <f>DATE(2024,10,15)</f>
        <v>45580</v>
      </c>
      <c r="I180">
        <v>739.2</v>
      </c>
    </row>
    <row r="181" spans="1:17" x14ac:dyDescent="0.25">
      <c r="A181">
        <f t="shared" ca="1" si="7"/>
        <v>0.61225435756392765</v>
      </c>
      <c r="B181" s="2" t="s">
        <v>307</v>
      </c>
      <c r="C181" s="2" t="s">
        <v>308</v>
      </c>
      <c r="D181" s="2" t="s">
        <v>76</v>
      </c>
      <c r="E181" s="2" t="s">
        <v>527</v>
      </c>
      <c r="F181" s="2" t="s">
        <v>528</v>
      </c>
      <c r="G181" t="s">
        <v>79</v>
      </c>
      <c r="H181" s="1">
        <f>DATE(2024,12,30)</f>
        <v>45656</v>
      </c>
      <c r="I181">
        <v>686.44</v>
      </c>
    </row>
    <row r="182" spans="1:17" x14ac:dyDescent="0.25">
      <c r="A182">
        <f t="shared" ca="1" si="7"/>
        <v>0.26285298270713642</v>
      </c>
      <c r="B182" s="2" t="s">
        <v>281</v>
      </c>
      <c r="C182" s="2" t="s">
        <v>282</v>
      </c>
      <c r="D182" s="2" t="s">
        <v>76</v>
      </c>
      <c r="E182" s="2" t="s">
        <v>529</v>
      </c>
      <c r="F182" s="2" t="s">
        <v>530</v>
      </c>
      <c r="G182" t="s">
        <v>79</v>
      </c>
      <c r="H182" s="1">
        <f>DATE(2025,1,27)</f>
        <v>45684</v>
      </c>
      <c r="I182">
        <v>327.31</v>
      </c>
    </row>
    <row r="183" spans="1:17" x14ac:dyDescent="0.25">
      <c r="A183">
        <f t="shared" ca="1" si="7"/>
        <v>0.79670493290010524</v>
      </c>
      <c r="B183" s="2" t="s">
        <v>241</v>
      </c>
      <c r="C183" s="2" t="s">
        <v>242</v>
      </c>
      <c r="D183" s="2" t="s">
        <v>76</v>
      </c>
      <c r="E183" s="2" t="s">
        <v>531</v>
      </c>
      <c r="F183" s="2" t="s">
        <v>532</v>
      </c>
      <c r="G183" t="s">
        <v>79</v>
      </c>
      <c r="H183" s="1">
        <f>DATE(2024,10,16)</f>
        <v>45581</v>
      </c>
      <c r="I183">
        <v>193.64</v>
      </c>
    </row>
    <row r="184" spans="1:17" x14ac:dyDescent="0.25">
      <c r="A184">
        <f t="shared" ca="1" si="7"/>
        <v>0.97635664939707911</v>
      </c>
      <c r="B184" s="2" t="s">
        <v>187</v>
      </c>
      <c r="C184" s="2" t="s">
        <v>188</v>
      </c>
      <c r="D184" s="2" t="s">
        <v>76</v>
      </c>
      <c r="E184" s="2" t="s">
        <v>533</v>
      </c>
      <c r="F184" s="2" t="s">
        <v>534</v>
      </c>
      <c r="G184" t="s">
        <v>79</v>
      </c>
      <c r="H184" s="1">
        <f>DATE(2024,10,16)</f>
        <v>45581</v>
      </c>
      <c r="I184">
        <v>321.60000000000002</v>
      </c>
      <c r="K184" s="12"/>
      <c r="L184" s="12"/>
      <c r="P184" s="12"/>
      <c r="Q184" s="16"/>
    </row>
    <row r="185" spans="1:17" x14ac:dyDescent="0.25">
      <c r="A185">
        <f t="shared" ca="1" si="7"/>
        <v>0.64116215031046542</v>
      </c>
      <c r="B185" s="2" t="s">
        <v>241</v>
      </c>
      <c r="C185" s="2" t="s">
        <v>242</v>
      </c>
      <c r="D185" s="2" t="s">
        <v>76</v>
      </c>
      <c r="E185" s="2" t="s">
        <v>535</v>
      </c>
      <c r="F185" s="2" t="s">
        <v>536</v>
      </c>
      <c r="G185" t="s">
        <v>79</v>
      </c>
      <c r="H185" s="1">
        <f>DATE(2024,11,22)</f>
        <v>45618</v>
      </c>
      <c r="I185">
        <v>22.03</v>
      </c>
    </row>
    <row r="186" spans="1:17" x14ac:dyDescent="0.25">
      <c r="A186">
        <f t="shared" ca="1" si="7"/>
        <v>0.27527126395538648</v>
      </c>
      <c r="B186" s="2" t="s">
        <v>81</v>
      </c>
      <c r="C186" s="2" t="s">
        <v>82</v>
      </c>
      <c r="D186" s="2" t="s">
        <v>76</v>
      </c>
      <c r="E186" s="2" t="s">
        <v>537</v>
      </c>
      <c r="F186" s="2" t="s">
        <v>538</v>
      </c>
      <c r="G186" t="s">
        <v>79</v>
      </c>
      <c r="H186" s="1">
        <f>DATE(2024,10,24)</f>
        <v>45589</v>
      </c>
      <c r="I186">
        <v>1289.29</v>
      </c>
    </row>
    <row r="187" spans="1:17" x14ac:dyDescent="0.25">
      <c r="A187">
        <f t="shared" ca="1" si="7"/>
        <v>0.31146368955149373</v>
      </c>
      <c r="B187" s="2" t="s">
        <v>187</v>
      </c>
      <c r="C187" s="2" t="s">
        <v>188</v>
      </c>
      <c r="D187" s="2" t="s">
        <v>76</v>
      </c>
      <c r="E187" s="2" t="s">
        <v>539</v>
      </c>
      <c r="F187" s="2" t="s">
        <v>253</v>
      </c>
      <c r="G187" t="s">
        <v>79</v>
      </c>
      <c r="H187" s="1">
        <f>DATE(2024,11,27)</f>
        <v>45623</v>
      </c>
      <c r="I187">
        <v>1307.04</v>
      </c>
    </row>
    <row r="188" spans="1:17" x14ac:dyDescent="0.25">
      <c r="A188">
        <f t="shared" ca="1" si="7"/>
        <v>0.69454746600887285</v>
      </c>
      <c r="B188" s="2" t="s">
        <v>241</v>
      </c>
      <c r="C188" s="2" t="s">
        <v>242</v>
      </c>
      <c r="D188" s="2" t="s">
        <v>76</v>
      </c>
      <c r="E188" s="2" t="s">
        <v>540</v>
      </c>
      <c r="F188" s="2" t="s">
        <v>541</v>
      </c>
      <c r="G188" t="s">
        <v>79</v>
      </c>
      <c r="H188" s="1">
        <f>DATE(2024,12,2)</f>
        <v>45628</v>
      </c>
      <c r="I188">
        <v>-14.2</v>
      </c>
    </row>
    <row r="189" spans="1:17" x14ac:dyDescent="0.25">
      <c r="A189">
        <f t="shared" ca="1" si="7"/>
        <v>0.82534363632360008</v>
      </c>
      <c r="B189" s="2" t="s">
        <v>241</v>
      </c>
      <c r="C189" s="2" t="s">
        <v>242</v>
      </c>
      <c r="D189" s="2" t="s">
        <v>76</v>
      </c>
      <c r="E189" s="2" t="s">
        <v>542</v>
      </c>
      <c r="F189" s="2" t="s">
        <v>543</v>
      </c>
      <c r="G189" t="s">
        <v>101</v>
      </c>
      <c r="H189" s="1">
        <f>DATE(2025,2,5)</f>
        <v>45693</v>
      </c>
      <c r="I189">
        <v>3208.83</v>
      </c>
    </row>
    <row r="190" spans="1:17" x14ac:dyDescent="0.25">
      <c r="A190">
        <f t="shared" ca="1" si="7"/>
        <v>0.28327696057802199</v>
      </c>
      <c r="B190" s="2" t="s">
        <v>261</v>
      </c>
      <c r="C190" s="2" t="s">
        <v>262</v>
      </c>
      <c r="D190" s="2" t="s">
        <v>76</v>
      </c>
      <c r="E190" s="2" t="s">
        <v>544</v>
      </c>
      <c r="F190" s="2" t="s">
        <v>545</v>
      </c>
      <c r="G190" t="s">
        <v>101</v>
      </c>
      <c r="H190" s="1">
        <f>DATE(2025,1,24)</f>
        <v>45681</v>
      </c>
      <c r="I190">
        <v>3234.68</v>
      </c>
    </row>
    <row r="191" spans="1:17" x14ac:dyDescent="0.25">
      <c r="A191">
        <f t="shared" ca="1" si="7"/>
        <v>0.80639409684698982</v>
      </c>
      <c r="B191" s="2" t="s">
        <v>81</v>
      </c>
      <c r="C191" s="2" t="s">
        <v>82</v>
      </c>
      <c r="D191" s="2" t="s">
        <v>76</v>
      </c>
      <c r="E191" s="2" t="s">
        <v>546</v>
      </c>
      <c r="F191" s="2" t="s">
        <v>547</v>
      </c>
      <c r="G191" t="s">
        <v>101</v>
      </c>
      <c r="H191" s="1">
        <f>DATE(2025,2,20)</f>
        <v>45708</v>
      </c>
      <c r="I191">
        <v>330.24</v>
      </c>
    </row>
    <row r="192" spans="1:17" x14ac:dyDescent="0.25">
      <c r="A192">
        <f t="shared" ca="1" si="7"/>
        <v>0.34598737668133173</v>
      </c>
      <c r="B192" s="2" t="s">
        <v>126</v>
      </c>
      <c r="C192" s="2" t="s">
        <v>127</v>
      </c>
      <c r="D192" s="2" t="s">
        <v>76</v>
      </c>
      <c r="E192" s="2" t="s">
        <v>548</v>
      </c>
      <c r="F192" s="2" t="s">
        <v>549</v>
      </c>
      <c r="G192" t="s">
        <v>79</v>
      </c>
      <c r="H192" s="1">
        <f>DATE(2024,10,23)</f>
        <v>45588</v>
      </c>
      <c r="I192">
        <v>106.88</v>
      </c>
    </row>
    <row r="193" spans="1:9" x14ac:dyDescent="0.25">
      <c r="A193">
        <f t="shared" ca="1" si="7"/>
        <v>0.30895796168118494</v>
      </c>
      <c r="B193" s="2" t="s">
        <v>81</v>
      </c>
      <c r="C193" s="2" t="s">
        <v>82</v>
      </c>
      <c r="D193" s="2" t="s">
        <v>76</v>
      </c>
      <c r="E193" s="2" t="s">
        <v>550</v>
      </c>
      <c r="F193" s="2" t="s">
        <v>551</v>
      </c>
      <c r="G193" t="s">
        <v>79</v>
      </c>
      <c r="H193" s="1">
        <f>DATE(2024,12,11)</f>
        <v>45637</v>
      </c>
      <c r="I193">
        <v>236.79</v>
      </c>
    </row>
    <row r="194" spans="1:9" x14ac:dyDescent="0.25">
      <c r="A194">
        <f t="shared" ca="1" si="7"/>
        <v>0.85111549851840695</v>
      </c>
      <c r="B194" s="2" t="s">
        <v>241</v>
      </c>
      <c r="C194" s="2" t="s">
        <v>242</v>
      </c>
      <c r="D194" s="2" t="s">
        <v>76</v>
      </c>
      <c r="E194" s="2" t="s">
        <v>552</v>
      </c>
      <c r="F194" s="2" t="s">
        <v>553</v>
      </c>
      <c r="G194" t="s">
        <v>79</v>
      </c>
      <c r="H194" s="1">
        <f>DATE(2024,12,4)</f>
        <v>45630</v>
      </c>
      <c r="I194">
        <v>715.85</v>
      </c>
    </row>
    <row r="195" spans="1:9" x14ac:dyDescent="0.25">
      <c r="A195">
        <f t="shared" ref="A195:A258" ca="1" si="8">RAND()</f>
        <v>0.94998602338009819</v>
      </c>
      <c r="B195" s="2" t="s">
        <v>307</v>
      </c>
      <c r="C195" s="2" t="s">
        <v>308</v>
      </c>
      <c r="D195" s="2" t="s">
        <v>76</v>
      </c>
      <c r="E195" s="2" t="s">
        <v>554</v>
      </c>
      <c r="F195" s="2" t="s">
        <v>555</v>
      </c>
      <c r="G195" t="s">
        <v>101</v>
      </c>
      <c r="H195" s="1">
        <f>DATE(2025,1,31)</f>
        <v>45688</v>
      </c>
      <c r="I195">
        <v>1058.67</v>
      </c>
    </row>
    <row r="196" spans="1:9" x14ac:dyDescent="0.25">
      <c r="A196">
        <f t="shared" ca="1" si="8"/>
        <v>0.97974239879735714</v>
      </c>
      <c r="B196" s="2" t="s">
        <v>241</v>
      </c>
      <c r="C196" s="2" t="s">
        <v>242</v>
      </c>
      <c r="D196" s="2" t="s">
        <v>76</v>
      </c>
      <c r="E196" s="2" t="s">
        <v>556</v>
      </c>
      <c r="F196" s="2" t="s">
        <v>557</v>
      </c>
      <c r="G196" t="s">
        <v>79</v>
      </c>
      <c r="H196" s="1">
        <f>DATE(2024,11,13)</f>
        <v>45609</v>
      </c>
      <c r="I196">
        <v>28.55</v>
      </c>
    </row>
    <row r="197" spans="1:9" x14ac:dyDescent="0.25">
      <c r="A197">
        <f t="shared" ca="1" si="8"/>
        <v>0.9146404560912702</v>
      </c>
      <c r="B197" s="2" t="s">
        <v>393</v>
      </c>
      <c r="C197" s="2" t="s">
        <v>394</v>
      </c>
      <c r="D197" s="2" t="s">
        <v>76</v>
      </c>
      <c r="E197" s="2" t="s">
        <v>558</v>
      </c>
      <c r="F197" s="2" t="s">
        <v>559</v>
      </c>
      <c r="G197" t="s">
        <v>79</v>
      </c>
      <c r="H197" s="1">
        <f>DATE(2024,10,29)</f>
        <v>45594</v>
      </c>
      <c r="I197">
        <v>10856.42</v>
      </c>
    </row>
    <row r="198" spans="1:9" x14ac:dyDescent="0.25">
      <c r="A198">
        <f t="shared" ca="1" si="8"/>
        <v>0.10109148300217874</v>
      </c>
      <c r="B198" s="2" t="s">
        <v>74</v>
      </c>
      <c r="C198" s="2" t="s">
        <v>75</v>
      </c>
      <c r="D198" s="2" t="s">
        <v>76</v>
      </c>
      <c r="E198" s="2" t="s">
        <v>560</v>
      </c>
      <c r="F198" s="2" t="s">
        <v>561</v>
      </c>
      <c r="G198" t="s">
        <v>79</v>
      </c>
      <c r="H198" s="1">
        <f>DATE(2024,11,27)</f>
        <v>45623</v>
      </c>
      <c r="I198">
        <v>99.1</v>
      </c>
    </row>
    <row r="199" spans="1:9" x14ac:dyDescent="0.25">
      <c r="A199">
        <f t="shared" ca="1" si="8"/>
        <v>0.68318079162542</v>
      </c>
      <c r="B199" s="2" t="s">
        <v>297</v>
      </c>
      <c r="C199" s="2" t="s">
        <v>298</v>
      </c>
      <c r="D199" s="2" t="s">
        <v>76</v>
      </c>
      <c r="E199" s="2" t="s">
        <v>562</v>
      </c>
      <c r="F199" s="2" t="s">
        <v>563</v>
      </c>
      <c r="G199" t="s">
        <v>79</v>
      </c>
      <c r="H199" s="1">
        <f>DATE(2024,11,6)</f>
        <v>45602</v>
      </c>
      <c r="I199">
        <v>639.6</v>
      </c>
    </row>
    <row r="200" spans="1:9" x14ac:dyDescent="0.25">
      <c r="A200">
        <f t="shared" ca="1" si="8"/>
        <v>0.12754308296848482</v>
      </c>
      <c r="B200" s="2" t="s">
        <v>564</v>
      </c>
      <c r="C200" s="2" t="s">
        <v>565</v>
      </c>
      <c r="D200" s="2" t="s">
        <v>76</v>
      </c>
      <c r="E200" s="2" t="s">
        <v>566</v>
      </c>
      <c r="F200" s="2" t="s">
        <v>567</v>
      </c>
      <c r="G200" t="s">
        <v>79</v>
      </c>
      <c r="H200" s="1">
        <f>DATE(2024,11,12)</f>
        <v>45608</v>
      </c>
      <c r="I200">
        <v>152.26</v>
      </c>
    </row>
    <row r="201" spans="1:9" x14ac:dyDescent="0.25">
      <c r="A201">
        <f t="shared" ca="1" si="8"/>
        <v>4.0870229227271127E-3</v>
      </c>
      <c r="B201" s="2" t="s">
        <v>136</v>
      </c>
      <c r="C201" s="2" t="s">
        <v>137</v>
      </c>
      <c r="D201" s="2" t="s">
        <v>76</v>
      </c>
      <c r="E201" s="2" t="s">
        <v>568</v>
      </c>
      <c r="F201" s="2" t="s">
        <v>569</v>
      </c>
      <c r="G201" t="s">
        <v>79</v>
      </c>
      <c r="H201" s="1">
        <f>DATE(2024,10,18)</f>
        <v>45583</v>
      </c>
      <c r="I201">
        <v>974.89</v>
      </c>
    </row>
    <row r="202" spans="1:9" x14ac:dyDescent="0.25">
      <c r="A202">
        <f t="shared" ca="1" si="8"/>
        <v>7.0653624908940005E-2</v>
      </c>
      <c r="B202" s="2" t="s">
        <v>81</v>
      </c>
      <c r="C202" s="2" t="s">
        <v>82</v>
      </c>
      <c r="D202" s="2" t="s">
        <v>76</v>
      </c>
      <c r="E202" s="2" t="s">
        <v>570</v>
      </c>
      <c r="F202" s="2" t="s">
        <v>571</v>
      </c>
      <c r="G202" t="s">
        <v>79</v>
      </c>
      <c r="H202" s="1">
        <f>DATE(2025,1,15)</f>
        <v>45672</v>
      </c>
      <c r="I202">
        <v>-8397.18</v>
      </c>
    </row>
    <row r="203" spans="1:9" x14ac:dyDescent="0.25">
      <c r="A203">
        <f t="shared" ca="1" si="8"/>
        <v>0.12659888673679087</v>
      </c>
      <c r="B203" s="2" t="s">
        <v>315</v>
      </c>
      <c r="C203" s="2" t="s">
        <v>316</v>
      </c>
      <c r="D203" s="2" t="s">
        <v>76</v>
      </c>
      <c r="E203" s="2" t="s">
        <v>572</v>
      </c>
      <c r="F203" s="2" t="s">
        <v>573</v>
      </c>
      <c r="G203" t="s">
        <v>79</v>
      </c>
      <c r="H203" s="1">
        <f>DATE(2024,12,18)</f>
        <v>45644</v>
      </c>
      <c r="I203">
        <v>636</v>
      </c>
    </row>
    <row r="204" spans="1:9" x14ac:dyDescent="0.25">
      <c r="A204">
        <f t="shared" ca="1" si="8"/>
        <v>0.18521890030365584</v>
      </c>
      <c r="B204" s="2" t="s">
        <v>574</v>
      </c>
      <c r="C204" s="2" t="s">
        <v>575</v>
      </c>
      <c r="D204" s="2" t="s">
        <v>76</v>
      </c>
      <c r="E204" s="2" t="s">
        <v>576</v>
      </c>
      <c r="F204" s="2" t="s">
        <v>577</v>
      </c>
      <c r="G204" t="s">
        <v>79</v>
      </c>
      <c r="H204" s="1">
        <f>DATE(2024,12,2)</f>
        <v>45628</v>
      </c>
      <c r="I204">
        <v>3814.1</v>
      </c>
    </row>
    <row r="205" spans="1:9" x14ac:dyDescent="0.25">
      <c r="A205">
        <f t="shared" ca="1" si="8"/>
        <v>0.12631617350448132</v>
      </c>
      <c r="B205" s="2" t="s">
        <v>187</v>
      </c>
      <c r="C205" s="2" t="s">
        <v>188</v>
      </c>
      <c r="D205" s="2" t="s">
        <v>76</v>
      </c>
      <c r="E205" s="2" t="s">
        <v>578</v>
      </c>
      <c r="F205" s="2" t="s">
        <v>579</v>
      </c>
      <c r="G205" t="s">
        <v>79</v>
      </c>
      <c r="H205" s="1">
        <f>DATE(2024,11,22)</f>
        <v>45618</v>
      </c>
      <c r="I205">
        <v>1045.2</v>
      </c>
    </row>
    <row r="206" spans="1:9" x14ac:dyDescent="0.25">
      <c r="A206">
        <f t="shared" ca="1" si="8"/>
        <v>0.78652933986091533</v>
      </c>
      <c r="B206" s="2" t="s">
        <v>241</v>
      </c>
      <c r="C206" s="2" t="s">
        <v>242</v>
      </c>
      <c r="D206" s="2" t="s">
        <v>76</v>
      </c>
      <c r="E206" s="2" t="s">
        <v>580</v>
      </c>
      <c r="F206" s="2" t="s">
        <v>581</v>
      </c>
      <c r="G206" t="s">
        <v>79</v>
      </c>
      <c r="H206" s="1">
        <f>DATE(2024,11,22)</f>
        <v>45618</v>
      </c>
      <c r="I206">
        <v>33.57</v>
      </c>
    </row>
    <row r="207" spans="1:9" x14ac:dyDescent="0.25">
      <c r="A207">
        <f t="shared" ca="1" si="8"/>
        <v>0.17535728015088281</v>
      </c>
      <c r="B207" s="2" t="s">
        <v>241</v>
      </c>
      <c r="C207" s="2" t="s">
        <v>242</v>
      </c>
      <c r="D207" s="2" t="s">
        <v>76</v>
      </c>
      <c r="E207" s="2" t="s">
        <v>582</v>
      </c>
      <c r="F207" s="2" t="s">
        <v>541</v>
      </c>
      <c r="G207" t="s">
        <v>79</v>
      </c>
      <c r="H207" s="1">
        <f>DATE(2024,11,26)</f>
        <v>45622</v>
      </c>
      <c r="I207">
        <v>14.2</v>
      </c>
    </row>
    <row r="208" spans="1:9" x14ac:dyDescent="0.25">
      <c r="A208">
        <f t="shared" ca="1" si="8"/>
        <v>0.86641422164950088</v>
      </c>
      <c r="B208" s="2" t="s">
        <v>583</v>
      </c>
      <c r="C208" s="2" t="s">
        <v>584</v>
      </c>
      <c r="D208" s="2" t="s">
        <v>76</v>
      </c>
      <c r="E208" s="2" t="s">
        <v>585</v>
      </c>
      <c r="F208" s="2" t="s">
        <v>586</v>
      </c>
      <c r="G208" t="s">
        <v>79</v>
      </c>
      <c r="H208" s="1">
        <f>DATE(2024,10,4)</f>
        <v>45569</v>
      </c>
      <c r="I208">
        <v>8363.6299999999992</v>
      </c>
    </row>
    <row r="209" spans="1:17" x14ac:dyDescent="0.25">
      <c r="A209">
        <f t="shared" ca="1" si="8"/>
        <v>0.89547234586922564</v>
      </c>
      <c r="B209" s="2" t="s">
        <v>126</v>
      </c>
      <c r="C209" s="2" t="s">
        <v>127</v>
      </c>
      <c r="D209" s="2" t="s">
        <v>76</v>
      </c>
      <c r="E209" s="2" t="s">
        <v>587</v>
      </c>
      <c r="F209" s="2" t="s">
        <v>588</v>
      </c>
      <c r="G209" t="s">
        <v>101</v>
      </c>
      <c r="H209" s="1">
        <f>DATE(2025,2,26)</f>
        <v>45714</v>
      </c>
      <c r="I209">
        <v>321.60000000000002</v>
      </c>
    </row>
    <row r="210" spans="1:17" x14ac:dyDescent="0.25">
      <c r="A210">
        <f t="shared" ca="1" si="8"/>
        <v>0.94117581784434623</v>
      </c>
      <c r="B210" s="2" t="s">
        <v>102</v>
      </c>
      <c r="C210" s="2" t="s">
        <v>103</v>
      </c>
      <c r="D210" s="2" t="s">
        <v>76</v>
      </c>
      <c r="E210" s="2" t="s">
        <v>589</v>
      </c>
      <c r="F210" s="2" t="s">
        <v>590</v>
      </c>
      <c r="G210" t="s">
        <v>79</v>
      </c>
      <c r="H210" s="1">
        <f>DATE(2024,11,11)</f>
        <v>45607</v>
      </c>
      <c r="I210">
        <v>849.41</v>
      </c>
    </row>
    <row r="211" spans="1:17" x14ac:dyDescent="0.25">
      <c r="A211">
        <f t="shared" ca="1" si="8"/>
        <v>0.2679958890459212</v>
      </c>
      <c r="B211" s="2" t="s">
        <v>187</v>
      </c>
      <c r="C211" s="2" t="s">
        <v>188</v>
      </c>
      <c r="D211" s="2" t="s">
        <v>76</v>
      </c>
      <c r="E211" s="2" t="s">
        <v>591</v>
      </c>
      <c r="F211" s="2" t="s">
        <v>592</v>
      </c>
      <c r="G211" t="s">
        <v>79</v>
      </c>
      <c r="H211" s="1">
        <f>DATE(2025,1,21)</f>
        <v>45678</v>
      </c>
      <c r="I211">
        <v>125.44</v>
      </c>
    </row>
    <row r="212" spans="1:17" x14ac:dyDescent="0.25">
      <c r="A212">
        <f t="shared" ca="1" si="8"/>
        <v>0.76185817176364667</v>
      </c>
      <c r="B212" s="2" t="s">
        <v>593</v>
      </c>
      <c r="C212" s="2" t="s">
        <v>594</v>
      </c>
      <c r="D212" s="2" t="s">
        <v>76</v>
      </c>
      <c r="E212" s="2" t="s">
        <v>595</v>
      </c>
      <c r="F212" s="2" t="s">
        <v>596</v>
      </c>
      <c r="G212" t="s">
        <v>79</v>
      </c>
      <c r="H212" s="1">
        <f>DATE(2024,11,1)</f>
        <v>45597</v>
      </c>
      <c r="I212">
        <v>15889.59</v>
      </c>
    </row>
    <row r="213" spans="1:17" x14ac:dyDescent="0.25">
      <c r="A213">
        <f t="shared" ca="1" si="8"/>
        <v>0.70441204202728869</v>
      </c>
      <c r="B213" s="2" t="s">
        <v>187</v>
      </c>
      <c r="C213" s="2" t="s">
        <v>188</v>
      </c>
      <c r="D213" s="2" t="s">
        <v>76</v>
      </c>
      <c r="E213" s="2" t="s">
        <v>597</v>
      </c>
      <c r="F213" s="2" t="s">
        <v>598</v>
      </c>
      <c r="G213" t="s">
        <v>79</v>
      </c>
      <c r="H213" s="1">
        <f>DATE(2024,12,13)</f>
        <v>45639</v>
      </c>
      <c r="I213">
        <v>554.4</v>
      </c>
    </row>
    <row r="214" spans="1:17" x14ac:dyDescent="0.25">
      <c r="A214">
        <f t="shared" ca="1" si="8"/>
        <v>0.57746534279818407</v>
      </c>
      <c r="B214" s="2" t="s">
        <v>241</v>
      </c>
      <c r="C214" s="2" t="s">
        <v>242</v>
      </c>
      <c r="D214" s="2" t="s">
        <v>76</v>
      </c>
      <c r="E214" s="2" t="s">
        <v>599</v>
      </c>
      <c r="F214" s="2" t="s">
        <v>600</v>
      </c>
      <c r="G214" t="s">
        <v>79</v>
      </c>
      <c r="H214" s="1">
        <f>DATE(2024,11,20)</f>
        <v>45616</v>
      </c>
      <c r="I214">
        <v>182.21</v>
      </c>
    </row>
    <row r="215" spans="1:17" x14ac:dyDescent="0.25">
      <c r="A215">
        <f t="shared" ca="1" si="8"/>
        <v>0.22390143162326315</v>
      </c>
      <c r="B215" s="2" t="s">
        <v>126</v>
      </c>
      <c r="C215" s="2" t="s">
        <v>127</v>
      </c>
      <c r="D215" s="2" t="s">
        <v>76</v>
      </c>
      <c r="E215" s="2" t="s">
        <v>601</v>
      </c>
      <c r="F215" s="2" t="s">
        <v>602</v>
      </c>
      <c r="G215" t="s">
        <v>79</v>
      </c>
      <c r="H215" s="1">
        <f>DATE(2024,12,17)</f>
        <v>45643</v>
      </c>
      <c r="I215">
        <v>1726.31</v>
      </c>
    </row>
    <row r="216" spans="1:17" x14ac:dyDescent="0.25">
      <c r="A216">
        <f t="shared" ca="1" si="8"/>
        <v>0.20111203864437577</v>
      </c>
      <c r="B216" s="2" t="s">
        <v>187</v>
      </c>
      <c r="C216" s="2" t="s">
        <v>188</v>
      </c>
      <c r="D216" s="2" t="s">
        <v>76</v>
      </c>
      <c r="E216" s="2" t="s">
        <v>603</v>
      </c>
      <c r="F216" s="2" t="s">
        <v>604</v>
      </c>
      <c r="G216" t="s">
        <v>101</v>
      </c>
      <c r="H216" s="1">
        <f>DATE(2025,2,10)</f>
        <v>45698</v>
      </c>
      <c r="I216">
        <v>8772.2999999999993</v>
      </c>
    </row>
    <row r="217" spans="1:17" x14ac:dyDescent="0.25">
      <c r="A217">
        <f t="shared" ca="1" si="8"/>
        <v>0.41611838040418314</v>
      </c>
      <c r="B217" s="2" t="s">
        <v>605</v>
      </c>
      <c r="C217" s="2" t="s">
        <v>606</v>
      </c>
      <c r="D217" s="2" t="s">
        <v>76</v>
      </c>
      <c r="E217" s="2" t="s">
        <v>607</v>
      </c>
      <c r="F217" s="2" t="s">
        <v>608</v>
      </c>
      <c r="G217" t="s">
        <v>79</v>
      </c>
      <c r="H217" s="1">
        <f>DATE(2024,10,2)</f>
        <v>45567</v>
      </c>
      <c r="I217">
        <v>0</v>
      </c>
    </row>
    <row r="218" spans="1:17" x14ac:dyDescent="0.25">
      <c r="A218">
        <f t="shared" ca="1" si="8"/>
        <v>0.76855512830926964</v>
      </c>
      <c r="B218" s="2" t="s">
        <v>421</v>
      </c>
      <c r="C218" s="2" t="s">
        <v>422</v>
      </c>
      <c r="D218" s="2" t="s">
        <v>76</v>
      </c>
      <c r="E218" s="2" t="s">
        <v>609</v>
      </c>
      <c r="F218" s="2" t="s">
        <v>610</v>
      </c>
      <c r="G218" t="s">
        <v>79</v>
      </c>
      <c r="H218" s="1">
        <f>DATE(2024,11,1)</f>
        <v>45597</v>
      </c>
      <c r="I218">
        <v>6960</v>
      </c>
      <c r="K218" s="12"/>
      <c r="L218" s="12"/>
      <c r="P218" s="12"/>
      <c r="Q218" s="16"/>
    </row>
    <row r="219" spans="1:17" x14ac:dyDescent="0.25">
      <c r="A219">
        <f t="shared" ca="1" si="8"/>
        <v>0.63015669746967562</v>
      </c>
      <c r="B219" s="2" t="s">
        <v>611</v>
      </c>
      <c r="C219" s="2" t="s">
        <v>612</v>
      </c>
      <c r="D219" s="2" t="s">
        <v>76</v>
      </c>
      <c r="E219" s="2" t="s">
        <v>613</v>
      </c>
      <c r="F219" s="2" t="s">
        <v>614</v>
      </c>
      <c r="G219" t="s">
        <v>79</v>
      </c>
      <c r="H219" s="1">
        <f>DATE(2024,11,27)</f>
        <v>45623</v>
      </c>
      <c r="I219">
        <v>0</v>
      </c>
    </row>
    <row r="220" spans="1:17" x14ac:dyDescent="0.25">
      <c r="A220">
        <f t="shared" ca="1" si="8"/>
        <v>0.69754837612850107</v>
      </c>
      <c r="B220" s="2" t="s">
        <v>615</v>
      </c>
      <c r="C220" s="2" t="s">
        <v>616</v>
      </c>
      <c r="D220" s="2" t="s">
        <v>76</v>
      </c>
      <c r="E220" s="2" t="s">
        <v>617</v>
      </c>
      <c r="F220" s="2" t="s">
        <v>618</v>
      </c>
      <c r="G220" t="s">
        <v>79</v>
      </c>
      <c r="H220" s="1">
        <f>DATE(2025,2,28)</f>
        <v>45716</v>
      </c>
      <c r="I220">
        <v>0</v>
      </c>
    </row>
    <row r="221" spans="1:17" x14ac:dyDescent="0.25">
      <c r="A221">
        <f t="shared" ca="1" si="8"/>
        <v>0.11045799861746264</v>
      </c>
      <c r="B221" s="2" t="s">
        <v>241</v>
      </c>
      <c r="C221" s="2" t="s">
        <v>242</v>
      </c>
      <c r="D221" s="2" t="s">
        <v>76</v>
      </c>
      <c r="E221" s="2" t="s">
        <v>619</v>
      </c>
      <c r="F221" s="2" t="s">
        <v>620</v>
      </c>
      <c r="G221" t="s">
        <v>101</v>
      </c>
      <c r="H221" s="1">
        <f>DATE(2025,2,13)</f>
        <v>45701</v>
      </c>
      <c r="I221">
        <v>2277.86</v>
      </c>
    </row>
    <row r="222" spans="1:17" x14ac:dyDescent="0.25">
      <c r="A222">
        <f t="shared" ca="1" si="8"/>
        <v>0.75531883586991533</v>
      </c>
      <c r="B222" s="2" t="s">
        <v>126</v>
      </c>
      <c r="C222" s="2" t="s">
        <v>127</v>
      </c>
      <c r="D222" s="2" t="s">
        <v>76</v>
      </c>
      <c r="E222" s="2" t="s">
        <v>621</v>
      </c>
      <c r="F222" s="2" t="s">
        <v>622</v>
      </c>
      <c r="G222" t="s">
        <v>79</v>
      </c>
      <c r="H222" s="1">
        <f>DATE(2024,11,27)</f>
        <v>45623</v>
      </c>
      <c r="I222">
        <v>763.8</v>
      </c>
    </row>
    <row r="223" spans="1:17" x14ac:dyDescent="0.25">
      <c r="A223">
        <f t="shared" ca="1" si="8"/>
        <v>0.4244584231137295</v>
      </c>
      <c r="B223" s="2" t="s">
        <v>623</v>
      </c>
      <c r="C223" s="2" t="s">
        <v>624</v>
      </c>
      <c r="D223" s="2" t="s">
        <v>76</v>
      </c>
      <c r="E223" s="2" t="s">
        <v>625</v>
      </c>
      <c r="F223" s="2" t="s">
        <v>626</v>
      </c>
      <c r="G223" t="s">
        <v>79</v>
      </c>
      <c r="H223" s="1">
        <f>DATE(2024,10,2)</f>
        <v>45567</v>
      </c>
      <c r="I223">
        <v>820.66</v>
      </c>
    </row>
    <row r="224" spans="1:17" x14ac:dyDescent="0.25">
      <c r="A224">
        <f t="shared" ca="1" si="8"/>
        <v>0.52055282310081008</v>
      </c>
      <c r="B224" s="2" t="s">
        <v>120</v>
      </c>
      <c r="C224" s="2" t="s">
        <v>121</v>
      </c>
      <c r="D224" s="2" t="s">
        <v>76</v>
      </c>
      <c r="E224" s="2" t="s">
        <v>627</v>
      </c>
      <c r="F224" s="2" t="s">
        <v>628</v>
      </c>
      <c r="G224" t="s">
        <v>101</v>
      </c>
      <c r="H224" s="1">
        <f>DATE(2025,2,10)</f>
        <v>45698</v>
      </c>
      <c r="I224">
        <v>306.88</v>
      </c>
    </row>
    <row r="225" spans="1:9" x14ac:dyDescent="0.25">
      <c r="A225">
        <f t="shared" ca="1" si="8"/>
        <v>8.2322601610621882E-2</v>
      </c>
      <c r="B225" s="2" t="s">
        <v>126</v>
      </c>
      <c r="C225" s="2" t="s">
        <v>127</v>
      </c>
      <c r="D225" s="2" t="s">
        <v>76</v>
      </c>
      <c r="E225" s="2" t="s">
        <v>629</v>
      </c>
      <c r="F225" s="2" t="s">
        <v>630</v>
      </c>
      <c r="G225" t="s">
        <v>79</v>
      </c>
      <c r="H225" s="1">
        <f>DATE(2024,10,2)</f>
        <v>45567</v>
      </c>
      <c r="I225">
        <v>1440</v>
      </c>
    </row>
    <row r="226" spans="1:9" x14ac:dyDescent="0.25">
      <c r="A226">
        <f t="shared" ca="1" si="8"/>
        <v>0.43424783712430137</v>
      </c>
      <c r="B226" s="2" t="s">
        <v>241</v>
      </c>
      <c r="C226" s="2" t="s">
        <v>242</v>
      </c>
      <c r="D226" s="2" t="s">
        <v>76</v>
      </c>
      <c r="E226" s="2" t="s">
        <v>631</v>
      </c>
      <c r="F226" s="2" t="s">
        <v>632</v>
      </c>
      <c r="G226" t="s">
        <v>101</v>
      </c>
      <c r="H226" s="1">
        <f>DATE(2025,3,3)</f>
        <v>45719</v>
      </c>
      <c r="I226">
        <v>4037.13</v>
      </c>
    </row>
    <row r="227" spans="1:9" x14ac:dyDescent="0.25">
      <c r="A227">
        <f t="shared" ca="1" si="8"/>
        <v>0.72127913579332004</v>
      </c>
      <c r="B227" s="2" t="s">
        <v>241</v>
      </c>
      <c r="C227" s="2" t="s">
        <v>242</v>
      </c>
      <c r="D227" s="2" t="s">
        <v>76</v>
      </c>
      <c r="E227" s="2" t="s">
        <v>633</v>
      </c>
      <c r="F227" s="2" t="s">
        <v>634</v>
      </c>
      <c r="G227" t="s">
        <v>79</v>
      </c>
      <c r="H227" s="1">
        <f>DATE(2024,10,30)</f>
        <v>45595</v>
      </c>
      <c r="I227">
        <v>182.21</v>
      </c>
    </row>
    <row r="228" spans="1:9" x14ac:dyDescent="0.25">
      <c r="A228">
        <f t="shared" ca="1" si="8"/>
        <v>0.23722891105246069</v>
      </c>
      <c r="B228" s="2" t="s">
        <v>261</v>
      </c>
      <c r="C228" s="2" t="s">
        <v>262</v>
      </c>
      <c r="D228" s="2" t="s">
        <v>76</v>
      </c>
      <c r="E228" s="2" t="s">
        <v>635</v>
      </c>
      <c r="F228" s="2" t="s">
        <v>636</v>
      </c>
      <c r="G228" t="s">
        <v>79</v>
      </c>
      <c r="H228" s="1">
        <f>DATE(2024,10,4)</f>
        <v>45569</v>
      </c>
      <c r="I228">
        <v>480.84</v>
      </c>
    </row>
    <row r="229" spans="1:9" x14ac:dyDescent="0.25">
      <c r="A229">
        <f t="shared" ca="1" si="8"/>
        <v>0.53573931424640431</v>
      </c>
      <c r="B229" s="2" t="s">
        <v>241</v>
      </c>
      <c r="C229" s="2" t="s">
        <v>242</v>
      </c>
      <c r="D229" s="2" t="s">
        <v>76</v>
      </c>
      <c r="E229" s="2" t="s">
        <v>637</v>
      </c>
      <c r="F229" s="2" t="s">
        <v>638</v>
      </c>
      <c r="G229" t="s">
        <v>79</v>
      </c>
      <c r="H229" s="1">
        <f>DATE(2024,11,26)</f>
        <v>45622</v>
      </c>
      <c r="I229">
        <v>755.94</v>
      </c>
    </row>
    <row r="230" spans="1:9" x14ac:dyDescent="0.25">
      <c r="A230">
        <f t="shared" ca="1" si="8"/>
        <v>0.22676844627619208</v>
      </c>
      <c r="B230" s="2" t="s">
        <v>150</v>
      </c>
      <c r="C230" s="2" t="s">
        <v>151</v>
      </c>
      <c r="D230" s="2" t="s">
        <v>76</v>
      </c>
      <c r="E230" s="2" t="s">
        <v>639</v>
      </c>
      <c r="F230" s="2" t="s">
        <v>640</v>
      </c>
      <c r="G230" t="s">
        <v>79</v>
      </c>
      <c r="H230" s="1">
        <f>DATE(2025,1,7)</f>
        <v>45664</v>
      </c>
      <c r="I230">
        <v>1449.7</v>
      </c>
    </row>
    <row r="231" spans="1:9" x14ac:dyDescent="0.25">
      <c r="A231">
        <f t="shared" ca="1" si="8"/>
        <v>0.2484593209658853</v>
      </c>
      <c r="B231" s="2" t="s">
        <v>241</v>
      </c>
      <c r="C231" s="2" t="s">
        <v>242</v>
      </c>
      <c r="D231" s="2" t="s">
        <v>76</v>
      </c>
      <c r="E231" s="2" t="s">
        <v>641</v>
      </c>
      <c r="F231" s="2" t="s">
        <v>642</v>
      </c>
      <c r="G231" t="s">
        <v>79</v>
      </c>
      <c r="H231" s="1">
        <f>DATE(2024,12,18)</f>
        <v>45644</v>
      </c>
      <c r="I231">
        <v>236.07</v>
      </c>
    </row>
    <row r="232" spans="1:9" x14ac:dyDescent="0.25">
      <c r="A232">
        <f t="shared" ca="1" si="8"/>
        <v>0.36575982267204743</v>
      </c>
      <c r="B232" s="2" t="s">
        <v>187</v>
      </c>
      <c r="C232" s="2" t="s">
        <v>188</v>
      </c>
      <c r="D232" s="2" t="s">
        <v>76</v>
      </c>
      <c r="E232" s="2" t="s">
        <v>643</v>
      </c>
      <c r="F232" s="2" t="s">
        <v>644</v>
      </c>
      <c r="G232" t="s">
        <v>101</v>
      </c>
      <c r="H232" s="1">
        <f>DATE(2025,1,30)</f>
        <v>45687</v>
      </c>
      <c r="I232">
        <v>1286.4000000000001</v>
      </c>
    </row>
    <row r="233" spans="1:9" x14ac:dyDescent="0.25">
      <c r="A233">
        <f t="shared" ca="1" si="8"/>
        <v>5.4152563047511704E-2</v>
      </c>
      <c r="B233" s="2" t="s">
        <v>645</v>
      </c>
      <c r="C233" s="2" t="s">
        <v>646</v>
      </c>
      <c r="D233" s="2" t="s">
        <v>76</v>
      </c>
      <c r="E233" s="2" t="s">
        <v>647</v>
      </c>
      <c r="F233" s="2" t="s">
        <v>648</v>
      </c>
      <c r="G233" t="s">
        <v>79</v>
      </c>
      <c r="H233" s="1">
        <f>DATE(2024,10,8)</f>
        <v>45573</v>
      </c>
      <c r="I233">
        <v>9450</v>
      </c>
    </row>
    <row r="234" spans="1:9" x14ac:dyDescent="0.25">
      <c r="A234">
        <f t="shared" ca="1" si="8"/>
        <v>3.0995970794525429E-2</v>
      </c>
      <c r="B234" s="2" t="s">
        <v>241</v>
      </c>
      <c r="C234" s="2" t="s">
        <v>242</v>
      </c>
      <c r="D234" s="2" t="s">
        <v>76</v>
      </c>
      <c r="E234" s="2" t="s">
        <v>649</v>
      </c>
      <c r="F234" s="2" t="s">
        <v>650</v>
      </c>
      <c r="G234" t="s">
        <v>79</v>
      </c>
      <c r="H234" s="1">
        <f>DATE(2024,12,13)</f>
        <v>45639</v>
      </c>
      <c r="I234">
        <v>1997.29</v>
      </c>
    </row>
    <row r="235" spans="1:9" x14ac:dyDescent="0.25">
      <c r="A235">
        <f t="shared" ca="1" si="8"/>
        <v>4.5800803466961471E-2</v>
      </c>
      <c r="B235" s="2" t="s">
        <v>187</v>
      </c>
      <c r="C235" s="2" t="s">
        <v>188</v>
      </c>
      <c r="D235" s="2" t="s">
        <v>76</v>
      </c>
      <c r="E235" s="2" t="s">
        <v>651</v>
      </c>
      <c r="F235" s="2" t="s">
        <v>592</v>
      </c>
      <c r="G235" t="s">
        <v>79</v>
      </c>
      <c r="H235" s="1">
        <f>DATE(2025,1,14)</f>
        <v>45671</v>
      </c>
      <c r="I235">
        <v>164.88</v>
      </c>
    </row>
    <row r="236" spans="1:9" x14ac:dyDescent="0.25">
      <c r="A236">
        <f t="shared" ca="1" si="8"/>
        <v>0.67052577699595617</v>
      </c>
      <c r="B236" s="2" t="s">
        <v>241</v>
      </c>
      <c r="C236" s="2" t="s">
        <v>242</v>
      </c>
      <c r="D236" s="2" t="s">
        <v>76</v>
      </c>
      <c r="E236" s="2" t="s">
        <v>652</v>
      </c>
      <c r="F236" s="2" t="s">
        <v>653</v>
      </c>
      <c r="G236" t="s">
        <v>101</v>
      </c>
      <c r="H236" s="1">
        <f>DATE(2025,2,5)</f>
        <v>45693</v>
      </c>
      <c r="I236">
        <v>62.26</v>
      </c>
    </row>
    <row r="237" spans="1:9" x14ac:dyDescent="0.25">
      <c r="A237">
        <f t="shared" ca="1" si="8"/>
        <v>0.72984817626438991</v>
      </c>
      <c r="B237" s="2" t="s">
        <v>654</v>
      </c>
      <c r="C237" s="2" t="s">
        <v>655</v>
      </c>
      <c r="D237" s="2" t="s">
        <v>76</v>
      </c>
      <c r="E237" s="2" t="s">
        <v>656</v>
      </c>
      <c r="F237" s="2" t="s">
        <v>657</v>
      </c>
      <c r="G237" t="s">
        <v>79</v>
      </c>
      <c r="H237" s="1">
        <f>DATE(2024,11,18)</f>
        <v>45614</v>
      </c>
      <c r="I237">
        <v>3957.12</v>
      </c>
    </row>
    <row r="238" spans="1:9" x14ac:dyDescent="0.25">
      <c r="A238">
        <f t="shared" ca="1" si="8"/>
        <v>0.33089506607817087</v>
      </c>
      <c r="B238" s="2" t="s">
        <v>136</v>
      </c>
      <c r="C238" s="2" t="s">
        <v>137</v>
      </c>
      <c r="D238" s="2" t="s">
        <v>76</v>
      </c>
      <c r="E238" s="2" t="s">
        <v>658</v>
      </c>
      <c r="F238" s="2" t="s">
        <v>659</v>
      </c>
      <c r="G238" t="s">
        <v>79</v>
      </c>
      <c r="H238" s="1">
        <f>DATE(2024,11,11)</f>
        <v>45607</v>
      </c>
      <c r="I238">
        <v>3715.97</v>
      </c>
    </row>
    <row r="239" spans="1:9" x14ac:dyDescent="0.25">
      <c r="A239">
        <f t="shared" ca="1" si="8"/>
        <v>0.64755506231211835</v>
      </c>
      <c r="B239" s="2" t="s">
        <v>241</v>
      </c>
      <c r="C239" s="2" t="s">
        <v>242</v>
      </c>
      <c r="D239" s="2" t="s">
        <v>76</v>
      </c>
      <c r="E239" s="2" t="s">
        <v>660</v>
      </c>
      <c r="F239" s="2" t="s">
        <v>661</v>
      </c>
      <c r="G239" t="s">
        <v>79</v>
      </c>
      <c r="H239" s="1">
        <f>DATE(2024,12,4)</f>
        <v>45630</v>
      </c>
      <c r="I239">
        <v>130.05000000000001</v>
      </c>
    </row>
    <row r="240" spans="1:9" x14ac:dyDescent="0.25">
      <c r="A240">
        <f t="shared" ca="1" si="8"/>
        <v>0.89689663603875935</v>
      </c>
      <c r="B240" s="2" t="s">
        <v>81</v>
      </c>
      <c r="C240" s="2" t="s">
        <v>82</v>
      </c>
      <c r="D240" s="2" t="s">
        <v>76</v>
      </c>
      <c r="E240" s="2" t="s">
        <v>662</v>
      </c>
      <c r="F240" s="2" t="s">
        <v>663</v>
      </c>
      <c r="G240" t="s">
        <v>101</v>
      </c>
      <c r="H240" s="1">
        <f>DATE(2025,1,9)</f>
        <v>45666</v>
      </c>
      <c r="I240">
        <v>299.27999999999997</v>
      </c>
    </row>
    <row r="241" spans="1:9" x14ac:dyDescent="0.25">
      <c r="A241">
        <f t="shared" ca="1" si="8"/>
        <v>0.98154590694029709</v>
      </c>
      <c r="B241" s="2" t="s">
        <v>241</v>
      </c>
      <c r="C241" s="2" t="s">
        <v>242</v>
      </c>
      <c r="D241" s="2" t="s">
        <v>76</v>
      </c>
      <c r="E241" s="2" t="s">
        <v>664</v>
      </c>
      <c r="F241" s="2" t="s">
        <v>665</v>
      </c>
      <c r="G241" t="s">
        <v>101</v>
      </c>
      <c r="H241" s="1">
        <f>DATE(2025,2,19)</f>
        <v>45707</v>
      </c>
      <c r="I241">
        <v>304.07</v>
      </c>
    </row>
    <row r="242" spans="1:9" x14ac:dyDescent="0.25">
      <c r="A242">
        <f t="shared" ca="1" si="8"/>
        <v>0.64128993013829694</v>
      </c>
      <c r="B242" s="2" t="s">
        <v>241</v>
      </c>
      <c r="C242" s="2" t="s">
        <v>242</v>
      </c>
      <c r="D242" s="2" t="s">
        <v>76</v>
      </c>
      <c r="E242" s="2" t="s">
        <v>666</v>
      </c>
      <c r="F242" s="2" t="s">
        <v>667</v>
      </c>
      <c r="G242" t="s">
        <v>79</v>
      </c>
      <c r="H242" s="1">
        <f>DATE(2024,11,20)</f>
        <v>45616</v>
      </c>
      <c r="I242">
        <v>195.7</v>
      </c>
    </row>
    <row r="243" spans="1:9" x14ac:dyDescent="0.25">
      <c r="A243">
        <f t="shared" ca="1" si="8"/>
        <v>0.9259843025724761</v>
      </c>
      <c r="B243" s="2" t="s">
        <v>417</v>
      </c>
      <c r="C243" s="2" t="s">
        <v>418</v>
      </c>
      <c r="D243" s="2" t="s">
        <v>76</v>
      </c>
      <c r="E243" s="2" t="s">
        <v>668</v>
      </c>
      <c r="F243" s="2" t="s">
        <v>669</v>
      </c>
      <c r="G243" t="s">
        <v>79</v>
      </c>
      <c r="H243" s="1">
        <f>DATE(2024,11,26)</f>
        <v>45622</v>
      </c>
      <c r="I243">
        <v>273.02999999999997</v>
      </c>
    </row>
    <row r="244" spans="1:9" x14ac:dyDescent="0.25">
      <c r="A244">
        <f t="shared" ca="1" si="8"/>
        <v>0.74705766081966474</v>
      </c>
      <c r="B244" s="2" t="s">
        <v>261</v>
      </c>
      <c r="C244" s="2" t="s">
        <v>262</v>
      </c>
      <c r="D244" s="2" t="s">
        <v>76</v>
      </c>
      <c r="E244" s="2" t="s">
        <v>670</v>
      </c>
      <c r="F244" s="2" t="s">
        <v>671</v>
      </c>
      <c r="G244" t="s">
        <v>79</v>
      </c>
      <c r="H244" s="1">
        <f>DATE(2024,10,4)</f>
        <v>45569</v>
      </c>
      <c r="I244">
        <v>937.97</v>
      </c>
    </row>
    <row r="245" spans="1:9" x14ac:dyDescent="0.25">
      <c r="A245">
        <f t="shared" ca="1" si="8"/>
        <v>0.65973642449019265</v>
      </c>
      <c r="B245" s="2" t="s">
        <v>187</v>
      </c>
      <c r="C245" s="2" t="s">
        <v>188</v>
      </c>
      <c r="D245" s="2" t="s">
        <v>76</v>
      </c>
      <c r="E245" s="2" t="s">
        <v>672</v>
      </c>
      <c r="F245" s="2" t="s">
        <v>673</v>
      </c>
      <c r="G245" t="s">
        <v>79</v>
      </c>
      <c r="H245" s="1">
        <f>DATE(2024,10,22)</f>
        <v>45587</v>
      </c>
      <c r="I245">
        <v>643.20000000000005</v>
      </c>
    </row>
    <row r="246" spans="1:9" x14ac:dyDescent="0.25">
      <c r="A246">
        <f t="shared" ca="1" si="8"/>
        <v>2.5023659987040814E-2</v>
      </c>
      <c r="B246" s="2" t="s">
        <v>81</v>
      </c>
      <c r="C246" s="2" t="s">
        <v>82</v>
      </c>
      <c r="D246" s="2" t="s">
        <v>76</v>
      </c>
      <c r="E246" s="2" t="s">
        <v>674</v>
      </c>
      <c r="F246" s="2" t="s">
        <v>675</v>
      </c>
      <c r="G246" t="s">
        <v>101</v>
      </c>
      <c r="H246" s="1">
        <f>DATE(2025,1,8)</f>
        <v>45665</v>
      </c>
      <c r="I246">
        <v>5031.3999999999996</v>
      </c>
    </row>
    <row r="247" spans="1:9" x14ac:dyDescent="0.25">
      <c r="A247">
        <f t="shared" ca="1" si="8"/>
        <v>0.27638161417303364</v>
      </c>
      <c r="B247" s="2" t="s">
        <v>81</v>
      </c>
      <c r="C247" s="2" t="s">
        <v>82</v>
      </c>
      <c r="D247" s="2" t="s">
        <v>76</v>
      </c>
      <c r="E247" s="2" t="s">
        <v>676</v>
      </c>
      <c r="F247" s="2" t="s">
        <v>677</v>
      </c>
      <c r="G247" t="s">
        <v>79</v>
      </c>
      <c r="H247" s="1">
        <f>DATE(2024,11,24)</f>
        <v>45620</v>
      </c>
      <c r="I247">
        <v>1350.12</v>
      </c>
    </row>
    <row r="248" spans="1:9" x14ac:dyDescent="0.25">
      <c r="A248">
        <f t="shared" ca="1" si="8"/>
        <v>0.83191473788593517</v>
      </c>
      <c r="B248" s="2" t="s">
        <v>678</v>
      </c>
      <c r="C248" s="2" t="s">
        <v>679</v>
      </c>
      <c r="D248" s="2" t="s">
        <v>76</v>
      </c>
      <c r="E248" s="2" t="s">
        <v>680</v>
      </c>
      <c r="F248" s="2" t="s">
        <v>681</v>
      </c>
      <c r="G248" t="s">
        <v>79</v>
      </c>
      <c r="H248" s="1">
        <f>DATE(2024,11,26)</f>
        <v>45622</v>
      </c>
      <c r="I248">
        <v>2934.52</v>
      </c>
    </row>
    <row r="249" spans="1:9" x14ac:dyDescent="0.25">
      <c r="A249">
        <f t="shared" ca="1" si="8"/>
        <v>0.687255728378659</v>
      </c>
      <c r="B249" s="2" t="s">
        <v>126</v>
      </c>
      <c r="C249" s="2" t="s">
        <v>127</v>
      </c>
      <c r="D249" s="2" t="s">
        <v>76</v>
      </c>
      <c r="E249" s="2" t="s">
        <v>682</v>
      </c>
      <c r="F249" s="2" t="s">
        <v>683</v>
      </c>
      <c r="G249" t="s">
        <v>79</v>
      </c>
      <c r="H249" s="1">
        <f>DATE(2024,10,3)</f>
        <v>45568</v>
      </c>
      <c r="I249">
        <v>1045.2</v>
      </c>
    </row>
    <row r="250" spans="1:9" x14ac:dyDescent="0.25">
      <c r="A250">
        <f t="shared" ca="1" si="8"/>
        <v>0.55696959870688267</v>
      </c>
      <c r="B250" s="2" t="s">
        <v>126</v>
      </c>
      <c r="C250" s="2" t="s">
        <v>127</v>
      </c>
      <c r="D250" s="2" t="s">
        <v>76</v>
      </c>
      <c r="E250" s="2" t="s">
        <v>684</v>
      </c>
      <c r="F250" s="2" t="s">
        <v>685</v>
      </c>
      <c r="G250" t="s">
        <v>101</v>
      </c>
      <c r="H250" s="1">
        <f>DATE(2025,2,26)</f>
        <v>45714</v>
      </c>
      <c r="I250">
        <v>249.5</v>
      </c>
    </row>
    <row r="251" spans="1:9" x14ac:dyDescent="0.25">
      <c r="A251">
        <f t="shared" ca="1" si="8"/>
        <v>0.21768066487613802</v>
      </c>
      <c r="B251" s="2" t="s">
        <v>187</v>
      </c>
      <c r="C251" s="2" t="s">
        <v>188</v>
      </c>
      <c r="D251" s="2" t="s">
        <v>76</v>
      </c>
      <c r="E251" s="2" t="s">
        <v>686</v>
      </c>
      <c r="F251" s="2" t="s">
        <v>687</v>
      </c>
      <c r="G251" t="s">
        <v>79</v>
      </c>
      <c r="H251" s="1">
        <f>DATE(2024,10,16)</f>
        <v>45581</v>
      </c>
      <c r="I251">
        <v>1728</v>
      </c>
    </row>
    <row r="252" spans="1:9" x14ac:dyDescent="0.25">
      <c r="A252">
        <f t="shared" ca="1" si="8"/>
        <v>0.98724468619079497</v>
      </c>
      <c r="B252" s="2" t="s">
        <v>241</v>
      </c>
      <c r="C252" s="2" t="s">
        <v>242</v>
      </c>
      <c r="D252" s="2" t="s">
        <v>76</v>
      </c>
      <c r="E252" s="2" t="s">
        <v>688</v>
      </c>
      <c r="F252" s="2" t="s">
        <v>689</v>
      </c>
      <c r="G252" t="s">
        <v>79</v>
      </c>
      <c r="H252" s="1">
        <f>DATE(2024,10,30)</f>
        <v>45595</v>
      </c>
      <c r="I252">
        <v>1265.1300000000001</v>
      </c>
    </row>
    <row r="253" spans="1:9" x14ac:dyDescent="0.25">
      <c r="A253">
        <f t="shared" ca="1" si="8"/>
        <v>0.5355555300712973</v>
      </c>
      <c r="B253" s="2" t="s">
        <v>74</v>
      </c>
      <c r="C253" s="2" t="s">
        <v>75</v>
      </c>
      <c r="D253" s="2" t="s">
        <v>76</v>
      </c>
      <c r="E253" s="2" t="s">
        <v>690</v>
      </c>
      <c r="F253" s="2" t="s">
        <v>691</v>
      </c>
      <c r="G253" t="s">
        <v>79</v>
      </c>
      <c r="H253" s="1">
        <f>DATE(2024,10,19)</f>
        <v>45584</v>
      </c>
      <c r="I253">
        <v>15539.9</v>
      </c>
    </row>
    <row r="254" spans="1:9" x14ac:dyDescent="0.25">
      <c r="A254">
        <f t="shared" ca="1" si="8"/>
        <v>0.74237402604446379</v>
      </c>
      <c r="B254" s="2" t="s">
        <v>187</v>
      </c>
      <c r="C254" s="2" t="s">
        <v>188</v>
      </c>
      <c r="D254" s="2" t="s">
        <v>76</v>
      </c>
      <c r="E254" s="2" t="s">
        <v>692</v>
      </c>
      <c r="F254" s="2" t="s">
        <v>693</v>
      </c>
      <c r="G254" t="s">
        <v>101</v>
      </c>
      <c r="H254" s="1">
        <f>DATE(2025,2,14)</f>
        <v>45702</v>
      </c>
      <c r="I254">
        <v>878.08</v>
      </c>
    </row>
    <row r="255" spans="1:9" x14ac:dyDescent="0.25">
      <c r="A255">
        <f t="shared" ca="1" si="8"/>
        <v>0.95699272240982536</v>
      </c>
      <c r="B255" s="2" t="s">
        <v>694</v>
      </c>
      <c r="C255" s="2" t="s">
        <v>695</v>
      </c>
      <c r="D255" s="2" t="s">
        <v>76</v>
      </c>
      <c r="E255" s="2" t="s">
        <v>696</v>
      </c>
      <c r="F255" s="2" t="s">
        <v>697</v>
      </c>
      <c r="G255" t="s">
        <v>79</v>
      </c>
      <c r="H255" s="1">
        <f>DATE(2024,10,9)</f>
        <v>45574</v>
      </c>
      <c r="I255">
        <v>5455.87</v>
      </c>
    </row>
    <row r="256" spans="1:9" x14ac:dyDescent="0.25">
      <c r="A256">
        <f t="shared" ca="1" si="8"/>
        <v>0.70130324568329117</v>
      </c>
      <c r="B256" s="2" t="s">
        <v>126</v>
      </c>
      <c r="C256" s="2" t="s">
        <v>127</v>
      </c>
      <c r="D256" s="2" t="s">
        <v>76</v>
      </c>
      <c r="E256" s="2" t="s">
        <v>698</v>
      </c>
      <c r="F256" s="2" t="s">
        <v>699</v>
      </c>
      <c r="G256" t="s">
        <v>101</v>
      </c>
      <c r="H256" s="1">
        <f>DATE(2025,2,20)</f>
        <v>45708</v>
      </c>
      <c r="I256">
        <v>321.60000000000002</v>
      </c>
    </row>
    <row r="257" spans="1:9" x14ac:dyDescent="0.25">
      <c r="A257">
        <f t="shared" ca="1" si="8"/>
        <v>0.84923064454437036</v>
      </c>
      <c r="B257" s="2" t="s">
        <v>126</v>
      </c>
      <c r="C257" s="2" t="s">
        <v>127</v>
      </c>
      <c r="D257" s="2" t="s">
        <v>76</v>
      </c>
      <c r="E257" s="2" t="s">
        <v>700</v>
      </c>
      <c r="F257" s="2" t="s">
        <v>701</v>
      </c>
      <c r="G257" t="s">
        <v>79</v>
      </c>
      <c r="H257" s="1">
        <f>DATE(2024,11,7)</f>
        <v>45603</v>
      </c>
      <c r="I257">
        <v>1203.5999999999999</v>
      </c>
    </row>
    <row r="258" spans="1:9" x14ac:dyDescent="0.25">
      <c r="A258">
        <f t="shared" ca="1" si="8"/>
        <v>0.45365550966601476</v>
      </c>
      <c r="B258" s="2" t="s">
        <v>187</v>
      </c>
      <c r="C258" s="2" t="s">
        <v>188</v>
      </c>
      <c r="D258" s="2" t="s">
        <v>76</v>
      </c>
      <c r="E258" s="2" t="s">
        <v>702</v>
      </c>
      <c r="F258" s="2" t="s">
        <v>703</v>
      </c>
      <c r="G258" t="s">
        <v>79</v>
      </c>
      <c r="H258" s="1">
        <f>DATE(2024,11,22)</f>
        <v>45618</v>
      </c>
      <c r="I258">
        <v>186.72</v>
      </c>
    </row>
    <row r="259" spans="1:9" x14ac:dyDescent="0.25">
      <c r="A259">
        <f t="shared" ref="A259:A322" ca="1" si="9">RAND()</f>
        <v>0.16178722387886313</v>
      </c>
      <c r="B259" s="2" t="s">
        <v>126</v>
      </c>
      <c r="C259" s="2" t="s">
        <v>127</v>
      </c>
      <c r="D259" s="2" t="s">
        <v>76</v>
      </c>
      <c r="E259" s="2" t="s">
        <v>704</v>
      </c>
      <c r="F259" s="2" t="s">
        <v>705</v>
      </c>
      <c r="G259" t="s">
        <v>79</v>
      </c>
      <c r="H259" s="1">
        <f>DATE(2024,10,23)</f>
        <v>45588</v>
      </c>
      <c r="I259">
        <v>20.36</v>
      </c>
    </row>
    <row r="260" spans="1:9" x14ac:dyDescent="0.25">
      <c r="A260">
        <f t="shared" ca="1" si="9"/>
        <v>0.46941232304720104</v>
      </c>
      <c r="B260" s="2" t="s">
        <v>241</v>
      </c>
      <c r="C260" s="2" t="s">
        <v>242</v>
      </c>
      <c r="D260" s="2" t="s">
        <v>76</v>
      </c>
      <c r="E260" s="2" t="s">
        <v>706</v>
      </c>
      <c r="F260" s="2" t="s">
        <v>707</v>
      </c>
      <c r="G260" t="s">
        <v>79</v>
      </c>
      <c r="H260" s="1">
        <f>DATE(2024,12,26)</f>
        <v>45652</v>
      </c>
      <c r="I260">
        <v>36.69</v>
      </c>
    </row>
    <row r="261" spans="1:9" x14ac:dyDescent="0.25">
      <c r="A261">
        <f t="shared" ca="1" si="9"/>
        <v>0.11845213713176994</v>
      </c>
      <c r="B261" s="2" t="s">
        <v>187</v>
      </c>
      <c r="C261" s="2" t="s">
        <v>188</v>
      </c>
      <c r="D261" s="2" t="s">
        <v>76</v>
      </c>
      <c r="E261" s="2" t="s">
        <v>708</v>
      </c>
      <c r="F261" s="2" t="s">
        <v>709</v>
      </c>
      <c r="G261" t="s">
        <v>79</v>
      </c>
      <c r="H261" s="1">
        <f>DATE(2024,12,12)</f>
        <v>45638</v>
      </c>
      <c r="I261">
        <v>702</v>
      </c>
    </row>
    <row r="262" spans="1:9" x14ac:dyDescent="0.25">
      <c r="A262">
        <f t="shared" ca="1" si="9"/>
        <v>0.14219862931352889</v>
      </c>
      <c r="B262" s="2" t="s">
        <v>126</v>
      </c>
      <c r="C262" s="2" t="s">
        <v>127</v>
      </c>
      <c r="D262" s="2" t="s">
        <v>76</v>
      </c>
      <c r="E262" s="2" t="s">
        <v>710</v>
      </c>
      <c r="F262" s="2" t="s">
        <v>711</v>
      </c>
      <c r="G262" t="s">
        <v>101</v>
      </c>
      <c r="H262" s="1">
        <f>DATE(2025,2,4)</f>
        <v>45692</v>
      </c>
      <c r="I262">
        <v>2266.88</v>
      </c>
    </row>
    <row r="263" spans="1:9" x14ac:dyDescent="0.25">
      <c r="A263">
        <f t="shared" ca="1" si="9"/>
        <v>0.6786004291209109</v>
      </c>
      <c r="B263" s="2" t="s">
        <v>187</v>
      </c>
      <c r="C263" s="2" t="s">
        <v>188</v>
      </c>
      <c r="D263" s="2" t="s">
        <v>76</v>
      </c>
      <c r="E263" s="2" t="s">
        <v>712</v>
      </c>
      <c r="F263" s="2" t="s">
        <v>713</v>
      </c>
      <c r="G263" t="s">
        <v>101</v>
      </c>
      <c r="H263" s="1">
        <f>DATE(2025,1,27)</f>
        <v>45684</v>
      </c>
      <c r="I263">
        <v>1989</v>
      </c>
    </row>
    <row r="264" spans="1:9" x14ac:dyDescent="0.25">
      <c r="A264">
        <f t="shared" ca="1" si="9"/>
        <v>0.93173948808568408</v>
      </c>
      <c r="B264" s="2" t="s">
        <v>241</v>
      </c>
      <c r="C264" s="2" t="s">
        <v>242</v>
      </c>
      <c r="D264" s="2" t="s">
        <v>76</v>
      </c>
      <c r="E264" s="2" t="s">
        <v>714</v>
      </c>
      <c r="F264" s="2" t="s">
        <v>715</v>
      </c>
      <c r="G264" t="s">
        <v>101</v>
      </c>
      <c r="H264" s="1">
        <f>DATE(2025,2,14)</f>
        <v>45702</v>
      </c>
      <c r="I264">
        <v>117.81</v>
      </c>
    </row>
    <row r="265" spans="1:9" x14ac:dyDescent="0.25">
      <c r="A265">
        <f t="shared" ca="1" si="9"/>
        <v>1.4834198391102671E-2</v>
      </c>
      <c r="B265" s="2" t="s">
        <v>126</v>
      </c>
      <c r="C265" s="2" t="s">
        <v>127</v>
      </c>
      <c r="D265" s="2" t="s">
        <v>76</v>
      </c>
      <c r="E265" s="2" t="s">
        <v>716</v>
      </c>
      <c r="F265" s="2" t="s">
        <v>717</v>
      </c>
      <c r="G265" t="s">
        <v>79</v>
      </c>
      <c r="H265" s="1">
        <f>DATE(2025,1,2)</f>
        <v>45659</v>
      </c>
      <c r="I265">
        <v>13.68</v>
      </c>
    </row>
    <row r="266" spans="1:9" x14ac:dyDescent="0.25">
      <c r="A266">
        <f t="shared" ca="1" si="9"/>
        <v>0.33165977417314996</v>
      </c>
      <c r="B266" s="2" t="s">
        <v>718</v>
      </c>
      <c r="C266" s="2" t="s">
        <v>719</v>
      </c>
      <c r="D266" s="2" t="s">
        <v>76</v>
      </c>
      <c r="E266" s="2" t="s">
        <v>720</v>
      </c>
      <c r="F266" s="2" t="s">
        <v>721</v>
      </c>
      <c r="G266" t="s">
        <v>79</v>
      </c>
      <c r="H266" s="1">
        <f>DATE(2024,11,21)</f>
        <v>45617</v>
      </c>
      <c r="I266">
        <v>14510.51</v>
      </c>
    </row>
    <row r="267" spans="1:9" x14ac:dyDescent="0.25">
      <c r="A267">
        <f t="shared" ca="1" si="9"/>
        <v>0.2417482144800206</v>
      </c>
      <c r="B267" s="2" t="s">
        <v>126</v>
      </c>
      <c r="C267" s="2" t="s">
        <v>127</v>
      </c>
      <c r="D267" s="2" t="s">
        <v>76</v>
      </c>
      <c r="E267" s="2" t="s">
        <v>722</v>
      </c>
      <c r="F267" s="2" t="s">
        <v>723</v>
      </c>
      <c r="G267" t="s">
        <v>79</v>
      </c>
      <c r="H267" s="1">
        <f>DATE(2025,1,9)</f>
        <v>45666</v>
      </c>
      <c r="I267">
        <v>160.80000000000001</v>
      </c>
    </row>
    <row r="268" spans="1:9" x14ac:dyDescent="0.25">
      <c r="A268">
        <f t="shared" ca="1" si="9"/>
        <v>0.1680572175077274</v>
      </c>
      <c r="B268" s="2" t="s">
        <v>120</v>
      </c>
      <c r="C268" s="2" t="s">
        <v>121</v>
      </c>
      <c r="D268" s="2" t="s">
        <v>76</v>
      </c>
      <c r="E268" s="2" t="s">
        <v>724</v>
      </c>
      <c r="F268" s="2" t="s">
        <v>725</v>
      </c>
      <c r="G268" t="s">
        <v>101</v>
      </c>
      <c r="H268" s="1">
        <f>DATE(2025,2,19)</f>
        <v>45707</v>
      </c>
      <c r="I268">
        <v>3223.81</v>
      </c>
    </row>
    <row r="269" spans="1:9" x14ac:dyDescent="0.25">
      <c r="A269">
        <f t="shared" ca="1" si="9"/>
        <v>0.50782161028413086</v>
      </c>
      <c r="B269" s="2" t="s">
        <v>126</v>
      </c>
      <c r="C269" s="2" t="s">
        <v>127</v>
      </c>
      <c r="D269" s="2" t="s">
        <v>76</v>
      </c>
      <c r="E269" s="2" t="s">
        <v>726</v>
      </c>
      <c r="F269" s="2" t="s">
        <v>727</v>
      </c>
      <c r="G269" t="s">
        <v>79</v>
      </c>
      <c r="H269" s="1">
        <f>DATE(2024,10,2)</f>
        <v>45567</v>
      </c>
      <c r="I269">
        <v>160.80000000000001</v>
      </c>
    </row>
    <row r="270" spans="1:9" x14ac:dyDescent="0.25">
      <c r="A270">
        <f t="shared" ca="1" si="9"/>
        <v>0.50999240270158541</v>
      </c>
      <c r="B270" s="2" t="s">
        <v>261</v>
      </c>
      <c r="C270" s="2" t="s">
        <v>262</v>
      </c>
      <c r="D270" s="2" t="s">
        <v>76</v>
      </c>
      <c r="E270" s="2" t="s">
        <v>728</v>
      </c>
      <c r="F270" s="2" t="s">
        <v>729</v>
      </c>
      <c r="G270" t="s">
        <v>101</v>
      </c>
      <c r="H270" s="1">
        <f>DATE(2025,2,11)</f>
        <v>45699</v>
      </c>
      <c r="I270">
        <v>11407.22</v>
      </c>
    </row>
    <row r="271" spans="1:9" x14ac:dyDescent="0.25">
      <c r="A271">
        <f t="shared" ca="1" si="9"/>
        <v>0.81112267787232728</v>
      </c>
      <c r="B271" s="2" t="s">
        <v>81</v>
      </c>
      <c r="C271" s="2" t="s">
        <v>82</v>
      </c>
      <c r="D271" s="2" t="s">
        <v>76</v>
      </c>
      <c r="E271" s="2" t="s">
        <v>730</v>
      </c>
      <c r="F271" s="2" t="s">
        <v>731</v>
      </c>
      <c r="G271" t="s">
        <v>101</v>
      </c>
      <c r="H271" s="1">
        <f>DATE(2024,12,29)</f>
        <v>45655</v>
      </c>
      <c r="I271">
        <v>2769.33</v>
      </c>
    </row>
    <row r="272" spans="1:9" x14ac:dyDescent="0.25">
      <c r="A272">
        <f t="shared" ca="1" si="9"/>
        <v>0.60012907153381134</v>
      </c>
      <c r="B272" s="2" t="s">
        <v>241</v>
      </c>
      <c r="C272" s="2" t="s">
        <v>242</v>
      </c>
      <c r="D272" s="2" t="s">
        <v>76</v>
      </c>
      <c r="E272" s="2" t="s">
        <v>732</v>
      </c>
      <c r="F272" s="2" t="s">
        <v>733</v>
      </c>
      <c r="G272" t="s">
        <v>101</v>
      </c>
      <c r="H272" s="1">
        <f>DATE(2025,1,8)</f>
        <v>45665</v>
      </c>
      <c r="I272">
        <v>44.37</v>
      </c>
    </row>
    <row r="273" spans="1:17" x14ac:dyDescent="0.25">
      <c r="A273">
        <f t="shared" ca="1" si="9"/>
        <v>0.10676408654216563</v>
      </c>
      <c r="B273" s="2" t="s">
        <v>241</v>
      </c>
      <c r="C273" s="2" t="s">
        <v>242</v>
      </c>
      <c r="D273" s="2" t="s">
        <v>76</v>
      </c>
      <c r="E273" s="2" t="s">
        <v>734</v>
      </c>
      <c r="F273" s="2" t="s">
        <v>735</v>
      </c>
      <c r="G273" t="s">
        <v>101</v>
      </c>
      <c r="H273" s="1">
        <f>DATE(2025,1,24)</f>
        <v>45681</v>
      </c>
      <c r="I273">
        <v>323.75</v>
      </c>
    </row>
    <row r="274" spans="1:17" x14ac:dyDescent="0.25">
      <c r="A274">
        <f t="shared" ca="1" si="9"/>
        <v>0.17636411022134879</v>
      </c>
      <c r="B274" s="2" t="s">
        <v>81</v>
      </c>
      <c r="C274" s="2" t="s">
        <v>82</v>
      </c>
      <c r="D274" s="2" t="s">
        <v>76</v>
      </c>
      <c r="E274" s="2" t="s">
        <v>736</v>
      </c>
      <c r="F274" s="2" t="s">
        <v>737</v>
      </c>
      <c r="G274" t="s">
        <v>101</v>
      </c>
      <c r="H274" s="1">
        <f>DATE(2025,2,17)</f>
        <v>45705</v>
      </c>
      <c r="I274">
        <v>2366.41</v>
      </c>
    </row>
    <row r="275" spans="1:17" x14ac:dyDescent="0.25">
      <c r="A275">
        <f t="shared" ca="1" si="9"/>
        <v>0.64155991290307524</v>
      </c>
      <c r="B275" s="2" t="s">
        <v>85</v>
      </c>
      <c r="C275" s="2" t="s">
        <v>86</v>
      </c>
      <c r="D275" s="2" t="s">
        <v>76</v>
      </c>
      <c r="E275" s="2" t="s">
        <v>738</v>
      </c>
      <c r="F275" s="2" t="s">
        <v>739</v>
      </c>
      <c r="G275" t="s">
        <v>79</v>
      </c>
      <c r="H275" s="1">
        <f>DATE(2024,10,15)</f>
        <v>45580</v>
      </c>
      <c r="I275">
        <v>118.75</v>
      </c>
    </row>
    <row r="276" spans="1:17" x14ac:dyDescent="0.25">
      <c r="A276">
        <f t="shared" ca="1" si="9"/>
        <v>0.18096143363453931</v>
      </c>
      <c r="B276" s="2" t="s">
        <v>241</v>
      </c>
      <c r="C276" s="2" t="s">
        <v>242</v>
      </c>
      <c r="D276" s="2" t="s">
        <v>76</v>
      </c>
      <c r="E276" s="2" t="s">
        <v>740</v>
      </c>
      <c r="F276" s="2" t="s">
        <v>741</v>
      </c>
      <c r="G276" t="s">
        <v>79</v>
      </c>
      <c r="H276" s="1">
        <f>DATE(2024,11,1)</f>
        <v>45597</v>
      </c>
      <c r="I276">
        <v>699.63</v>
      </c>
    </row>
    <row r="277" spans="1:17" x14ac:dyDescent="0.25">
      <c r="A277">
        <f t="shared" ca="1" si="9"/>
        <v>0.29852292313652806</v>
      </c>
      <c r="B277" s="2" t="s">
        <v>742</v>
      </c>
      <c r="C277" s="2" t="s">
        <v>743</v>
      </c>
      <c r="D277" s="2" t="s">
        <v>76</v>
      </c>
      <c r="E277" s="2" t="s">
        <v>744</v>
      </c>
      <c r="F277" s="2" t="s">
        <v>745</v>
      </c>
      <c r="G277" t="s">
        <v>79</v>
      </c>
      <c r="H277" s="1">
        <f>DATE(2025,2,26)</f>
        <v>45714</v>
      </c>
      <c r="I277">
        <v>4950.63</v>
      </c>
    </row>
    <row r="278" spans="1:17" x14ac:dyDescent="0.25">
      <c r="A278">
        <f t="shared" ca="1" si="9"/>
        <v>0.49283042082114825</v>
      </c>
      <c r="B278" s="2" t="s">
        <v>241</v>
      </c>
      <c r="C278" s="2" t="s">
        <v>242</v>
      </c>
      <c r="D278" s="2" t="s">
        <v>76</v>
      </c>
      <c r="E278" s="2" t="s">
        <v>746</v>
      </c>
      <c r="F278" s="2" t="s">
        <v>747</v>
      </c>
      <c r="G278" t="s">
        <v>79</v>
      </c>
      <c r="H278" s="1">
        <f>DATE(2024,11,20)</f>
        <v>45616</v>
      </c>
      <c r="I278">
        <v>807.75</v>
      </c>
    </row>
    <row r="279" spans="1:17" x14ac:dyDescent="0.25">
      <c r="A279">
        <f t="shared" ca="1" si="9"/>
        <v>0.75824678662994094</v>
      </c>
      <c r="B279" s="2" t="s">
        <v>81</v>
      </c>
      <c r="C279" s="2" t="s">
        <v>82</v>
      </c>
      <c r="D279" s="2" t="s">
        <v>76</v>
      </c>
      <c r="E279" s="2" t="s">
        <v>748</v>
      </c>
      <c r="F279" s="2" t="s">
        <v>749</v>
      </c>
      <c r="G279" t="s">
        <v>101</v>
      </c>
      <c r="H279" s="1">
        <f>DATE(2025,1,23)</f>
        <v>45680</v>
      </c>
      <c r="I279">
        <v>642.97</v>
      </c>
    </row>
    <row r="280" spans="1:17" x14ac:dyDescent="0.25">
      <c r="A280">
        <f t="shared" ca="1" si="9"/>
        <v>0.19688830193413309</v>
      </c>
      <c r="B280" s="2" t="s">
        <v>750</v>
      </c>
      <c r="C280" s="2" t="s">
        <v>751</v>
      </c>
      <c r="D280" s="2" t="s">
        <v>76</v>
      </c>
      <c r="E280" s="2" t="s">
        <v>752</v>
      </c>
      <c r="F280" s="2" t="s">
        <v>753</v>
      </c>
      <c r="G280" t="s">
        <v>79</v>
      </c>
      <c r="H280" s="1">
        <f>DATE(2024,12,19)</f>
        <v>45645</v>
      </c>
      <c r="I280">
        <v>3730</v>
      </c>
    </row>
    <row r="281" spans="1:17" x14ac:dyDescent="0.25">
      <c r="A281">
        <f t="shared" ca="1" si="9"/>
        <v>0.63087865757016859</v>
      </c>
      <c r="B281" s="2" t="s">
        <v>754</v>
      </c>
      <c r="C281" s="2" t="s">
        <v>755</v>
      </c>
      <c r="D281" s="2" t="s">
        <v>76</v>
      </c>
      <c r="E281" s="2" t="s">
        <v>756</v>
      </c>
      <c r="F281" s="2" t="s">
        <v>757</v>
      </c>
      <c r="G281" t="s">
        <v>79</v>
      </c>
      <c r="H281" s="1">
        <f>DATE(2025,1,9)</f>
        <v>45666</v>
      </c>
      <c r="I281">
        <v>7156.42</v>
      </c>
    </row>
    <row r="282" spans="1:17" x14ac:dyDescent="0.25">
      <c r="A282">
        <f t="shared" ca="1" si="9"/>
        <v>0.57231408426931907</v>
      </c>
      <c r="B282" s="2" t="s">
        <v>126</v>
      </c>
      <c r="C282" s="2" t="s">
        <v>127</v>
      </c>
      <c r="D282" s="2" t="s">
        <v>76</v>
      </c>
      <c r="E282" s="2" t="s">
        <v>758</v>
      </c>
      <c r="F282" s="2" t="s">
        <v>353</v>
      </c>
      <c r="G282" t="s">
        <v>79</v>
      </c>
      <c r="H282" s="1">
        <f>DATE(2024,11,1)</f>
        <v>45597</v>
      </c>
      <c r="I282">
        <v>234</v>
      </c>
    </row>
    <row r="283" spans="1:17" x14ac:dyDescent="0.25">
      <c r="A283">
        <f t="shared" ca="1" si="9"/>
        <v>3.9141483885734019E-3</v>
      </c>
      <c r="B283" s="2" t="s">
        <v>126</v>
      </c>
      <c r="C283" s="2" t="s">
        <v>127</v>
      </c>
      <c r="D283" s="2" t="s">
        <v>76</v>
      </c>
      <c r="E283" s="2" t="s">
        <v>759</v>
      </c>
      <c r="F283" s="2" t="s">
        <v>760</v>
      </c>
      <c r="G283" t="s">
        <v>79</v>
      </c>
      <c r="H283" s="1">
        <f>DATE(2024,11,14)</f>
        <v>45610</v>
      </c>
      <c r="I283">
        <v>80.400000000000006</v>
      </c>
    </row>
    <row r="284" spans="1:17" x14ac:dyDescent="0.25">
      <c r="A284">
        <f t="shared" ca="1" si="9"/>
        <v>0.85660142756460511</v>
      </c>
      <c r="B284" s="2" t="s">
        <v>241</v>
      </c>
      <c r="C284" s="2" t="s">
        <v>242</v>
      </c>
      <c r="D284" s="2" t="s">
        <v>76</v>
      </c>
      <c r="E284" s="2" t="s">
        <v>761</v>
      </c>
      <c r="F284" s="2" t="s">
        <v>762</v>
      </c>
      <c r="G284" t="s">
        <v>79</v>
      </c>
      <c r="H284" s="1">
        <f>DATE(2024,12,4)</f>
        <v>45630</v>
      </c>
      <c r="I284">
        <v>29.38</v>
      </c>
    </row>
    <row r="285" spans="1:17" x14ac:dyDescent="0.25">
      <c r="A285">
        <f t="shared" ca="1" si="9"/>
        <v>0.83031130986572088</v>
      </c>
      <c r="B285" s="2" t="s">
        <v>241</v>
      </c>
      <c r="C285" s="2" t="s">
        <v>242</v>
      </c>
      <c r="D285" s="2" t="s">
        <v>76</v>
      </c>
      <c r="E285" s="2" t="s">
        <v>763</v>
      </c>
      <c r="F285" s="2" t="s">
        <v>764</v>
      </c>
      <c r="G285" t="s">
        <v>101</v>
      </c>
      <c r="H285" s="1">
        <f>DATE(2025,1,3)</f>
        <v>45660</v>
      </c>
      <c r="I285">
        <v>477.97</v>
      </c>
    </row>
    <row r="286" spans="1:17" x14ac:dyDescent="0.25">
      <c r="A286">
        <f t="shared" ca="1" si="9"/>
        <v>0.24292946810753036</v>
      </c>
      <c r="B286" s="2" t="s">
        <v>187</v>
      </c>
      <c r="C286" s="2" t="s">
        <v>188</v>
      </c>
      <c r="D286" s="2" t="s">
        <v>76</v>
      </c>
      <c r="E286" s="2" t="s">
        <v>765</v>
      </c>
      <c r="F286" s="2" t="s">
        <v>766</v>
      </c>
      <c r="G286" t="s">
        <v>101</v>
      </c>
      <c r="H286" s="1">
        <f>DATE(2025,1,31)</f>
        <v>45688</v>
      </c>
      <c r="I286">
        <v>723.6</v>
      </c>
    </row>
    <row r="287" spans="1:17" x14ac:dyDescent="0.25">
      <c r="A287">
        <f t="shared" ca="1" si="9"/>
        <v>0.48965146359086142</v>
      </c>
      <c r="B287" s="2" t="s">
        <v>241</v>
      </c>
      <c r="C287" s="2" t="s">
        <v>242</v>
      </c>
      <c r="D287" s="2" t="s">
        <v>76</v>
      </c>
      <c r="E287" s="2" t="s">
        <v>767</v>
      </c>
      <c r="F287" s="2" t="s">
        <v>768</v>
      </c>
      <c r="G287" t="s">
        <v>101</v>
      </c>
      <c r="H287" s="1">
        <f>DATE(2025,2,25)</f>
        <v>45713</v>
      </c>
      <c r="I287">
        <v>2340.4899999999998</v>
      </c>
    </row>
    <row r="288" spans="1:17" x14ac:dyDescent="0.25">
      <c r="A288">
        <f t="shared" ca="1" si="9"/>
        <v>0.52135234966146049</v>
      </c>
      <c r="B288" s="2" t="s">
        <v>106</v>
      </c>
      <c r="C288" s="2" t="s">
        <v>107</v>
      </c>
      <c r="D288" s="2" t="s">
        <v>76</v>
      </c>
      <c r="E288" s="2" t="s">
        <v>769</v>
      </c>
      <c r="F288" s="2" t="s">
        <v>770</v>
      </c>
      <c r="G288" t="s">
        <v>79</v>
      </c>
      <c r="H288" s="1">
        <f>DATE(2024,12,23)</f>
        <v>45649</v>
      </c>
      <c r="I288">
        <v>119.94</v>
      </c>
      <c r="J288" t="s">
        <v>94</v>
      </c>
      <c r="K288"/>
      <c r="L288"/>
      <c r="P288"/>
      <c r="Q288"/>
    </row>
    <row r="289" spans="1:9" x14ac:dyDescent="0.25">
      <c r="A289">
        <f t="shared" ca="1" si="9"/>
        <v>0.31894152816115884</v>
      </c>
      <c r="B289" s="2" t="s">
        <v>126</v>
      </c>
      <c r="C289" s="2" t="s">
        <v>127</v>
      </c>
      <c r="D289" s="2" t="s">
        <v>76</v>
      </c>
      <c r="E289" s="2" t="s">
        <v>771</v>
      </c>
      <c r="F289" s="2" t="s">
        <v>772</v>
      </c>
      <c r="G289" t="s">
        <v>79</v>
      </c>
      <c r="H289" s="1">
        <f>DATE(2024,11,14)</f>
        <v>45610</v>
      </c>
      <c r="I289">
        <v>32.64</v>
      </c>
    </row>
    <row r="290" spans="1:9" x14ac:dyDescent="0.25">
      <c r="A290">
        <f t="shared" ca="1" si="9"/>
        <v>0.53775979327066692</v>
      </c>
      <c r="B290" s="2" t="s">
        <v>81</v>
      </c>
      <c r="C290" s="2" t="s">
        <v>82</v>
      </c>
      <c r="D290" s="2" t="s">
        <v>76</v>
      </c>
      <c r="E290" s="2" t="s">
        <v>773</v>
      </c>
      <c r="F290" s="2" t="s">
        <v>774</v>
      </c>
      <c r="G290" t="s">
        <v>101</v>
      </c>
      <c r="H290" s="1">
        <f>DATE(2025,1,16)</f>
        <v>45673</v>
      </c>
      <c r="I290">
        <v>687.29</v>
      </c>
    </row>
    <row r="291" spans="1:9" x14ac:dyDescent="0.25">
      <c r="A291">
        <f t="shared" ca="1" si="9"/>
        <v>1.3840008304410234E-2</v>
      </c>
      <c r="B291" s="2" t="s">
        <v>417</v>
      </c>
      <c r="C291" s="2" t="s">
        <v>418</v>
      </c>
      <c r="D291" s="2" t="s">
        <v>76</v>
      </c>
      <c r="E291" s="2" t="s">
        <v>775</v>
      </c>
      <c r="F291" s="2" t="s">
        <v>776</v>
      </c>
      <c r="G291" t="s">
        <v>79</v>
      </c>
      <c r="H291" s="1">
        <f>DATE(2024,10,2)</f>
        <v>45567</v>
      </c>
      <c r="I291">
        <v>1920</v>
      </c>
    </row>
    <row r="292" spans="1:9" x14ac:dyDescent="0.25">
      <c r="A292">
        <f t="shared" ca="1" si="9"/>
        <v>5.6597155615594641E-2</v>
      </c>
      <c r="B292" s="2" t="s">
        <v>126</v>
      </c>
      <c r="C292" s="2" t="s">
        <v>127</v>
      </c>
      <c r="D292" s="2" t="s">
        <v>76</v>
      </c>
      <c r="E292" s="2" t="s">
        <v>777</v>
      </c>
      <c r="F292" s="2" t="s">
        <v>778</v>
      </c>
      <c r="G292" t="s">
        <v>79</v>
      </c>
      <c r="H292" s="1">
        <f>DATE(2024,10,2)</f>
        <v>45567</v>
      </c>
      <c r="I292">
        <v>2895.16</v>
      </c>
    </row>
    <row r="293" spans="1:9" x14ac:dyDescent="0.25">
      <c r="A293">
        <f t="shared" ca="1" si="9"/>
        <v>1.2977759014754175E-2</v>
      </c>
      <c r="B293" s="2" t="s">
        <v>81</v>
      </c>
      <c r="C293" s="2" t="s">
        <v>82</v>
      </c>
      <c r="D293" s="2" t="s">
        <v>76</v>
      </c>
      <c r="E293" s="2" t="s">
        <v>779</v>
      </c>
      <c r="F293" s="2" t="s">
        <v>780</v>
      </c>
      <c r="G293" t="s">
        <v>101</v>
      </c>
      <c r="H293" s="1">
        <f>DATE(2025,1,7)</f>
        <v>45664</v>
      </c>
      <c r="I293">
        <v>374.18</v>
      </c>
    </row>
    <row r="294" spans="1:9" x14ac:dyDescent="0.25">
      <c r="A294">
        <f t="shared" ca="1" si="9"/>
        <v>0.87023933085507954</v>
      </c>
      <c r="B294" s="2" t="s">
        <v>328</v>
      </c>
      <c r="C294" s="2" t="s">
        <v>329</v>
      </c>
      <c r="D294" s="2" t="s">
        <v>76</v>
      </c>
      <c r="E294" s="2" t="s">
        <v>781</v>
      </c>
      <c r="F294" s="2" t="s">
        <v>782</v>
      </c>
      <c r="G294" t="s">
        <v>79</v>
      </c>
      <c r="H294" s="1">
        <f>DATE(2024,11,18)</f>
        <v>45614</v>
      </c>
      <c r="I294">
        <v>34.35</v>
      </c>
    </row>
    <row r="295" spans="1:9" x14ac:dyDescent="0.25">
      <c r="A295">
        <f t="shared" ca="1" si="9"/>
        <v>0.40181101628976124</v>
      </c>
      <c r="B295" s="2" t="s">
        <v>417</v>
      </c>
      <c r="C295" s="2" t="s">
        <v>418</v>
      </c>
      <c r="D295" s="2" t="s">
        <v>76</v>
      </c>
      <c r="E295" s="2" t="s">
        <v>783</v>
      </c>
      <c r="F295" s="2" t="s">
        <v>784</v>
      </c>
      <c r="G295" t="s">
        <v>79</v>
      </c>
      <c r="H295" s="1">
        <f>DATE(2024,11,5)</f>
        <v>45601</v>
      </c>
      <c r="I295">
        <v>903.41</v>
      </c>
    </row>
    <row r="296" spans="1:9" x14ac:dyDescent="0.25">
      <c r="A296">
        <f t="shared" ca="1" si="9"/>
        <v>0.50560909217145389</v>
      </c>
      <c r="B296" s="2" t="s">
        <v>241</v>
      </c>
      <c r="C296" s="2" t="s">
        <v>242</v>
      </c>
      <c r="D296" s="2" t="s">
        <v>76</v>
      </c>
      <c r="E296" s="2" t="s">
        <v>785</v>
      </c>
      <c r="F296" s="2" t="s">
        <v>786</v>
      </c>
      <c r="G296" t="s">
        <v>79</v>
      </c>
      <c r="H296" s="1">
        <f>DATE(2024,12,11)</f>
        <v>45637</v>
      </c>
      <c r="I296">
        <v>6130.81</v>
      </c>
    </row>
    <row r="297" spans="1:9" x14ac:dyDescent="0.25">
      <c r="A297">
        <f t="shared" ca="1" si="9"/>
        <v>5.8936333388259876E-2</v>
      </c>
      <c r="B297" s="2" t="s">
        <v>241</v>
      </c>
      <c r="C297" s="2" t="s">
        <v>242</v>
      </c>
      <c r="D297" s="2" t="s">
        <v>76</v>
      </c>
      <c r="E297" s="2" t="s">
        <v>787</v>
      </c>
      <c r="F297" s="2" t="s">
        <v>788</v>
      </c>
      <c r="G297" t="s">
        <v>101</v>
      </c>
      <c r="H297" s="1">
        <f>DATE(2025,1,31)</f>
        <v>45688</v>
      </c>
      <c r="I297">
        <v>1672.36</v>
      </c>
    </row>
    <row r="298" spans="1:9" x14ac:dyDescent="0.25">
      <c r="A298">
        <f t="shared" ca="1" si="9"/>
        <v>0.72677278898193065</v>
      </c>
      <c r="B298" s="2" t="s">
        <v>307</v>
      </c>
      <c r="C298" s="2" t="s">
        <v>308</v>
      </c>
      <c r="D298" s="2" t="s">
        <v>76</v>
      </c>
      <c r="E298" s="2" t="s">
        <v>789</v>
      </c>
      <c r="F298" s="2" t="s">
        <v>790</v>
      </c>
      <c r="G298" t="s">
        <v>79</v>
      </c>
      <c r="H298" s="1">
        <f>DATE(2024,11,6)</f>
        <v>45602</v>
      </c>
      <c r="I298">
        <v>1992.6</v>
      </c>
    </row>
    <row r="299" spans="1:9" x14ac:dyDescent="0.25">
      <c r="A299">
        <f t="shared" ca="1" si="9"/>
        <v>5.1345709238496906E-2</v>
      </c>
      <c r="B299" s="2" t="s">
        <v>85</v>
      </c>
      <c r="C299" s="2" t="s">
        <v>86</v>
      </c>
      <c r="D299" s="2" t="s">
        <v>76</v>
      </c>
      <c r="E299" s="2" t="s">
        <v>791</v>
      </c>
      <c r="F299" s="2" t="s">
        <v>792</v>
      </c>
      <c r="G299" t="s">
        <v>79</v>
      </c>
      <c r="H299" s="1">
        <f>DATE(2024,10,2)</f>
        <v>45567</v>
      </c>
      <c r="I299">
        <v>482.22</v>
      </c>
    </row>
    <row r="300" spans="1:9" x14ac:dyDescent="0.25">
      <c r="A300">
        <f t="shared" ca="1" si="9"/>
        <v>0.99807551758290503</v>
      </c>
      <c r="B300" s="2" t="s">
        <v>126</v>
      </c>
      <c r="C300" s="2" t="s">
        <v>127</v>
      </c>
      <c r="D300" s="2" t="s">
        <v>76</v>
      </c>
      <c r="E300" s="2" t="s">
        <v>793</v>
      </c>
      <c r="F300" s="2" t="s">
        <v>794</v>
      </c>
      <c r="G300" t="s">
        <v>79</v>
      </c>
      <c r="H300" s="1">
        <f>DATE(2024,12,19)</f>
        <v>45645</v>
      </c>
      <c r="I300">
        <v>160.80000000000001</v>
      </c>
    </row>
    <row r="301" spans="1:9" x14ac:dyDescent="0.25">
      <c r="A301">
        <f t="shared" ca="1" si="9"/>
        <v>0.739323036936822</v>
      </c>
      <c r="B301" s="2" t="s">
        <v>241</v>
      </c>
      <c r="C301" s="2" t="s">
        <v>242</v>
      </c>
      <c r="D301" s="2" t="s">
        <v>76</v>
      </c>
      <c r="E301" s="2" t="s">
        <v>795</v>
      </c>
      <c r="F301" s="2" t="s">
        <v>480</v>
      </c>
      <c r="G301" t="s">
        <v>101</v>
      </c>
      <c r="H301" s="1">
        <f>DATE(2025,1,22)</f>
        <v>45679</v>
      </c>
      <c r="I301">
        <v>1656.07</v>
      </c>
    </row>
    <row r="302" spans="1:9" x14ac:dyDescent="0.25">
      <c r="A302">
        <f t="shared" ca="1" si="9"/>
        <v>4.2829629560394933E-2</v>
      </c>
      <c r="B302" s="2" t="s">
        <v>224</v>
      </c>
      <c r="C302" s="2" t="s">
        <v>225</v>
      </c>
      <c r="D302" s="2" t="s">
        <v>76</v>
      </c>
      <c r="E302" s="2" t="s">
        <v>796</v>
      </c>
      <c r="F302" s="2" t="s">
        <v>797</v>
      </c>
      <c r="G302" t="s">
        <v>79</v>
      </c>
      <c r="H302" s="1">
        <f>DATE(2025,1,14)</f>
        <v>45671</v>
      </c>
      <c r="I302">
        <v>4214.72</v>
      </c>
    </row>
    <row r="303" spans="1:9" x14ac:dyDescent="0.25">
      <c r="A303">
        <f t="shared" ca="1" si="9"/>
        <v>0.18532386132974898</v>
      </c>
      <c r="B303" s="2" t="s">
        <v>307</v>
      </c>
      <c r="C303" s="2" t="s">
        <v>308</v>
      </c>
      <c r="D303" s="2" t="s">
        <v>76</v>
      </c>
      <c r="E303" s="2" t="s">
        <v>798</v>
      </c>
      <c r="F303" s="2" t="s">
        <v>799</v>
      </c>
      <c r="G303" t="s">
        <v>79</v>
      </c>
      <c r="H303" s="1">
        <f>DATE(2025,1,23)</f>
        <v>45680</v>
      </c>
      <c r="I303">
        <v>1997.52</v>
      </c>
    </row>
    <row r="304" spans="1:9" x14ac:dyDescent="0.25">
      <c r="A304">
        <f t="shared" ca="1" si="9"/>
        <v>0.5704556701337703</v>
      </c>
      <c r="B304" s="2" t="s">
        <v>81</v>
      </c>
      <c r="C304" s="2" t="s">
        <v>82</v>
      </c>
      <c r="D304" s="2" t="s">
        <v>76</v>
      </c>
      <c r="E304" s="2" t="s">
        <v>800</v>
      </c>
      <c r="F304" s="2" t="s">
        <v>801</v>
      </c>
      <c r="G304" t="s">
        <v>101</v>
      </c>
      <c r="H304" s="1">
        <f>DATE(2025,2,17)</f>
        <v>45705</v>
      </c>
      <c r="I304">
        <v>11799.89</v>
      </c>
    </row>
    <row r="305" spans="1:17" x14ac:dyDescent="0.25">
      <c r="A305">
        <f t="shared" ca="1" si="9"/>
        <v>0.62490049030571371</v>
      </c>
      <c r="B305" s="2" t="s">
        <v>187</v>
      </c>
      <c r="C305" s="2" t="s">
        <v>188</v>
      </c>
      <c r="D305" s="2" t="s">
        <v>76</v>
      </c>
      <c r="E305" s="2" t="s">
        <v>802</v>
      </c>
      <c r="F305" s="2" t="s">
        <v>803</v>
      </c>
      <c r="G305" t="s">
        <v>79</v>
      </c>
      <c r="H305" s="1">
        <f>DATE(2024,10,30)</f>
        <v>45595</v>
      </c>
      <c r="I305">
        <v>9078</v>
      </c>
    </row>
    <row r="306" spans="1:17" x14ac:dyDescent="0.25">
      <c r="A306">
        <f t="shared" ca="1" si="9"/>
        <v>0.66331377913402745</v>
      </c>
      <c r="B306" s="2" t="s">
        <v>241</v>
      </c>
      <c r="C306" s="2" t="s">
        <v>242</v>
      </c>
      <c r="D306" s="2" t="s">
        <v>76</v>
      </c>
      <c r="E306" s="2" t="s">
        <v>804</v>
      </c>
      <c r="F306" s="2" t="s">
        <v>805</v>
      </c>
      <c r="G306" t="s">
        <v>101</v>
      </c>
      <c r="H306" s="1">
        <f>DATE(2025,1,27)</f>
        <v>45684</v>
      </c>
      <c r="I306">
        <v>1331.47</v>
      </c>
    </row>
    <row r="307" spans="1:17" x14ac:dyDescent="0.25">
      <c r="A307">
        <f t="shared" ca="1" si="9"/>
        <v>0.44368704403518266</v>
      </c>
      <c r="B307" s="2" t="s">
        <v>166</v>
      </c>
      <c r="C307" s="2" t="s">
        <v>167</v>
      </c>
      <c r="D307" s="2" t="s">
        <v>76</v>
      </c>
      <c r="E307" s="2" t="s">
        <v>806</v>
      </c>
      <c r="F307" s="2" t="s">
        <v>807</v>
      </c>
      <c r="G307" t="s">
        <v>101</v>
      </c>
      <c r="H307" s="1">
        <f>DATE(2025,2,21)</f>
        <v>45709</v>
      </c>
      <c r="I307">
        <v>3431.87</v>
      </c>
    </row>
    <row r="308" spans="1:17" x14ac:dyDescent="0.25">
      <c r="A308">
        <f t="shared" ca="1" si="9"/>
        <v>0.10691251723449102</v>
      </c>
      <c r="B308" s="2" t="s">
        <v>81</v>
      </c>
      <c r="C308" s="2" t="s">
        <v>82</v>
      </c>
      <c r="D308" s="2" t="s">
        <v>76</v>
      </c>
      <c r="E308" s="2" t="s">
        <v>808</v>
      </c>
      <c r="F308" s="2" t="s">
        <v>809</v>
      </c>
      <c r="G308" t="s">
        <v>101</v>
      </c>
      <c r="H308" s="1">
        <f>DATE(2025,1,16)</f>
        <v>45673</v>
      </c>
      <c r="I308">
        <v>332.62</v>
      </c>
    </row>
    <row r="309" spans="1:17" x14ac:dyDescent="0.25">
      <c r="A309">
        <f t="shared" ca="1" si="9"/>
        <v>0.47233382901497478</v>
      </c>
      <c r="B309" s="2" t="s">
        <v>81</v>
      </c>
      <c r="C309" s="2" t="s">
        <v>82</v>
      </c>
      <c r="D309" s="2" t="s">
        <v>76</v>
      </c>
      <c r="E309" s="2" t="s">
        <v>810</v>
      </c>
      <c r="F309" s="2" t="s">
        <v>811</v>
      </c>
      <c r="G309" t="s">
        <v>101</v>
      </c>
      <c r="H309" s="1">
        <f>DATE(2025,1,8)</f>
        <v>45665</v>
      </c>
      <c r="I309">
        <v>3210.62</v>
      </c>
    </row>
    <row r="310" spans="1:17" x14ac:dyDescent="0.25">
      <c r="A310">
        <f t="shared" ca="1" si="9"/>
        <v>0.69908389129628223</v>
      </c>
      <c r="B310" s="2" t="s">
        <v>126</v>
      </c>
      <c r="C310" s="2" t="s">
        <v>127</v>
      </c>
      <c r="D310" s="2" t="s">
        <v>76</v>
      </c>
      <c r="E310" s="2" t="s">
        <v>812</v>
      </c>
      <c r="F310" s="2" t="s">
        <v>813</v>
      </c>
      <c r="G310" t="s">
        <v>79</v>
      </c>
      <c r="H310" s="1">
        <f>DATE(2025,1,15)</f>
        <v>45672</v>
      </c>
      <c r="I310">
        <v>241.2</v>
      </c>
    </row>
    <row r="311" spans="1:17" x14ac:dyDescent="0.25">
      <c r="A311">
        <f t="shared" ca="1" si="9"/>
        <v>0.97898281979019275</v>
      </c>
      <c r="B311" s="2" t="s">
        <v>126</v>
      </c>
      <c r="C311" s="2" t="s">
        <v>127</v>
      </c>
      <c r="D311" s="2" t="s">
        <v>76</v>
      </c>
      <c r="E311" s="2" t="s">
        <v>814</v>
      </c>
      <c r="F311" s="2" t="s">
        <v>815</v>
      </c>
      <c r="G311" t="s">
        <v>79</v>
      </c>
      <c r="H311" s="1">
        <f>DATE(2024,12,17)</f>
        <v>45643</v>
      </c>
      <c r="I311">
        <v>503.04</v>
      </c>
    </row>
    <row r="312" spans="1:17" x14ac:dyDescent="0.25">
      <c r="A312">
        <f t="shared" ca="1" si="9"/>
        <v>0.1458166116355627</v>
      </c>
      <c r="B312" s="2" t="s">
        <v>126</v>
      </c>
      <c r="C312" s="2" t="s">
        <v>127</v>
      </c>
      <c r="D312" s="2" t="s">
        <v>76</v>
      </c>
      <c r="E312" s="2" t="s">
        <v>816</v>
      </c>
      <c r="F312" s="2" t="s">
        <v>817</v>
      </c>
      <c r="G312" t="s">
        <v>79</v>
      </c>
      <c r="H312" s="1">
        <f>DATE(2024,11,27)</f>
        <v>45623</v>
      </c>
      <c r="I312">
        <v>965.72</v>
      </c>
    </row>
    <row r="313" spans="1:17" x14ac:dyDescent="0.25">
      <c r="A313">
        <f t="shared" ca="1" si="9"/>
        <v>0.42884131271183057</v>
      </c>
      <c r="B313" s="2" t="s">
        <v>241</v>
      </c>
      <c r="C313" s="2" t="s">
        <v>242</v>
      </c>
      <c r="D313" s="2" t="s">
        <v>76</v>
      </c>
      <c r="E313" s="2" t="s">
        <v>818</v>
      </c>
      <c r="F313" s="2" t="s">
        <v>819</v>
      </c>
      <c r="G313" t="s">
        <v>101</v>
      </c>
      <c r="H313" s="1">
        <f>DATE(2025,1,10)</f>
        <v>45667</v>
      </c>
      <c r="I313">
        <v>109.49</v>
      </c>
    </row>
    <row r="314" spans="1:17" x14ac:dyDescent="0.25">
      <c r="A314">
        <f t="shared" ca="1" si="9"/>
        <v>0.76550683898879079</v>
      </c>
      <c r="B314" s="2" t="s">
        <v>241</v>
      </c>
      <c r="C314" s="2" t="s">
        <v>242</v>
      </c>
      <c r="D314" s="2" t="s">
        <v>76</v>
      </c>
      <c r="E314" s="2" t="s">
        <v>820</v>
      </c>
      <c r="F314" s="2" t="s">
        <v>821</v>
      </c>
      <c r="G314" t="s">
        <v>79</v>
      </c>
      <c r="H314" s="1">
        <f>DATE(2024,12,11)</f>
        <v>45637</v>
      </c>
      <c r="I314">
        <v>145.19999999999999</v>
      </c>
    </row>
    <row r="315" spans="1:17" x14ac:dyDescent="0.25">
      <c r="A315">
        <f t="shared" ca="1" si="9"/>
        <v>4.4074305485653387E-2</v>
      </c>
      <c r="B315" s="2" t="s">
        <v>81</v>
      </c>
      <c r="C315" s="2" t="s">
        <v>82</v>
      </c>
      <c r="D315" s="2" t="s">
        <v>76</v>
      </c>
      <c r="E315" s="2" t="s">
        <v>822</v>
      </c>
      <c r="F315" s="2" t="s">
        <v>823</v>
      </c>
      <c r="G315" t="s">
        <v>101</v>
      </c>
      <c r="H315" s="1">
        <f>DATE(2024,12,18)</f>
        <v>45644</v>
      </c>
      <c r="I315">
        <v>9095.7000000000007</v>
      </c>
    </row>
    <row r="316" spans="1:17" x14ac:dyDescent="0.25">
      <c r="A316">
        <f t="shared" ca="1" si="9"/>
        <v>0.10490572382795071</v>
      </c>
      <c r="B316" s="2" t="s">
        <v>187</v>
      </c>
      <c r="C316" s="2" t="s">
        <v>188</v>
      </c>
      <c r="D316" s="2" t="s">
        <v>76</v>
      </c>
      <c r="E316" s="2" t="s">
        <v>824</v>
      </c>
      <c r="F316" s="2" t="s">
        <v>825</v>
      </c>
      <c r="G316" t="s">
        <v>79</v>
      </c>
      <c r="H316" s="1">
        <f>DATE(2024,10,28)</f>
        <v>45593</v>
      </c>
      <c r="I316">
        <v>6.24</v>
      </c>
    </row>
    <row r="317" spans="1:17" x14ac:dyDescent="0.25">
      <c r="A317">
        <f t="shared" ca="1" si="9"/>
        <v>0.71383290726783932</v>
      </c>
      <c r="B317" s="2" t="s">
        <v>307</v>
      </c>
      <c r="C317" s="2" t="s">
        <v>308</v>
      </c>
      <c r="D317" s="2" t="s">
        <v>76</v>
      </c>
      <c r="E317" s="2" t="s">
        <v>826</v>
      </c>
      <c r="F317" s="2" t="s">
        <v>827</v>
      </c>
      <c r="G317" t="s">
        <v>79</v>
      </c>
      <c r="H317" s="1">
        <f>DATE(2024,12,30)</f>
        <v>45656</v>
      </c>
      <c r="I317">
        <v>3176</v>
      </c>
    </row>
    <row r="318" spans="1:17" x14ac:dyDescent="0.25">
      <c r="A318">
        <f t="shared" ca="1" si="9"/>
        <v>0.92088664435764234</v>
      </c>
      <c r="B318" s="2" t="s">
        <v>241</v>
      </c>
      <c r="C318" s="2" t="s">
        <v>242</v>
      </c>
      <c r="D318" s="2" t="s">
        <v>76</v>
      </c>
      <c r="E318" s="2" t="s">
        <v>828</v>
      </c>
      <c r="F318" s="2" t="s">
        <v>829</v>
      </c>
      <c r="G318" t="s">
        <v>79</v>
      </c>
      <c r="H318" s="1">
        <f>DATE(2024,10,30)</f>
        <v>45595</v>
      </c>
      <c r="I318">
        <v>2357.9299999999998</v>
      </c>
    </row>
    <row r="319" spans="1:17" x14ac:dyDescent="0.25">
      <c r="A319">
        <f t="shared" ca="1" si="9"/>
        <v>0.71279693296411228</v>
      </c>
      <c r="B319" s="2" t="s">
        <v>315</v>
      </c>
      <c r="C319" s="2" t="s">
        <v>316</v>
      </c>
      <c r="D319" s="2" t="s">
        <v>76</v>
      </c>
      <c r="E319" s="2" t="s">
        <v>830</v>
      </c>
      <c r="F319" s="2" t="s">
        <v>831</v>
      </c>
      <c r="G319" t="s">
        <v>79</v>
      </c>
      <c r="H319" s="1">
        <f>DATE(2024,12,3)</f>
        <v>45629</v>
      </c>
      <c r="I319">
        <v>680.64</v>
      </c>
      <c r="K319" s="12"/>
      <c r="L319" s="12"/>
      <c r="P319" s="12"/>
      <c r="Q319" s="16"/>
    </row>
    <row r="320" spans="1:17" x14ac:dyDescent="0.25">
      <c r="A320">
        <f t="shared" ca="1" si="9"/>
        <v>0.96888621541977205</v>
      </c>
      <c r="B320" s="2" t="s">
        <v>241</v>
      </c>
      <c r="C320" s="2" t="s">
        <v>242</v>
      </c>
      <c r="D320" s="2" t="s">
        <v>76</v>
      </c>
      <c r="E320" s="2" t="s">
        <v>832</v>
      </c>
      <c r="F320" s="2" t="s">
        <v>715</v>
      </c>
      <c r="G320" t="s">
        <v>101</v>
      </c>
      <c r="H320" s="1">
        <f>DATE(2025,2,10)</f>
        <v>45698</v>
      </c>
      <c r="I320">
        <v>420.75</v>
      </c>
    </row>
    <row r="321" spans="1:9" x14ac:dyDescent="0.25">
      <c r="A321">
        <f t="shared" ca="1" si="9"/>
        <v>0.96803070133917068</v>
      </c>
      <c r="B321" s="2" t="s">
        <v>120</v>
      </c>
      <c r="C321" s="2" t="s">
        <v>121</v>
      </c>
      <c r="D321" s="2" t="s">
        <v>76</v>
      </c>
      <c r="E321" s="2" t="s">
        <v>833</v>
      </c>
      <c r="F321" s="2" t="s">
        <v>834</v>
      </c>
      <c r="G321" t="s">
        <v>101</v>
      </c>
      <c r="H321" s="1">
        <f>DATE(2025,2,24)</f>
        <v>45712</v>
      </c>
      <c r="I321">
        <v>970.67</v>
      </c>
    </row>
    <row r="322" spans="1:9" x14ac:dyDescent="0.25">
      <c r="A322">
        <f t="shared" ca="1" si="9"/>
        <v>0.89596016275924606</v>
      </c>
      <c r="B322" s="2" t="s">
        <v>241</v>
      </c>
      <c r="C322" s="2" t="s">
        <v>242</v>
      </c>
      <c r="D322" s="2" t="s">
        <v>76</v>
      </c>
      <c r="E322" s="2" t="s">
        <v>835</v>
      </c>
      <c r="F322" s="2" t="s">
        <v>836</v>
      </c>
      <c r="G322" t="s">
        <v>79</v>
      </c>
      <c r="H322" s="1">
        <f>DATE(2024,11,6)</f>
        <v>45602</v>
      </c>
      <c r="I322">
        <v>143.61000000000001</v>
      </c>
    </row>
    <row r="323" spans="1:9" x14ac:dyDescent="0.25">
      <c r="A323">
        <f t="shared" ref="A323:A386" ca="1" si="10">RAND()</f>
        <v>0.29292087919221166</v>
      </c>
      <c r="B323" s="2" t="s">
        <v>241</v>
      </c>
      <c r="C323" s="2" t="s">
        <v>242</v>
      </c>
      <c r="D323" s="2" t="s">
        <v>76</v>
      </c>
      <c r="E323" s="2" t="s">
        <v>837</v>
      </c>
      <c r="F323" s="2" t="s">
        <v>838</v>
      </c>
      <c r="G323" t="s">
        <v>101</v>
      </c>
      <c r="H323" s="1">
        <f>DATE(2025,1,31)</f>
        <v>45688</v>
      </c>
      <c r="I323">
        <v>3084.25</v>
      </c>
    </row>
    <row r="324" spans="1:9" x14ac:dyDescent="0.25">
      <c r="A324">
        <f t="shared" ca="1" si="10"/>
        <v>0.8305596220090351</v>
      </c>
      <c r="B324" s="2" t="s">
        <v>74</v>
      </c>
      <c r="C324" s="2" t="s">
        <v>75</v>
      </c>
      <c r="D324" s="2" t="s">
        <v>76</v>
      </c>
      <c r="E324" s="2" t="s">
        <v>839</v>
      </c>
      <c r="F324" s="2" t="s">
        <v>840</v>
      </c>
      <c r="G324" t="s">
        <v>79</v>
      </c>
      <c r="H324" s="1">
        <f>DATE(2024,10,23)</f>
        <v>45588</v>
      </c>
      <c r="I324">
        <v>4145.32</v>
      </c>
    </row>
    <row r="325" spans="1:9" x14ac:dyDescent="0.25">
      <c r="A325">
        <f t="shared" ca="1" si="10"/>
        <v>0.32516701972186701</v>
      </c>
      <c r="B325" s="2" t="s">
        <v>81</v>
      </c>
      <c r="C325" s="2" t="s">
        <v>82</v>
      </c>
      <c r="D325" s="2" t="s">
        <v>76</v>
      </c>
      <c r="E325" s="2" t="s">
        <v>841</v>
      </c>
      <c r="F325" s="2" t="s">
        <v>842</v>
      </c>
      <c r="G325" t="s">
        <v>101</v>
      </c>
      <c r="H325" s="1">
        <f>DATE(2024,12,22)</f>
        <v>45648</v>
      </c>
      <c r="I325">
        <v>958.62</v>
      </c>
    </row>
    <row r="326" spans="1:9" x14ac:dyDescent="0.25">
      <c r="A326">
        <f t="shared" ca="1" si="10"/>
        <v>0.57280055396022311</v>
      </c>
      <c r="B326" s="2" t="s">
        <v>187</v>
      </c>
      <c r="C326" s="2" t="s">
        <v>188</v>
      </c>
      <c r="D326" s="2" t="s">
        <v>76</v>
      </c>
      <c r="E326" s="2" t="s">
        <v>843</v>
      </c>
      <c r="F326" s="2" t="s">
        <v>844</v>
      </c>
      <c r="G326" t="s">
        <v>79</v>
      </c>
      <c r="H326" s="1">
        <f>DATE(2024,12,5)</f>
        <v>45631</v>
      </c>
      <c r="I326">
        <v>80.400000000000006</v>
      </c>
    </row>
    <row r="327" spans="1:9" x14ac:dyDescent="0.25">
      <c r="A327">
        <f t="shared" ca="1" si="10"/>
        <v>0.42977339354967048</v>
      </c>
      <c r="B327" s="2" t="s">
        <v>81</v>
      </c>
      <c r="C327" s="2" t="s">
        <v>82</v>
      </c>
      <c r="D327" s="2" t="s">
        <v>76</v>
      </c>
      <c r="E327" s="2" t="s">
        <v>845</v>
      </c>
      <c r="F327" s="2" t="s">
        <v>846</v>
      </c>
      <c r="G327" t="s">
        <v>79</v>
      </c>
      <c r="H327" s="1">
        <f>DATE(2024,11,25)</f>
        <v>45621</v>
      </c>
      <c r="I327">
        <v>959.33</v>
      </c>
    </row>
    <row r="328" spans="1:9" x14ac:dyDescent="0.25">
      <c r="A328">
        <f t="shared" ca="1" si="10"/>
        <v>0.43602381343372387</v>
      </c>
      <c r="B328" s="2" t="s">
        <v>187</v>
      </c>
      <c r="C328" s="2" t="s">
        <v>188</v>
      </c>
      <c r="D328" s="2" t="s">
        <v>76</v>
      </c>
      <c r="E328" s="2" t="s">
        <v>847</v>
      </c>
      <c r="F328" s="2" t="s">
        <v>848</v>
      </c>
      <c r="G328" t="s">
        <v>79</v>
      </c>
      <c r="H328" s="1">
        <f>DATE(2024,12,3)</f>
        <v>45629</v>
      </c>
      <c r="I328">
        <v>1621.56</v>
      </c>
    </row>
    <row r="329" spans="1:9" x14ac:dyDescent="0.25">
      <c r="A329">
        <f t="shared" ca="1" si="10"/>
        <v>6.4248848817704429E-2</v>
      </c>
      <c r="B329" s="2" t="s">
        <v>241</v>
      </c>
      <c r="C329" s="2" t="s">
        <v>242</v>
      </c>
      <c r="D329" s="2" t="s">
        <v>76</v>
      </c>
      <c r="E329" s="2" t="s">
        <v>849</v>
      </c>
      <c r="F329" s="2" t="s">
        <v>850</v>
      </c>
      <c r="G329" t="s">
        <v>101</v>
      </c>
      <c r="H329" s="1">
        <f>DATE(2025,1,31)</f>
        <v>45688</v>
      </c>
      <c r="I329">
        <v>19.45</v>
      </c>
    </row>
    <row r="330" spans="1:9" x14ac:dyDescent="0.25">
      <c r="A330">
        <f t="shared" ca="1" si="10"/>
        <v>0.92242330105253156</v>
      </c>
      <c r="B330" s="2" t="s">
        <v>241</v>
      </c>
      <c r="C330" s="2" t="s">
        <v>242</v>
      </c>
      <c r="D330" s="2" t="s">
        <v>76</v>
      </c>
      <c r="E330" s="2" t="s">
        <v>851</v>
      </c>
      <c r="F330" s="2" t="s">
        <v>852</v>
      </c>
      <c r="G330" t="s">
        <v>79</v>
      </c>
      <c r="H330" s="1">
        <f>DATE(2024,12,23)</f>
        <v>45649</v>
      </c>
      <c r="I330">
        <v>455.53</v>
      </c>
    </row>
    <row r="331" spans="1:9" x14ac:dyDescent="0.25">
      <c r="A331">
        <f t="shared" ca="1" si="10"/>
        <v>2.8941881453411478E-3</v>
      </c>
      <c r="B331" s="2" t="s">
        <v>187</v>
      </c>
      <c r="C331" s="2" t="s">
        <v>188</v>
      </c>
      <c r="D331" s="2" t="s">
        <v>76</v>
      </c>
      <c r="E331" s="2" t="s">
        <v>853</v>
      </c>
      <c r="F331" s="2" t="s">
        <v>854</v>
      </c>
      <c r="G331" t="s">
        <v>79</v>
      </c>
      <c r="H331" s="1">
        <f>DATE(2024,11,12)</f>
        <v>45608</v>
      </c>
      <c r="I331">
        <v>864</v>
      </c>
    </row>
    <row r="332" spans="1:9" x14ac:dyDescent="0.25">
      <c r="A332">
        <f t="shared" ca="1" si="10"/>
        <v>0.66087828501217194</v>
      </c>
      <c r="B332" s="2" t="s">
        <v>372</v>
      </c>
      <c r="C332" s="2" t="s">
        <v>323</v>
      </c>
      <c r="D332" s="2" t="s">
        <v>76</v>
      </c>
      <c r="E332" s="2" t="s">
        <v>855</v>
      </c>
      <c r="F332" s="2" t="s">
        <v>856</v>
      </c>
      <c r="G332" t="s">
        <v>79</v>
      </c>
      <c r="H332" s="1">
        <f>DATE(2024,12,17)</f>
        <v>45643</v>
      </c>
      <c r="I332">
        <v>2264.6999999999998</v>
      </c>
    </row>
    <row r="333" spans="1:9" x14ac:dyDescent="0.25">
      <c r="A333">
        <f t="shared" ca="1" si="10"/>
        <v>0.27098297864045628</v>
      </c>
      <c r="B333" s="2" t="s">
        <v>307</v>
      </c>
      <c r="C333" s="2" t="s">
        <v>308</v>
      </c>
      <c r="D333" s="2" t="s">
        <v>76</v>
      </c>
      <c r="E333" s="2" t="s">
        <v>857</v>
      </c>
      <c r="F333" s="2" t="s">
        <v>858</v>
      </c>
      <c r="G333" t="s">
        <v>101</v>
      </c>
      <c r="H333" s="1">
        <f>DATE(2025,2,6)</f>
        <v>45694</v>
      </c>
      <c r="I333">
        <v>101.5</v>
      </c>
    </row>
    <row r="334" spans="1:9" x14ac:dyDescent="0.25">
      <c r="A334">
        <f t="shared" ca="1" si="10"/>
        <v>0.96000241588169732</v>
      </c>
      <c r="B334" s="2" t="s">
        <v>372</v>
      </c>
      <c r="C334" s="2" t="s">
        <v>323</v>
      </c>
      <c r="D334" s="2" t="s">
        <v>76</v>
      </c>
      <c r="E334" s="2" t="s">
        <v>859</v>
      </c>
      <c r="F334" s="2" t="s">
        <v>860</v>
      </c>
      <c r="G334" t="s">
        <v>101</v>
      </c>
      <c r="H334" s="1">
        <f>DATE(2025,2,4)</f>
        <v>45692</v>
      </c>
      <c r="I334">
        <v>31.71</v>
      </c>
    </row>
    <row r="335" spans="1:9" x14ac:dyDescent="0.25">
      <c r="A335">
        <f t="shared" ca="1" si="10"/>
        <v>0.74867977282563747</v>
      </c>
      <c r="B335" s="2" t="s">
        <v>85</v>
      </c>
      <c r="C335" s="2" t="s">
        <v>86</v>
      </c>
      <c r="D335" s="2" t="s">
        <v>76</v>
      </c>
      <c r="E335" s="2" t="s">
        <v>861</v>
      </c>
      <c r="F335" s="2" t="s">
        <v>862</v>
      </c>
      <c r="G335" t="s">
        <v>101</v>
      </c>
      <c r="H335" s="1">
        <f>DATE(2025,1,13)</f>
        <v>45670</v>
      </c>
      <c r="I335">
        <v>1314.95</v>
      </c>
    </row>
    <row r="336" spans="1:9" x14ac:dyDescent="0.25">
      <c r="A336">
        <f t="shared" ca="1" si="10"/>
        <v>0.47025606227720673</v>
      </c>
      <c r="B336" s="2" t="s">
        <v>126</v>
      </c>
      <c r="C336" s="2" t="s">
        <v>127</v>
      </c>
      <c r="D336" s="2" t="s">
        <v>76</v>
      </c>
      <c r="E336" s="2" t="s">
        <v>863</v>
      </c>
      <c r="F336" s="2" t="s">
        <v>864</v>
      </c>
      <c r="G336" t="s">
        <v>101</v>
      </c>
      <c r="H336" s="1">
        <f>DATE(2025,2,14)</f>
        <v>45702</v>
      </c>
      <c r="I336">
        <v>470.81</v>
      </c>
    </row>
    <row r="337" spans="1:17" x14ac:dyDescent="0.25">
      <c r="A337">
        <f t="shared" ca="1" si="10"/>
        <v>0.38321576542280078</v>
      </c>
      <c r="B337" s="2" t="s">
        <v>241</v>
      </c>
      <c r="C337" s="2" t="s">
        <v>242</v>
      </c>
      <c r="D337" s="2" t="s">
        <v>76</v>
      </c>
      <c r="E337" s="2" t="s">
        <v>865</v>
      </c>
      <c r="F337" s="2" t="s">
        <v>866</v>
      </c>
      <c r="G337" t="s">
        <v>79</v>
      </c>
      <c r="H337" s="1">
        <f>DATE(2024,10,18)</f>
        <v>45583</v>
      </c>
      <c r="I337">
        <v>28.56</v>
      </c>
    </row>
    <row r="338" spans="1:17" x14ac:dyDescent="0.25">
      <c r="A338">
        <f t="shared" ca="1" si="10"/>
        <v>8.2899432496344905E-2</v>
      </c>
      <c r="B338" s="2" t="s">
        <v>645</v>
      </c>
      <c r="C338" s="2" t="s">
        <v>646</v>
      </c>
      <c r="D338" s="2" t="s">
        <v>76</v>
      </c>
      <c r="E338" s="2" t="s">
        <v>867</v>
      </c>
      <c r="F338" s="2" t="s">
        <v>868</v>
      </c>
      <c r="G338" t="s">
        <v>79</v>
      </c>
      <c r="H338" s="1">
        <f>DATE(2024,10,7)</f>
        <v>45572</v>
      </c>
      <c r="I338">
        <v>4338.6000000000004</v>
      </c>
    </row>
    <row r="339" spans="1:17" x14ac:dyDescent="0.25">
      <c r="A339">
        <f t="shared" ca="1" si="10"/>
        <v>0.47848114791164365</v>
      </c>
      <c r="B339" s="2" t="s">
        <v>869</v>
      </c>
      <c r="C339" s="2" t="s">
        <v>870</v>
      </c>
      <c r="D339" s="2" t="s">
        <v>76</v>
      </c>
      <c r="E339" s="2" t="s">
        <v>871</v>
      </c>
      <c r="F339" s="2" t="s">
        <v>872</v>
      </c>
      <c r="G339" t="s">
        <v>79</v>
      </c>
      <c r="H339" s="1">
        <f>DATE(2024,12,18)</f>
        <v>45644</v>
      </c>
      <c r="I339">
        <v>1287.95</v>
      </c>
    </row>
    <row r="340" spans="1:17" x14ac:dyDescent="0.25">
      <c r="A340">
        <f t="shared" ca="1" si="10"/>
        <v>0.87313164497325912</v>
      </c>
      <c r="B340" s="2" t="s">
        <v>187</v>
      </c>
      <c r="C340" s="2" t="s">
        <v>188</v>
      </c>
      <c r="D340" s="2" t="s">
        <v>76</v>
      </c>
      <c r="E340" s="2" t="s">
        <v>873</v>
      </c>
      <c r="F340" s="2" t="s">
        <v>874</v>
      </c>
      <c r="G340" t="s">
        <v>101</v>
      </c>
      <c r="H340" s="1">
        <f>DATE(2025,1,27)</f>
        <v>45684</v>
      </c>
      <c r="I340">
        <v>4100.3999999999996</v>
      </c>
    </row>
    <row r="341" spans="1:17" x14ac:dyDescent="0.25">
      <c r="A341">
        <f t="shared" ca="1" si="10"/>
        <v>4.2006706461781396E-2</v>
      </c>
      <c r="B341" s="2" t="s">
        <v>574</v>
      </c>
      <c r="C341" s="2" t="s">
        <v>575</v>
      </c>
      <c r="D341" s="2" t="s">
        <v>76</v>
      </c>
      <c r="E341" s="2" t="s">
        <v>875</v>
      </c>
      <c r="F341" s="2" t="s">
        <v>876</v>
      </c>
      <c r="G341" t="s">
        <v>79</v>
      </c>
      <c r="H341" s="1">
        <f>DATE(2025,1,8)</f>
        <v>45665</v>
      </c>
      <c r="I341">
        <v>11907.28</v>
      </c>
    </row>
    <row r="342" spans="1:17" x14ac:dyDescent="0.25">
      <c r="A342">
        <f t="shared" ca="1" si="10"/>
        <v>0.45360751754600881</v>
      </c>
      <c r="B342" s="2" t="s">
        <v>126</v>
      </c>
      <c r="C342" s="2" t="s">
        <v>127</v>
      </c>
      <c r="D342" s="2" t="s">
        <v>76</v>
      </c>
      <c r="E342" s="2" t="s">
        <v>877</v>
      </c>
      <c r="F342" s="2" t="s">
        <v>878</v>
      </c>
      <c r="G342" t="s">
        <v>79</v>
      </c>
      <c r="H342" s="1">
        <f>DATE(2024,12,11)</f>
        <v>45637</v>
      </c>
      <c r="I342">
        <v>120.48</v>
      </c>
    </row>
    <row r="343" spans="1:17" x14ac:dyDescent="0.25">
      <c r="A343">
        <f t="shared" ca="1" si="10"/>
        <v>0.35814517198609785</v>
      </c>
      <c r="B343" s="2" t="s">
        <v>187</v>
      </c>
      <c r="C343" s="2" t="s">
        <v>188</v>
      </c>
      <c r="D343" s="2" t="s">
        <v>76</v>
      </c>
      <c r="E343" s="2" t="s">
        <v>879</v>
      </c>
      <c r="F343" s="2" t="s">
        <v>880</v>
      </c>
      <c r="G343" t="s">
        <v>79</v>
      </c>
      <c r="H343" s="1">
        <f>DATE(2025,1,9)</f>
        <v>45666</v>
      </c>
      <c r="I343">
        <v>960</v>
      </c>
    </row>
    <row r="344" spans="1:17" x14ac:dyDescent="0.25">
      <c r="A344">
        <f t="shared" ca="1" si="10"/>
        <v>4.5858665928481868E-2</v>
      </c>
      <c r="B344" s="2" t="s">
        <v>81</v>
      </c>
      <c r="C344" s="2" t="s">
        <v>82</v>
      </c>
      <c r="D344" s="2" t="s">
        <v>76</v>
      </c>
      <c r="E344" s="2" t="s">
        <v>881</v>
      </c>
      <c r="F344" s="2" t="s">
        <v>882</v>
      </c>
      <c r="G344" t="s">
        <v>101</v>
      </c>
      <c r="H344" s="1">
        <f>DATE(2025,2,20)</f>
        <v>45708</v>
      </c>
      <c r="I344">
        <v>1221.6400000000001</v>
      </c>
    </row>
    <row r="345" spans="1:17" x14ac:dyDescent="0.25">
      <c r="A345">
        <f t="shared" ca="1" si="10"/>
        <v>0.54002858454289149</v>
      </c>
      <c r="B345" s="2" t="s">
        <v>307</v>
      </c>
      <c r="C345" s="2" t="s">
        <v>308</v>
      </c>
      <c r="D345" s="2" t="s">
        <v>76</v>
      </c>
      <c r="E345" s="2" t="s">
        <v>883</v>
      </c>
      <c r="F345" s="2" t="s">
        <v>884</v>
      </c>
      <c r="G345" t="s">
        <v>79</v>
      </c>
      <c r="H345" s="1">
        <f>DATE(2024,11,19)</f>
        <v>45615</v>
      </c>
      <c r="I345">
        <v>4647.8900000000003</v>
      </c>
    </row>
    <row r="346" spans="1:17" x14ac:dyDescent="0.25">
      <c r="A346">
        <f t="shared" ca="1" si="10"/>
        <v>0.65523991417612759</v>
      </c>
      <c r="B346" s="2" t="s">
        <v>81</v>
      </c>
      <c r="C346" s="2" t="s">
        <v>82</v>
      </c>
      <c r="D346" s="2" t="s">
        <v>76</v>
      </c>
      <c r="E346" s="2" t="s">
        <v>885</v>
      </c>
      <c r="F346" s="2" t="s">
        <v>886</v>
      </c>
      <c r="G346" t="s">
        <v>79</v>
      </c>
      <c r="H346" s="1">
        <f>DATE(2024,12,6)</f>
        <v>45632</v>
      </c>
      <c r="I346">
        <v>7351.56</v>
      </c>
      <c r="K346" s="12"/>
      <c r="L346" s="12"/>
      <c r="P346" s="12"/>
      <c r="Q346" s="16"/>
    </row>
    <row r="347" spans="1:17" x14ac:dyDescent="0.25">
      <c r="A347">
        <f t="shared" ca="1" si="10"/>
        <v>0.86888826081283854</v>
      </c>
      <c r="B347" s="2" t="s">
        <v>126</v>
      </c>
      <c r="C347" s="2" t="s">
        <v>127</v>
      </c>
      <c r="D347" s="2" t="s">
        <v>76</v>
      </c>
      <c r="E347" s="2" t="s">
        <v>887</v>
      </c>
      <c r="F347" s="2" t="s">
        <v>888</v>
      </c>
      <c r="G347" t="s">
        <v>79</v>
      </c>
      <c r="H347" s="1">
        <f>DATE(2024,12,30)</f>
        <v>45656</v>
      </c>
      <c r="I347">
        <v>2286</v>
      </c>
    </row>
    <row r="348" spans="1:17" x14ac:dyDescent="0.25">
      <c r="A348">
        <f t="shared" ca="1" si="10"/>
        <v>5.4600926188674292E-2</v>
      </c>
      <c r="B348" s="2" t="s">
        <v>126</v>
      </c>
      <c r="C348" s="2" t="s">
        <v>127</v>
      </c>
      <c r="D348" s="2" t="s">
        <v>76</v>
      </c>
      <c r="E348" s="2" t="s">
        <v>889</v>
      </c>
      <c r="F348" s="2" t="s">
        <v>890</v>
      </c>
      <c r="G348" t="s">
        <v>79</v>
      </c>
      <c r="H348" s="1">
        <f>DATE(2024,10,7)</f>
        <v>45572</v>
      </c>
      <c r="I348">
        <v>277.2</v>
      </c>
    </row>
    <row r="349" spans="1:17" x14ac:dyDescent="0.25">
      <c r="A349">
        <f t="shared" ca="1" si="10"/>
        <v>0.64274174520053595</v>
      </c>
      <c r="B349" s="2" t="s">
        <v>126</v>
      </c>
      <c r="C349" s="2" t="s">
        <v>127</v>
      </c>
      <c r="D349" s="2" t="s">
        <v>76</v>
      </c>
      <c r="E349" s="2" t="s">
        <v>891</v>
      </c>
      <c r="F349" s="2" t="s">
        <v>892</v>
      </c>
      <c r="G349" t="s">
        <v>101</v>
      </c>
      <c r="H349" s="1">
        <f>DATE(2025,2,14)</f>
        <v>45702</v>
      </c>
      <c r="I349">
        <v>147.84</v>
      </c>
    </row>
    <row r="350" spans="1:17" x14ac:dyDescent="0.25">
      <c r="A350">
        <f t="shared" ca="1" si="10"/>
        <v>0.33892329470496341</v>
      </c>
      <c r="B350" s="2" t="s">
        <v>126</v>
      </c>
      <c r="C350" s="2" t="s">
        <v>127</v>
      </c>
      <c r="D350" s="2" t="s">
        <v>76</v>
      </c>
      <c r="E350" s="2" t="s">
        <v>893</v>
      </c>
      <c r="F350" s="2" t="s">
        <v>894</v>
      </c>
      <c r="G350" t="s">
        <v>101</v>
      </c>
      <c r="H350" s="1">
        <f>DATE(2025,2,17)</f>
        <v>45705</v>
      </c>
      <c r="I350">
        <v>1309.43</v>
      </c>
    </row>
    <row r="351" spans="1:17" x14ac:dyDescent="0.25">
      <c r="A351">
        <f t="shared" ca="1" si="10"/>
        <v>0.62639620707731714</v>
      </c>
      <c r="B351" s="2" t="s">
        <v>81</v>
      </c>
      <c r="C351" s="2" t="s">
        <v>82</v>
      </c>
      <c r="D351" s="2" t="s">
        <v>76</v>
      </c>
      <c r="E351" s="2" t="s">
        <v>895</v>
      </c>
      <c r="F351" s="2" t="s">
        <v>896</v>
      </c>
      <c r="G351" t="s">
        <v>101</v>
      </c>
      <c r="H351" s="1">
        <f>DATE(2025,2,7)</f>
        <v>45695</v>
      </c>
      <c r="I351">
        <v>620.95000000000005</v>
      </c>
    </row>
    <row r="352" spans="1:17" x14ac:dyDescent="0.25">
      <c r="A352">
        <f t="shared" ca="1" si="10"/>
        <v>0.14277184895225925</v>
      </c>
      <c r="B352" s="2" t="s">
        <v>81</v>
      </c>
      <c r="C352" s="2" t="s">
        <v>82</v>
      </c>
      <c r="D352" s="2" t="s">
        <v>76</v>
      </c>
      <c r="E352" s="2" t="s">
        <v>897</v>
      </c>
      <c r="F352" s="2" t="s">
        <v>898</v>
      </c>
      <c r="G352" t="s">
        <v>79</v>
      </c>
      <c r="H352" s="1">
        <f>DATE(2024,12,3)</f>
        <v>45629</v>
      </c>
      <c r="I352">
        <v>3324.59</v>
      </c>
    </row>
    <row r="353" spans="1:9" x14ac:dyDescent="0.25">
      <c r="A353">
        <f t="shared" ca="1" si="10"/>
        <v>0.93864574972355674</v>
      </c>
      <c r="B353" s="2" t="s">
        <v>187</v>
      </c>
      <c r="C353" s="2" t="s">
        <v>188</v>
      </c>
      <c r="D353" s="2" t="s">
        <v>76</v>
      </c>
      <c r="E353" s="2" t="s">
        <v>899</v>
      </c>
      <c r="F353" s="2" t="s">
        <v>900</v>
      </c>
      <c r="G353" t="s">
        <v>79</v>
      </c>
      <c r="H353" s="1">
        <f>DATE(2024,12,30)</f>
        <v>45656</v>
      </c>
      <c r="I353">
        <v>80.400000000000006</v>
      </c>
    </row>
    <row r="354" spans="1:9" x14ac:dyDescent="0.25">
      <c r="A354">
        <f t="shared" ca="1" si="10"/>
        <v>9.9532334328902627E-2</v>
      </c>
      <c r="B354" s="2" t="s">
        <v>261</v>
      </c>
      <c r="C354" s="2" t="s">
        <v>262</v>
      </c>
      <c r="D354" s="2" t="s">
        <v>76</v>
      </c>
      <c r="E354" s="2" t="s">
        <v>901</v>
      </c>
      <c r="F354" s="2" t="s">
        <v>902</v>
      </c>
      <c r="G354" t="s">
        <v>79</v>
      </c>
      <c r="H354" s="1">
        <f>DATE(2024,10,11)</f>
        <v>45576</v>
      </c>
      <c r="I354">
        <v>8031.54</v>
      </c>
    </row>
    <row r="355" spans="1:9" x14ac:dyDescent="0.25">
      <c r="A355">
        <f t="shared" ca="1" si="10"/>
        <v>0.7457461960990559</v>
      </c>
      <c r="B355" s="2" t="s">
        <v>150</v>
      </c>
      <c r="C355" s="2" t="s">
        <v>151</v>
      </c>
      <c r="D355" s="2" t="s">
        <v>76</v>
      </c>
      <c r="E355" s="2" t="s">
        <v>903</v>
      </c>
      <c r="F355" s="2" t="s">
        <v>904</v>
      </c>
      <c r="G355" t="s">
        <v>79</v>
      </c>
      <c r="H355" s="1">
        <f>DATE(2025,1,28)</f>
        <v>45685</v>
      </c>
      <c r="I355">
        <v>3108.29</v>
      </c>
    </row>
    <row r="356" spans="1:9" x14ac:dyDescent="0.25">
      <c r="A356">
        <f t="shared" ca="1" si="10"/>
        <v>0.52528584062607164</v>
      </c>
      <c r="B356" s="2" t="s">
        <v>905</v>
      </c>
      <c r="C356" s="2" t="s">
        <v>906</v>
      </c>
      <c r="D356" s="2" t="s">
        <v>76</v>
      </c>
      <c r="E356" s="2" t="s">
        <v>907</v>
      </c>
      <c r="F356" s="2" t="s">
        <v>908</v>
      </c>
      <c r="G356" t="s">
        <v>79</v>
      </c>
      <c r="H356" s="1">
        <f>DATE(2024,11,22)</f>
        <v>45618</v>
      </c>
      <c r="I356">
        <v>1290.01</v>
      </c>
    </row>
    <row r="357" spans="1:9" x14ac:dyDescent="0.25">
      <c r="A357">
        <f t="shared" ca="1" si="10"/>
        <v>0.55009343488050544</v>
      </c>
      <c r="B357" s="2" t="s">
        <v>126</v>
      </c>
      <c r="C357" s="2" t="s">
        <v>127</v>
      </c>
      <c r="D357" s="2" t="s">
        <v>76</v>
      </c>
      <c r="E357" s="2" t="s">
        <v>909</v>
      </c>
      <c r="F357" s="2" t="s">
        <v>910</v>
      </c>
      <c r="G357" t="s">
        <v>79</v>
      </c>
      <c r="H357" s="1">
        <f>DATE(2024,10,4)</f>
        <v>45569</v>
      </c>
      <c r="I357">
        <v>0</v>
      </c>
    </row>
    <row r="358" spans="1:9" x14ac:dyDescent="0.25">
      <c r="A358">
        <f t="shared" ca="1" si="10"/>
        <v>0.30156628421366671</v>
      </c>
      <c r="B358" s="2" t="s">
        <v>120</v>
      </c>
      <c r="C358" s="2" t="s">
        <v>121</v>
      </c>
      <c r="D358" s="2" t="s">
        <v>76</v>
      </c>
      <c r="E358" s="2" t="s">
        <v>911</v>
      </c>
      <c r="F358" s="2" t="s">
        <v>912</v>
      </c>
      <c r="G358" t="s">
        <v>79</v>
      </c>
      <c r="H358" s="1">
        <f>DATE(2024,12,9)</f>
        <v>45635</v>
      </c>
      <c r="I358">
        <v>1567.25</v>
      </c>
    </row>
    <row r="359" spans="1:9" x14ac:dyDescent="0.25">
      <c r="A359">
        <f t="shared" ca="1" si="10"/>
        <v>0.69689839008340215</v>
      </c>
      <c r="B359" s="2" t="s">
        <v>241</v>
      </c>
      <c r="C359" s="2" t="s">
        <v>242</v>
      </c>
      <c r="D359" s="2" t="s">
        <v>76</v>
      </c>
      <c r="E359" s="2" t="s">
        <v>913</v>
      </c>
      <c r="F359" s="2" t="s">
        <v>914</v>
      </c>
      <c r="G359" t="s">
        <v>79</v>
      </c>
      <c r="H359" s="1">
        <f>DATE(2024,10,4)</f>
        <v>45569</v>
      </c>
      <c r="I359">
        <v>7894.02</v>
      </c>
    </row>
    <row r="360" spans="1:9" x14ac:dyDescent="0.25">
      <c r="A360">
        <f t="shared" ca="1" si="10"/>
        <v>0.66353207786673918</v>
      </c>
      <c r="B360" s="2" t="s">
        <v>261</v>
      </c>
      <c r="C360" s="2" t="s">
        <v>262</v>
      </c>
      <c r="D360" s="2" t="s">
        <v>76</v>
      </c>
      <c r="E360" s="2" t="s">
        <v>915</v>
      </c>
      <c r="F360" s="2" t="s">
        <v>916</v>
      </c>
      <c r="G360" t="s">
        <v>79</v>
      </c>
      <c r="H360" s="1">
        <f>DATE(2024,10,30)</f>
        <v>45595</v>
      </c>
      <c r="I360">
        <v>1079.46</v>
      </c>
    </row>
    <row r="361" spans="1:9" x14ac:dyDescent="0.25">
      <c r="A361">
        <f t="shared" ca="1" si="10"/>
        <v>0.68154669257746625</v>
      </c>
      <c r="B361" s="2" t="s">
        <v>81</v>
      </c>
      <c r="C361" s="2" t="s">
        <v>82</v>
      </c>
      <c r="D361" s="2" t="s">
        <v>76</v>
      </c>
      <c r="E361" s="2" t="s">
        <v>917</v>
      </c>
      <c r="F361" s="2" t="s">
        <v>918</v>
      </c>
      <c r="G361" t="s">
        <v>101</v>
      </c>
      <c r="H361" s="1">
        <f>DATE(2025,2,13)</f>
        <v>45701</v>
      </c>
      <c r="I361">
        <v>3390.82</v>
      </c>
    </row>
    <row r="362" spans="1:9" x14ac:dyDescent="0.25">
      <c r="A362">
        <f t="shared" ca="1" si="10"/>
        <v>0.44744333846733364</v>
      </c>
      <c r="B362" s="2" t="s">
        <v>919</v>
      </c>
      <c r="C362" s="2" t="s">
        <v>920</v>
      </c>
      <c r="D362" s="2" t="s">
        <v>76</v>
      </c>
      <c r="E362" s="2" t="s">
        <v>921</v>
      </c>
      <c r="F362" s="2" t="s">
        <v>922</v>
      </c>
      <c r="G362" t="s">
        <v>79</v>
      </c>
      <c r="H362" s="1">
        <f>DATE(2024,11,15)</f>
        <v>45611</v>
      </c>
      <c r="I362">
        <v>471.87</v>
      </c>
    </row>
    <row r="363" spans="1:9" x14ac:dyDescent="0.25">
      <c r="A363">
        <f t="shared" ca="1" si="10"/>
        <v>0.17458175290754674</v>
      </c>
      <c r="B363" s="2" t="s">
        <v>120</v>
      </c>
      <c r="C363" s="2" t="s">
        <v>121</v>
      </c>
      <c r="D363" s="2" t="s">
        <v>76</v>
      </c>
      <c r="E363" s="2" t="s">
        <v>923</v>
      </c>
      <c r="F363" s="2" t="s">
        <v>924</v>
      </c>
      <c r="G363" t="s">
        <v>79</v>
      </c>
      <c r="H363" s="1">
        <f>DATE(2025,1,16)</f>
        <v>45673</v>
      </c>
      <c r="I363">
        <v>21658.32</v>
      </c>
    </row>
    <row r="364" spans="1:9" x14ac:dyDescent="0.25">
      <c r="A364">
        <f t="shared" ca="1" si="10"/>
        <v>0.66614268176816327</v>
      </c>
      <c r="B364" s="2" t="s">
        <v>126</v>
      </c>
      <c r="C364" s="2" t="s">
        <v>127</v>
      </c>
      <c r="D364" s="2" t="s">
        <v>76</v>
      </c>
      <c r="E364" s="2" t="s">
        <v>925</v>
      </c>
      <c r="F364" s="2" t="s">
        <v>926</v>
      </c>
      <c r="G364" t="s">
        <v>79</v>
      </c>
      <c r="H364" s="1">
        <f>DATE(2024,10,23)</f>
        <v>45588</v>
      </c>
      <c r="I364">
        <v>1473.36</v>
      </c>
    </row>
    <row r="365" spans="1:9" x14ac:dyDescent="0.25">
      <c r="A365">
        <f t="shared" ca="1" si="10"/>
        <v>0.74340804095045443</v>
      </c>
      <c r="B365" s="2" t="s">
        <v>81</v>
      </c>
      <c r="C365" s="2" t="s">
        <v>82</v>
      </c>
      <c r="D365" s="2" t="s">
        <v>76</v>
      </c>
      <c r="E365" s="2" t="s">
        <v>927</v>
      </c>
      <c r="F365" s="2" t="s">
        <v>928</v>
      </c>
      <c r="G365" t="s">
        <v>79</v>
      </c>
      <c r="H365" s="1">
        <f>DATE(2024,10,27)</f>
        <v>45592</v>
      </c>
      <c r="I365">
        <v>6851.29</v>
      </c>
    </row>
    <row r="366" spans="1:9" x14ac:dyDescent="0.25">
      <c r="A366">
        <f t="shared" ca="1" si="10"/>
        <v>0.12000410523517879</v>
      </c>
      <c r="B366" s="2" t="s">
        <v>241</v>
      </c>
      <c r="C366" s="2" t="s">
        <v>242</v>
      </c>
      <c r="D366" s="2" t="s">
        <v>76</v>
      </c>
      <c r="E366" s="2" t="s">
        <v>929</v>
      </c>
      <c r="F366" s="2" t="s">
        <v>930</v>
      </c>
      <c r="G366" t="s">
        <v>79</v>
      </c>
      <c r="H366" s="1">
        <f>DATE(2024,11,13)</f>
        <v>45609</v>
      </c>
      <c r="I366">
        <v>351.9</v>
      </c>
    </row>
    <row r="367" spans="1:9" x14ac:dyDescent="0.25">
      <c r="A367">
        <f t="shared" ca="1" si="10"/>
        <v>0.56892648736561624</v>
      </c>
      <c r="B367" s="2" t="s">
        <v>241</v>
      </c>
      <c r="C367" s="2" t="s">
        <v>242</v>
      </c>
      <c r="D367" s="2" t="s">
        <v>76</v>
      </c>
      <c r="E367" s="2" t="s">
        <v>931</v>
      </c>
      <c r="F367" s="2" t="s">
        <v>932</v>
      </c>
      <c r="G367" t="s">
        <v>79</v>
      </c>
      <c r="H367" s="1">
        <f>DATE(2024,10,4)</f>
        <v>45569</v>
      </c>
      <c r="I367">
        <v>197.49</v>
      </c>
    </row>
    <row r="368" spans="1:9" x14ac:dyDescent="0.25">
      <c r="A368">
        <f t="shared" ca="1" si="10"/>
        <v>0.97712805351897147</v>
      </c>
      <c r="B368" s="2" t="s">
        <v>187</v>
      </c>
      <c r="C368" s="2" t="s">
        <v>188</v>
      </c>
      <c r="D368" s="2" t="s">
        <v>76</v>
      </c>
      <c r="E368" s="2" t="s">
        <v>933</v>
      </c>
      <c r="F368" s="2" t="s">
        <v>934</v>
      </c>
      <c r="G368" t="s">
        <v>79</v>
      </c>
      <c r="H368" s="1">
        <f>DATE(2024,12,18)</f>
        <v>45644</v>
      </c>
      <c r="I368">
        <v>234</v>
      </c>
    </row>
    <row r="369" spans="1:17" x14ac:dyDescent="0.25">
      <c r="A369">
        <f t="shared" ca="1" si="10"/>
        <v>0.31932033581312291</v>
      </c>
      <c r="B369" s="2" t="s">
        <v>81</v>
      </c>
      <c r="C369" s="2" t="s">
        <v>82</v>
      </c>
      <c r="D369" s="2" t="s">
        <v>76</v>
      </c>
      <c r="E369" s="2" t="s">
        <v>935</v>
      </c>
      <c r="F369" s="2" t="s">
        <v>936</v>
      </c>
      <c r="G369" t="s">
        <v>101</v>
      </c>
      <c r="H369" s="1">
        <f>DATE(2025,1,14)</f>
        <v>45671</v>
      </c>
      <c r="I369">
        <v>3694.92</v>
      </c>
    </row>
    <row r="370" spans="1:17" x14ac:dyDescent="0.25">
      <c r="A370">
        <f t="shared" ca="1" si="10"/>
        <v>0.23202770848634191</v>
      </c>
      <c r="B370" s="2" t="s">
        <v>81</v>
      </c>
      <c r="C370" s="2" t="s">
        <v>82</v>
      </c>
      <c r="D370" s="2" t="s">
        <v>76</v>
      </c>
      <c r="E370" s="2" t="s">
        <v>937</v>
      </c>
      <c r="F370" s="2" t="s">
        <v>938</v>
      </c>
      <c r="G370" t="s">
        <v>101</v>
      </c>
      <c r="H370" s="1">
        <f>DATE(2025,2,5)</f>
        <v>45693</v>
      </c>
      <c r="I370">
        <v>3349.25</v>
      </c>
    </row>
    <row r="371" spans="1:17" x14ac:dyDescent="0.25">
      <c r="A371">
        <f t="shared" ca="1" si="10"/>
        <v>0.70243030789165184</v>
      </c>
      <c r="B371" s="2" t="s">
        <v>136</v>
      </c>
      <c r="C371" s="2" t="s">
        <v>137</v>
      </c>
      <c r="D371" s="2" t="s">
        <v>76</v>
      </c>
      <c r="E371" s="2" t="s">
        <v>939</v>
      </c>
      <c r="F371" s="2" t="s">
        <v>940</v>
      </c>
      <c r="G371" t="s">
        <v>79</v>
      </c>
      <c r="H371" s="1">
        <f>DATE(2024,10,2)</f>
        <v>45567</v>
      </c>
      <c r="I371">
        <v>654.25</v>
      </c>
    </row>
    <row r="372" spans="1:17" x14ac:dyDescent="0.25">
      <c r="A372">
        <f t="shared" ca="1" si="10"/>
        <v>0.11691385768867291</v>
      </c>
      <c r="B372" s="2" t="s">
        <v>81</v>
      </c>
      <c r="C372" s="2" t="s">
        <v>82</v>
      </c>
      <c r="D372" s="2" t="s">
        <v>76</v>
      </c>
      <c r="E372" s="2" t="s">
        <v>941</v>
      </c>
      <c r="F372" s="2" t="s">
        <v>942</v>
      </c>
      <c r="G372" t="s">
        <v>101</v>
      </c>
      <c r="H372" s="1">
        <f>DATE(2025,1,28)</f>
        <v>45685</v>
      </c>
      <c r="I372">
        <v>1225.32</v>
      </c>
    </row>
    <row r="373" spans="1:17" x14ac:dyDescent="0.25">
      <c r="A373">
        <f t="shared" ca="1" si="10"/>
        <v>0.32759233202723914</v>
      </c>
      <c r="B373" s="2" t="s">
        <v>81</v>
      </c>
      <c r="C373" s="2" t="s">
        <v>82</v>
      </c>
      <c r="D373" s="2" t="s">
        <v>76</v>
      </c>
      <c r="E373" s="2" t="s">
        <v>943</v>
      </c>
      <c r="F373" s="2" t="s">
        <v>944</v>
      </c>
      <c r="G373" t="s">
        <v>101</v>
      </c>
      <c r="H373" s="1">
        <f>DATE(2025,1,16)</f>
        <v>45673</v>
      </c>
      <c r="I373">
        <v>1116.6600000000001</v>
      </c>
    </row>
    <row r="374" spans="1:17" x14ac:dyDescent="0.25">
      <c r="A374">
        <f t="shared" ca="1" si="10"/>
        <v>0.23090277015097538</v>
      </c>
      <c r="B374" s="2" t="s">
        <v>187</v>
      </c>
      <c r="C374" s="2" t="s">
        <v>188</v>
      </c>
      <c r="D374" s="2" t="s">
        <v>76</v>
      </c>
      <c r="E374" s="2" t="s">
        <v>945</v>
      </c>
      <c r="F374" s="2" t="s">
        <v>946</v>
      </c>
      <c r="G374" t="s">
        <v>79</v>
      </c>
      <c r="H374" s="1">
        <f>DATE(2024,10,28)</f>
        <v>45593</v>
      </c>
      <c r="I374">
        <v>491.2</v>
      </c>
    </row>
    <row r="375" spans="1:17" x14ac:dyDescent="0.25">
      <c r="A375">
        <f t="shared" ca="1" si="10"/>
        <v>0.69016765969719096</v>
      </c>
      <c r="B375" s="2" t="s">
        <v>241</v>
      </c>
      <c r="C375" s="2" t="s">
        <v>242</v>
      </c>
      <c r="D375" s="2" t="s">
        <v>76</v>
      </c>
      <c r="E375" s="2" t="s">
        <v>947</v>
      </c>
      <c r="F375" s="2" t="s">
        <v>948</v>
      </c>
      <c r="G375" t="s">
        <v>101</v>
      </c>
      <c r="H375" s="1">
        <f>DATE(2025,1,17)</f>
        <v>45674</v>
      </c>
      <c r="I375">
        <v>132.49</v>
      </c>
      <c r="K375" s="12"/>
      <c r="L375" s="12"/>
      <c r="P375" s="12"/>
      <c r="Q375" s="16"/>
    </row>
    <row r="376" spans="1:17" x14ac:dyDescent="0.25">
      <c r="A376">
        <f t="shared" ca="1" si="10"/>
        <v>0.46880548536255451</v>
      </c>
      <c r="B376" s="2" t="s">
        <v>307</v>
      </c>
      <c r="C376" s="2" t="s">
        <v>308</v>
      </c>
      <c r="D376" s="2" t="s">
        <v>76</v>
      </c>
      <c r="E376" s="2" t="s">
        <v>949</v>
      </c>
      <c r="F376" s="2" t="s">
        <v>950</v>
      </c>
      <c r="G376" t="s">
        <v>101</v>
      </c>
      <c r="H376" s="1">
        <f>DATE(2025,1,31)</f>
        <v>45688</v>
      </c>
      <c r="I376">
        <v>539.33000000000004</v>
      </c>
    </row>
    <row r="377" spans="1:17" x14ac:dyDescent="0.25">
      <c r="A377">
        <f t="shared" ca="1" si="10"/>
        <v>0.77538177608872505</v>
      </c>
      <c r="B377" s="2" t="s">
        <v>126</v>
      </c>
      <c r="C377" s="2" t="s">
        <v>127</v>
      </c>
      <c r="D377" s="2" t="s">
        <v>76</v>
      </c>
      <c r="E377" s="2" t="s">
        <v>951</v>
      </c>
      <c r="F377" s="2" t="s">
        <v>952</v>
      </c>
      <c r="G377" t="s">
        <v>79</v>
      </c>
      <c r="H377" s="1">
        <f>DATE(2025,1,8)</f>
        <v>45665</v>
      </c>
      <c r="I377">
        <v>214.92</v>
      </c>
    </row>
    <row r="378" spans="1:17" x14ac:dyDescent="0.25">
      <c r="A378">
        <f t="shared" ca="1" si="10"/>
        <v>0.29550535765899499</v>
      </c>
      <c r="B378" s="2" t="s">
        <v>241</v>
      </c>
      <c r="C378" s="2" t="s">
        <v>242</v>
      </c>
      <c r="D378" s="2" t="s">
        <v>76</v>
      </c>
      <c r="E378" s="2" t="s">
        <v>953</v>
      </c>
      <c r="F378" s="2" t="s">
        <v>954</v>
      </c>
      <c r="G378" t="s">
        <v>101</v>
      </c>
      <c r="H378" s="1">
        <f>DATE(2025,2,26)</f>
        <v>45714</v>
      </c>
      <c r="I378">
        <v>2110.48</v>
      </c>
    </row>
    <row r="379" spans="1:17" x14ac:dyDescent="0.25">
      <c r="A379">
        <f t="shared" ca="1" si="10"/>
        <v>0.8668510028646691</v>
      </c>
      <c r="B379" s="2" t="s">
        <v>611</v>
      </c>
      <c r="C379" s="2" t="s">
        <v>612</v>
      </c>
      <c r="D379" s="2" t="s">
        <v>76</v>
      </c>
      <c r="E379" s="2" t="s">
        <v>955</v>
      </c>
      <c r="F379" s="2" t="s">
        <v>956</v>
      </c>
      <c r="G379" t="s">
        <v>79</v>
      </c>
      <c r="H379" s="1">
        <f>DATE(2024,10,31)</f>
        <v>45596</v>
      </c>
      <c r="I379">
        <v>0</v>
      </c>
    </row>
    <row r="380" spans="1:17" x14ac:dyDescent="0.25">
      <c r="A380">
        <f t="shared" ca="1" si="10"/>
        <v>4.328671386214844E-2</v>
      </c>
      <c r="B380" s="2" t="s">
        <v>85</v>
      </c>
      <c r="C380" s="2" t="s">
        <v>86</v>
      </c>
      <c r="D380" s="2" t="s">
        <v>76</v>
      </c>
      <c r="E380" s="2" t="s">
        <v>957</v>
      </c>
      <c r="F380" s="2" t="s">
        <v>958</v>
      </c>
      <c r="G380" t="s">
        <v>101</v>
      </c>
      <c r="H380" s="1">
        <f>DATE(2025,2,10)</f>
        <v>45698</v>
      </c>
      <c r="I380">
        <v>828.92</v>
      </c>
    </row>
    <row r="381" spans="1:17" x14ac:dyDescent="0.25">
      <c r="A381">
        <f t="shared" ca="1" si="10"/>
        <v>6.297101741995581E-2</v>
      </c>
      <c r="B381" s="2" t="s">
        <v>126</v>
      </c>
      <c r="C381" s="2" t="s">
        <v>127</v>
      </c>
      <c r="D381" s="2" t="s">
        <v>76</v>
      </c>
      <c r="E381" s="2" t="s">
        <v>959</v>
      </c>
      <c r="F381" s="2" t="s">
        <v>960</v>
      </c>
      <c r="G381" t="s">
        <v>79</v>
      </c>
      <c r="H381" s="1">
        <f>DATE(2024,10,4)</f>
        <v>45569</v>
      </c>
      <c r="I381">
        <v>117</v>
      </c>
    </row>
    <row r="382" spans="1:17" x14ac:dyDescent="0.25">
      <c r="A382">
        <f t="shared" ca="1" si="10"/>
        <v>0.65570109516472908</v>
      </c>
      <c r="B382" s="2" t="s">
        <v>126</v>
      </c>
      <c r="C382" s="2" t="s">
        <v>127</v>
      </c>
      <c r="D382" s="2" t="s">
        <v>76</v>
      </c>
      <c r="E382" s="2" t="s">
        <v>961</v>
      </c>
      <c r="F382" s="2" t="s">
        <v>962</v>
      </c>
      <c r="G382" t="s">
        <v>101</v>
      </c>
      <c r="H382" s="1">
        <f>DATE(2025,2,13)</f>
        <v>45701</v>
      </c>
      <c r="I382">
        <v>3923.44</v>
      </c>
    </row>
    <row r="383" spans="1:17" x14ac:dyDescent="0.25">
      <c r="A383">
        <f t="shared" ca="1" si="10"/>
        <v>0.79164684430737797</v>
      </c>
      <c r="B383" s="2" t="s">
        <v>241</v>
      </c>
      <c r="C383" s="2" t="s">
        <v>242</v>
      </c>
      <c r="D383" s="2" t="s">
        <v>76</v>
      </c>
      <c r="E383" s="2" t="s">
        <v>963</v>
      </c>
      <c r="F383" s="2" t="s">
        <v>964</v>
      </c>
      <c r="G383" t="s">
        <v>101</v>
      </c>
      <c r="H383" s="1">
        <f>DATE(2025,2,21)</f>
        <v>45709</v>
      </c>
      <c r="I383">
        <v>67.14</v>
      </c>
    </row>
    <row r="384" spans="1:17" x14ac:dyDescent="0.25">
      <c r="A384">
        <f t="shared" ca="1" si="10"/>
        <v>0.81457997275706162</v>
      </c>
      <c r="B384" s="2" t="s">
        <v>417</v>
      </c>
      <c r="C384" s="2" t="s">
        <v>418</v>
      </c>
      <c r="D384" s="2" t="s">
        <v>76</v>
      </c>
      <c r="E384" s="2" t="s">
        <v>965</v>
      </c>
      <c r="F384" s="2" t="s">
        <v>966</v>
      </c>
      <c r="G384" t="s">
        <v>79</v>
      </c>
      <c r="H384" s="1">
        <f>DATE(2024,12,2)</f>
        <v>45628</v>
      </c>
      <c r="I384">
        <v>5076.78</v>
      </c>
    </row>
    <row r="385" spans="1:9" x14ac:dyDescent="0.25">
      <c r="A385">
        <f t="shared" ca="1" si="10"/>
        <v>0.78801342331185631</v>
      </c>
      <c r="B385" s="2" t="s">
        <v>574</v>
      </c>
      <c r="C385" s="2" t="s">
        <v>575</v>
      </c>
      <c r="D385" s="2" t="s">
        <v>76</v>
      </c>
      <c r="E385" s="2" t="s">
        <v>967</v>
      </c>
      <c r="F385" s="2" t="s">
        <v>968</v>
      </c>
      <c r="G385" t="s">
        <v>79</v>
      </c>
      <c r="H385" s="1">
        <f>DATE(2024,12,12)</f>
        <v>45638</v>
      </c>
      <c r="I385">
        <v>840.94</v>
      </c>
    </row>
    <row r="386" spans="1:9" x14ac:dyDescent="0.25">
      <c r="A386">
        <f t="shared" ca="1" si="10"/>
        <v>0.74926272758149548</v>
      </c>
      <c r="B386" s="2" t="s">
        <v>102</v>
      </c>
      <c r="C386" s="2" t="s">
        <v>103</v>
      </c>
      <c r="D386" s="2" t="s">
        <v>76</v>
      </c>
      <c r="E386" s="2" t="s">
        <v>969</v>
      </c>
      <c r="F386" s="2" t="s">
        <v>970</v>
      </c>
      <c r="G386" t="s">
        <v>101</v>
      </c>
      <c r="H386" s="1">
        <f>DATE(2025,2,28)</f>
        <v>45716</v>
      </c>
      <c r="I386">
        <v>522.39</v>
      </c>
    </row>
    <row r="387" spans="1:9" x14ac:dyDescent="0.25">
      <c r="A387">
        <f t="shared" ref="A387:A450" ca="1" si="11">RAND()</f>
        <v>0.71194384106595499</v>
      </c>
      <c r="B387" s="2" t="s">
        <v>150</v>
      </c>
      <c r="C387" s="2" t="s">
        <v>151</v>
      </c>
      <c r="D387" s="2" t="s">
        <v>76</v>
      </c>
      <c r="E387" s="2" t="s">
        <v>971</v>
      </c>
      <c r="F387" s="2" t="s">
        <v>972</v>
      </c>
      <c r="G387" t="s">
        <v>79</v>
      </c>
      <c r="H387" s="1">
        <f>DATE(2025,1,21)</f>
        <v>45678</v>
      </c>
      <c r="I387">
        <v>390.94</v>
      </c>
    </row>
    <row r="388" spans="1:9" x14ac:dyDescent="0.25">
      <c r="A388">
        <f t="shared" ca="1" si="11"/>
        <v>0.72956436439942285</v>
      </c>
      <c r="B388" s="2" t="s">
        <v>126</v>
      </c>
      <c r="C388" s="2" t="s">
        <v>127</v>
      </c>
      <c r="D388" s="2" t="s">
        <v>76</v>
      </c>
      <c r="E388" s="2" t="s">
        <v>973</v>
      </c>
      <c r="F388" s="2" t="s">
        <v>974</v>
      </c>
      <c r="G388" t="s">
        <v>79</v>
      </c>
      <c r="H388" s="1">
        <f>DATE(2025,2,26)</f>
        <v>45714</v>
      </c>
      <c r="I388">
        <v>0</v>
      </c>
    </row>
    <row r="389" spans="1:9" x14ac:dyDescent="0.25">
      <c r="A389">
        <f t="shared" ca="1" si="11"/>
        <v>0.38641754988467814</v>
      </c>
      <c r="B389" s="2" t="s">
        <v>81</v>
      </c>
      <c r="C389" s="2" t="s">
        <v>82</v>
      </c>
      <c r="D389" s="2" t="s">
        <v>76</v>
      </c>
      <c r="E389" s="2" t="s">
        <v>975</v>
      </c>
      <c r="F389" s="2" t="s">
        <v>976</v>
      </c>
      <c r="G389" t="s">
        <v>101</v>
      </c>
      <c r="H389" s="1">
        <f>DATE(2025,2,5)</f>
        <v>45693</v>
      </c>
      <c r="I389">
        <v>8587.07</v>
      </c>
    </row>
    <row r="390" spans="1:9" x14ac:dyDescent="0.25">
      <c r="A390">
        <f t="shared" ca="1" si="11"/>
        <v>0.36663770018201525</v>
      </c>
      <c r="B390" s="2" t="s">
        <v>81</v>
      </c>
      <c r="C390" s="2" t="s">
        <v>82</v>
      </c>
      <c r="D390" s="2" t="s">
        <v>76</v>
      </c>
      <c r="E390" s="2" t="s">
        <v>977</v>
      </c>
      <c r="F390" s="2" t="s">
        <v>978</v>
      </c>
      <c r="G390" t="s">
        <v>101</v>
      </c>
      <c r="H390" s="1">
        <f>DATE(2025,2,12)</f>
        <v>45700</v>
      </c>
      <c r="I390">
        <v>3797.89</v>
      </c>
    </row>
    <row r="391" spans="1:9" x14ac:dyDescent="0.25">
      <c r="A391">
        <f t="shared" ca="1" si="11"/>
        <v>0.3494476969050383</v>
      </c>
      <c r="B391" s="2" t="s">
        <v>126</v>
      </c>
      <c r="C391" s="2" t="s">
        <v>127</v>
      </c>
      <c r="D391" s="2" t="s">
        <v>76</v>
      </c>
      <c r="E391" s="2" t="s">
        <v>979</v>
      </c>
      <c r="F391" s="2" t="s">
        <v>980</v>
      </c>
      <c r="G391" t="s">
        <v>79</v>
      </c>
      <c r="H391" s="1">
        <f>DATE(2024,12,20)</f>
        <v>45646</v>
      </c>
      <c r="I391">
        <v>80.400000000000006</v>
      </c>
    </row>
    <row r="392" spans="1:9" x14ac:dyDescent="0.25">
      <c r="A392">
        <f t="shared" ca="1" si="11"/>
        <v>0.71272557525548053</v>
      </c>
      <c r="B392" s="2" t="s">
        <v>150</v>
      </c>
      <c r="C392" s="2" t="s">
        <v>151</v>
      </c>
      <c r="D392" s="2" t="s">
        <v>76</v>
      </c>
      <c r="E392" s="2" t="s">
        <v>981</v>
      </c>
      <c r="F392" s="2" t="s">
        <v>982</v>
      </c>
      <c r="G392" t="s">
        <v>79</v>
      </c>
      <c r="H392" s="1">
        <f>DATE(2025,1,14)</f>
        <v>45671</v>
      </c>
      <c r="I392">
        <v>795.46</v>
      </c>
    </row>
    <row r="393" spans="1:9" x14ac:dyDescent="0.25">
      <c r="A393">
        <f t="shared" ca="1" si="11"/>
        <v>0.61887175398641403</v>
      </c>
      <c r="B393" s="2" t="s">
        <v>241</v>
      </c>
      <c r="C393" s="2" t="s">
        <v>242</v>
      </c>
      <c r="D393" s="2" t="s">
        <v>76</v>
      </c>
      <c r="E393" s="2" t="s">
        <v>983</v>
      </c>
      <c r="F393" s="2" t="s">
        <v>984</v>
      </c>
      <c r="G393" t="s">
        <v>79</v>
      </c>
      <c r="H393" s="1">
        <f>DATE(2024,12,20)</f>
        <v>45646</v>
      </c>
      <c r="I393">
        <v>1001.82</v>
      </c>
    </row>
    <row r="394" spans="1:9" x14ac:dyDescent="0.25">
      <c r="A394">
        <f t="shared" ca="1" si="11"/>
        <v>0.910060924175351</v>
      </c>
      <c r="B394" s="2" t="s">
        <v>85</v>
      </c>
      <c r="C394" s="2" t="s">
        <v>86</v>
      </c>
      <c r="D394" s="2" t="s">
        <v>76</v>
      </c>
      <c r="E394" s="2" t="s">
        <v>985</v>
      </c>
      <c r="F394" s="2" t="s">
        <v>436</v>
      </c>
      <c r="G394" t="s">
        <v>101</v>
      </c>
      <c r="H394" s="1">
        <f>DATE(2024,12,20)</f>
        <v>45646</v>
      </c>
      <c r="I394">
        <v>226.45</v>
      </c>
    </row>
    <row r="395" spans="1:9" x14ac:dyDescent="0.25">
      <c r="A395">
        <f t="shared" ca="1" si="11"/>
        <v>0.50792576988090721</v>
      </c>
      <c r="B395" s="2" t="s">
        <v>417</v>
      </c>
      <c r="C395" s="2" t="s">
        <v>418</v>
      </c>
      <c r="D395" s="2" t="s">
        <v>76</v>
      </c>
      <c r="E395" s="2" t="s">
        <v>986</v>
      </c>
      <c r="F395" s="2" t="s">
        <v>987</v>
      </c>
      <c r="G395" t="s">
        <v>79</v>
      </c>
      <c r="H395" s="1">
        <f>DATE(2024,12,5)</f>
        <v>45631</v>
      </c>
      <c r="I395">
        <v>879.53</v>
      </c>
    </row>
    <row r="396" spans="1:9" x14ac:dyDescent="0.25">
      <c r="A396">
        <f t="shared" ca="1" si="11"/>
        <v>1.7242413490030306E-2</v>
      </c>
      <c r="B396" s="2" t="s">
        <v>95</v>
      </c>
      <c r="C396" s="2" t="s">
        <v>96</v>
      </c>
      <c r="D396" s="2" t="s">
        <v>76</v>
      </c>
      <c r="E396" s="2" t="s">
        <v>988</v>
      </c>
      <c r="F396" s="2" t="s">
        <v>989</v>
      </c>
      <c r="G396" t="s">
        <v>79</v>
      </c>
      <c r="H396" s="1">
        <f>DATE(2024,11,11)</f>
        <v>45607</v>
      </c>
      <c r="I396">
        <v>283.24</v>
      </c>
    </row>
    <row r="397" spans="1:9" x14ac:dyDescent="0.25">
      <c r="A397">
        <f t="shared" ca="1" si="11"/>
        <v>0.70338142115256275</v>
      </c>
      <c r="B397" s="2" t="s">
        <v>241</v>
      </c>
      <c r="C397" s="2" t="s">
        <v>242</v>
      </c>
      <c r="D397" s="2" t="s">
        <v>76</v>
      </c>
      <c r="E397" s="2" t="s">
        <v>990</v>
      </c>
      <c r="F397" s="2" t="s">
        <v>991</v>
      </c>
      <c r="G397" t="s">
        <v>101</v>
      </c>
      <c r="H397" s="1">
        <f>DATE(2025,1,27)</f>
        <v>45684</v>
      </c>
      <c r="I397">
        <v>3188.98</v>
      </c>
    </row>
    <row r="398" spans="1:9" x14ac:dyDescent="0.25">
      <c r="A398">
        <f t="shared" ca="1" si="11"/>
        <v>0.23655263013655148</v>
      </c>
      <c r="B398" s="2" t="s">
        <v>241</v>
      </c>
      <c r="C398" s="2" t="s">
        <v>242</v>
      </c>
      <c r="D398" s="2" t="s">
        <v>76</v>
      </c>
      <c r="E398" s="2" t="s">
        <v>992</v>
      </c>
      <c r="F398" s="2" t="s">
        <v>541</v>
      </c>
      <c r="G398" t="s">
        <v>79</v>
      </c>
      <c r="H398" s="1">
        <f>DATE(2024,11,13)</f>
        <v>45609</v>
      </c>
      <c r="I398">
        <v>179.31</v>
      </c>
    </row>
    <row r="399" spans="1:9" x14ac:dyDescent="0.25">
      <c r="A399">
        <f t="shared" ca="1" si="11"/>
        <v>0.30629739058523986</v>
      </c>
      <c r="B399" s="2" t="s">
        <v>126</v>
      </c>
      <c r="C399" s="2" t="s">
        <v>127</v>
      </c>
      <c r="D399" s="2" t="s">
        <v>76</v>
      </c>
      <c r="E399" s="2" t="s">
        <v>993</v>
      </c>
      <c r="F399" s="2" t="s">
        <v>994</v>
      </c>
      <c r="G399" t="s">
        <v>79</v>
      </c>
      <c r="H399" s="1">
        <f>DATE(2024,11,19)</f>
        <v>45615</v>
      </c>
      <c r="I399">
        <v>-585</v>
      </c>
    </row>
    <row r="400" spans="1:9" x14ac:dyDescent="0.25">
      <c r="A400">
        <f t="shared" ca="1" si="11"/>
        <v>0.55477300668353446</v>
      </c>
      <c r="B400" s="2" t="s">
        <v>126</v>
      </c>
      <c r="C400" s="2" t="s">
        <v>127</v>
      </c>
      <c r="D400" s="2" t="s">
        <v>76</v>
      </c>
      <c r="E400" s="2" t="s">
        <v>995</v>
      </c>
      <c r="F400" s="2" t="s">
        <v>996</v>
      </c>
      <c r="G400" t="s">
        <v>79</v>
      </c>
      <c r="H400" s="1">
        <f>DATE(2025,1,17)</f>
        <v>45674</v>
      </c>
      <c r="I400">
        <v>354.3</v>
      </c>
    </row>
    <row r="401" spans="1:9" x14ac:dyDescent="0.25">
      <c r="A401">
        <f t="shared" ca="1" si="11"/>
        <v>0.86505944069501151</v>
      </c>
      <c r="B401" s="2" t="s">
        <v>126</v>
      </c>
      <c r="C401" s="2" t="s">
        <v>127</v>
      </c>
      <c r="D401" s="2" t="s">
        <v>76</v>
      </c>
      <c r="E401" s="2" t="s">
        <v>997</v>
      </c>
      <c r="F401" s="2" t="s">
        <v>998</v>
      </c>
      <c r="G401" t="s">
        <v>101</v>
      </c>
      <c r="H401" s="1">
        <f>DATE(2025,1,29)</f>
        <v>45686</v>
      </c>
      <c r="I401">
        <v>23.04</v>
      </c>
    </row>
    <row r="402" spans="1:9" x14ac:dyDescent="0.25">
      <c r="A402">
        <f t="shared" ca="1" si="11"/>
        <v>0.15420791450840587</v>
      </c>
      <c r="B402" s="2" t="s">
        <v>315</v>
      </c>
      <c r="C402" s="2" t="s">
        <v>316</v>
      </c>
      <c r="D402" s="2" t="s">
        <v>76</v>
      </c>
      <c r="E402" s="2" t="s">
        <v>999</v>
      </c>
      <c r="F402" s="2" t="s">
        <v>1000</v>
      </c>
      <c r="G402" t="s">
        <v>79</v>
      </c>
      <c r="H402" s="1">
        <f>DATE(2024,10,3)</f>
        <v>45568</v>
      </c>
      <c r="I402">
        <v>3062.88</v>
      </c>
    </row>
    <row r="403" spans="1:9" x14ac:dyDescent="0.25">
      <c r="A403">
        <f t="shared" ca="1" si="11"/>
        <v>0.17397288649900711</v>
      </c>
      <c r="B403" s="2" t="s">
        <v>678</v>
      </c>
      <c r="C403" s="2" t="s">
        <v>679</v>
      </c>
      <c r="D403" s="2" t="s">
        <v>76</v>
      </c>
      <c r="E403" s="2" t="s">
        <v>1001</v>
      </c>
      <c r="F403" s="2" t="s">
        <v>1002</v>
      </c>
      <c r="G403" t="s">
        <v>79</v>
      </c>
      <c r="H403" s="1">
        <f>DATE(2024,10,8)</f>
        <v>45573</v>
      </c>
      <c r="I403">
        <v>1330.79</v>
      </c>
    </row>
    <row r="404" spans="1:9" x14ac:dyDescent="0.25">
      <c r="A404">
        <f t="shared" ca="1" si="11"/>
        <v>0.65628923310192677</v>
      </c>
      <c r="B404" s="2" t="s">
        <v>126</v>
      </c>
      <c r="C404" s="2" t="s">
        <v>127</v>
      </c>
      <c r="D404" s="2" t="s">
        <v>76</v>
      </c>
      <c r="E404" s="2" t="s">
        <v>1003</v>
      </c>
      <c r="F404" s="2" t="s">
        <v>1004</v>
      </c>
      <c r="G404" t="s">
        <v>79</v>
      </c>
      <c r="H404" s="1">
        <f>DATE(2024,10,2)</f>
        <v>45567</v>
      </c>
      <c r="I404">
        <v>321.60000000000002</v>
      </c>
    </row>
    <row r="405" spans="1:9" x14ac:dyDescent="0.25">
      <c r="A405">
        <f t="shared" ca="1" si="11"/>
        <v>0.37852501831587948</v>
      </c>
      <c r="B405" s="2" t="s">
        <v>81</v>
      </c>
      <c r="C405" s="2" t="s">
        <v>82</v>
      </c>
      <c r="D405" s="2" t="s">
        <v>76</v>
      </c>
      <c r="E405" s="2" t="s">
        <v>1005</v>
      </c>
      <c r="F405" s="2" t="s">
        <v>1006</v>
      </c>
      <c r="G405" t="s">
        <v>101</v>
      </c>
      <c r="H405" s="1">
        <f>DATE(2024,12,18)</f>
        <v>45644</v>
      </c>
      <c r="I405">
        <v>423.81</v>
      </c>
    </row>
    <row r="406" spans="1:9" x14ac:dyDescent="0.25">
      <c r="A406">
        <f t="shared" ca="1" si="11"/>
        <v>0.14219503052590399</v>
      </c>
      <c r="B406" s="2" t="s">
        <v>150</v>
      </c>
      <c r="C406" s="2" t="s">
        <v>151</v>
      </c>
      <c r="D406" s="2" t="s">
        <v>76</v>
      </c>
      <c r="E406" s="2" t="s">
        <v>1007</v>
      </c>
      <c r="F406" s="2" t="s">
        <v>1008</v>
      </c>
      <c r="G406" t="s">
        <v>79</v>
      </c>
      <c r="H406" s="1">
        <f>DATE(2025,1,14)</f>
        <v>45671</v>
      </c>
      <c r="I406">
        <v>8661.5</v>
      </c>
    </row>
    <row r="407" spans="1:9" x14ac:dyDescent="0.25">
      <c r="A407">
        <f t="shared" ca="1" si="11"/>
        <v>0.36348856646146344</v>
      </c>
      <c r="B407" s="2" t="s">
        <v>241</v>
      </c>
      <c r="C407" s="2" t="s">
        <v>242</v>
      </c>
      <c r="D407" s="2" t="s">
        <v>76</v>
      </c>
      <c r="E407" s="2" t="s">
        <v>1009</v>
      </c>
      <c r="F407" s="2" t="s">
        <v>1010</v>
      </c>
      <c r="G407" t="s">
        <v>101</v>
      </c>
      <c r="H407" s="1">
        <f>DATE(2025,3,3)</f>
        <v>45719</v>
      </c>
      <c r="I407">
        <v>869.21</v>
      </c>
    </row>
    <row r="408" spans="1:9" x14ac:dyDescent="0.25">
      <c r="A408">
        <f t="shared" ca="1" si="11"/>
        <v>0.77225145502201786</v>
      </c>
      <c r="B408" s="2" t="s">
        <v>366</v>
      </c>
      <c r="C408" s="2" t="s">
        <v>367</v>
      </c>
      <c r="D408" s="2" t="s">
        <v>76</v>
      </c>
      <c r="E408" s="2" t="s">
        <v>1011</v>
      </c>
      <c r="F408" s="2" t="s">
        <v>1012</v>
      </c>
      <c r="G408" t="s">
        <v>101</v>
      </c>
      <c r="H408" s="1">
        <f>DATE(2025,2,20)</f>
        <v>45708</v>
      </c>
      <c r="I408">
        <v>1219.0999999999999</v>
      </c>
    </row>
    <row r="409" spans="1:9" x14ac:dyDescent="0.25">
      <c r="A409">
        <f t="shared" ca="1" si="11"/>
        <v>0.76925799081740154</v>
      </c>
      <c r="B409" s="2" t="s">
        <v>241</v>
      </c>
      <c r="C409" s="2" t="s">
        <v>242</v>
      </c>
      <c r="D409" s="2" t="s">
        <v>76</v>
      </c>
      <c r="E409" s="2" t="s">
        <v>1013</v>
      </c>
      <c r="F409" s="2" t="s">
        <v>1014</v>
      </c>
      <c r="G409" t="s">
        <v>79</v>
      </c>
      <c r="H409" s="1">
        <f>DATE(2024,12,4)</f>
        <v>45630</v>
      </c>
      <c r="I409">
        <v>715.85</v>
      </c>
    </row>
    <row r="410" spans="1:9" x14ac:dyDescent="0.25">
      <c r="A410">
        <f t="shared" ca="1" si="11"/>
        <v>0.13786239444747617</v>
      </c>
      <c r="B410" s="2" t="s">
        <v>150</v>
      </c>
      <c r="C410" s="2" t="s">
        <v>151</v>
      </c>
      <c r="D410" s="2" t="s">
        <v>76</v>
      </c>
      <c r="E410" s="2" t="s">
        <v>1015</v>
      </c>
      <c r="F410" s="2" t="s">
        <v>1016</v>
      </c>
      <c r="G410" t="s">
        <v>101</v>
      </c>
      <c r="H410" s="1">
        <f>DATE(2025,2,13)</f>
        <v>45701</v>
      </c>
      <c r="I410">
        <v>3389.24</v>
      </c>
    </row>
    <row r="411" spans="1:9" x14ac:dyDescent="0.25">
      <c r="A411">
        <f t="shared" ca="1" si="11"/>
        <v>0.5492514959118161</v>
      </c>
      <c r="B411" s="2" t="s">
        <v>187</v>
      </c>
      <c r="C411" s="2" t="s">
        <v>188</v>
      </c>
      <c r="D411" s="2" t="s">
        <v>76</v>
      </c>
      <c r="E411" s="2" t="s">
        <v>1017</v>
      </c>
      <c r="F411" s="2" t="s">
        <v>1018</v>
      </c>
      <c r="G411" t="s">
        <v>79</v>
      </c>
      <c r="H411" s="1">
        <f>DATE(2024,12,23)</f>
        <v>45649</v>
      </c>
      <c r="I411">
        <v>922.72</v>
      </c>
    </row>
    <row r="412" spans="1:9" x14ac:dyDescent="0.25">
      <c r="A412">
        <f t="shared" ca="1" si="11"/>
        <v>0.97401813635654755</v>
      </c>
      <c r="B412" s="2" t="s">
        <v>126</v>
      </c>
      <c r="C412" s="2" t="s">
        <v>127</v>
      </c>
      <c r="D412" s="2" t="s">
        <v>76</v>
      </c>
      <c r="E412" s="2" t="s">
        <v>1019</v>
      </c>
      <c r="F412" s="2" t="s">
        <v>1020</v>
      </c>
      <c r="G412" t="s">
        <v>79</v>
      </c>
      <c r="H412" s="1">
        <f>DATE(2025,1,8)</f>
        <v>45665</v>
      </c>
      <c r="I412">
        <v>1340.55</v>
      </c>
    </row>
    <row r="413" spans="1:9" x14ac:dyDescent="0.25">
      <c r="A413">
        <f t="shared" ca="1" si="11"/>
        <v>0.82232842619235558</v>
      </c>
      <c r="B413" s="2" t="s">
        <v>187</v>
      </c>
      <c r="C413" s="2" t="s">
        <v>188</v>
      </c>
      <c r="D413" s="2" t="s">
        <v>76</v>
      </c>
      <c r="E413" s="2" t="s">
        <v>1021</v>
      </c>
      <c r="F413" s="2" t="s">
        <v>1022</v>
      </c>
      <c r="G413" t="s">
        <v>79</v>
      </c>
      <c r="H413" s="1">
        <f>DATE(2024,11,27)</f>
        <v>45623</v>
      </c>
      <c r="I413">
        <v>0</v>
      </c>
    </row>
    <row r="414" spans="1:9" x14ac:dyDescent="0.25">
      <c r="A414">
        <f t="shared" ca="1" si="11"/>
        <v>0.5813131329113157</v>
      </c>
      <c r="B414" s="2" t="s">
        <v>241</v>
      </c>
      <c r="C414" s="2" t="s">
        <v>242</v>
      </c>
      <c r="D414" s="2" t="s">
        <v>76</v>
      </c>
      <c r="E414" s="2" t="s">
        <v>1023</v>
      </c>
      <c r="F414" s="2" t="s">
        <v>1024</v>
      </c>
      <c r="G414" t="s">
        <v>101</v>
      </c>
      <c r="H414" s="1">
        <f>DATE(2025,1,15)</f>
        <v>45672</v>
      </c>
      <c r="I414">
        <v>689.72</v>
      </c>
    </row>
    <row r="415" spans="1:9" x14ac:dyDescent="0.25">
      <c r="A415">
        <f t="shared" ca="1" si="11"/>
        <v>0.91928121424230969</v>
      </c>
      <c r="B415" s="2" t="s">
        <v>150</v>
      </c>
      <c r="C415" s="2" t="s">
        <v>151</v>
      </c>
      <c r="D415" s="2" t="s">
        <v>76</v>
      </c>
      <c r="E415" s="2" t="s">
        <v>1025</v>
      </c>
      <c r="F415" s="2" t="s">
        <v>1026</v>
      </c>
      <c r="G415" t="s">
        <v>79</v>
      </c>
      <c r="H415" s="1">
        <f>DATE(2024,12,6)</f>
        <v>45632</v>
      </c>
      <c r="I415">
        <v>11595.14</v>
      </c>
    </row>
    <row r="416" spans="1:9" x14ac:dyDescent="0.25">
      <c r="A416">
        <f t="shared" ca="1" si="11"/>
        <v>6.0439294304770463E-3</v>
      </c>
      <c r="B416" s="2" t="s">
        <v>126</v>
      </c>
      <c r="C416" s="2" t="s">
        <v>127</v>
      </c>
      <c r="D416" s="2" t="s">
        <v>76</v>
      </c>
      <c r="E416" s="2" t="s">
        <v>1027</v>
      </c>
      <c r="F416" s="2" t="s">
        <v>1028</v>
      </c>
      <c r="G416" t="s">
        <v>79</v>
      </c>
      <c r="H416" s="1">
        <f>DATE(2025,1,10)</f>
        <v>45667</v>
      </c>
      <c r="I416">
        <v>34.56</v>
      </c>
    </row>
    <row r="417" spans="1:9" x14ac:dyDescent="0.25">
      <c r="A417">
        <f t="shared" ca="1" si="11"/>
        <v>0.83173407392524967</v>
      </c>
      <c r="B417" s="2" t="s">
        <v>241</v>
      </c>
      <c r="C417" s="2" t="s">
        <v>242</v>
      </c>
      <c r="D417" s="2" t="s">
        <v>76</v>
      </c>
      <c r="E417" s="2" t="s">
        <v>1029</v>
      </c>
      <c r="F417" s="2" t="s">
        <v>1030</v>
      </c>
      <c r="G417" t="s">
        <v>101</v>
      </c>
      <c r="H417" s="1">
        <f>DATE(2025,2,5)</f>
        <v>45693</v>
      </c>
      <c r="I417">
        <v>420.49</v>
      </c>
    </row>
    <row r="418" spans="1:9" x14ac:dyDescent="0.25">
      <c r="A418">
        <f t="shared" ca="1" si="11"/>
        <v>0.35300935167483516</v>
      </c>
      <c r="B418" s="2" t="s">
        <v>187</v>
      </c>
      <c r="C418" s="2" t="s">
        <v>188</v>
      </c>
      <c r="D418" s="2" t="s">
        <v>76</v>
      </c>
      <c r="E418" s="2" t="s">
        <v>1031</v>
      </c>
      <c r="F418" s="2" t="s">
        <v>1032</v>
      </c>
      <c r="G418" t="s">
        <v>79</v>
      </c>
      <c r="H418" s="1">
        <f>DATE(2025,1,7)</f>
        <v>45664</v>
      </c>
      <c r="I418">
        <v>381</v>
      </c>
    </row>
    <row r="419" spans="1:9" x14ac:dyDescent="0.25">
      <c r="A419">
        <f t="shared" ca="1" si="11"/>
        <v>0.81054203622534637</v>
      </c>
      <c r="B419" s="2" t="s">
        <v>1033</v>
      </c>
      <c r="C419" s="2" t="s">
        <v>1034</v>
      </c>
      <c r="D419" s="2" t="s">
        <v>76</v>
      </c>
      <c r="E419" s="2" t="s">
        <v>1035</v>
      </c>
      <c r="F419" s="2" t="s">
        <v>1036</v>
      </c>
      <c r="G419" t="s">
        <v>79</v>
      </c>
      <c r="H419" s="1">
        <f>DATE(2024,10,22)</f>
        <v>45587</v>
      </c>
      <c r="I419">
        <v>4408.82</v>
      </c>
    </row>
    <row r="420" spans="1:9" x14ac:dyDescent="0.25">
      <c r="A420">
        <f t="shared" ca="1" si="11"/>
        <v>0.39338148939410966</v>
      </c>
      <c r="B420" s="2" t="s">
        <v>187</v>
      </c>
      <c r="C420" s="2" t="s">
        <v>188</v>
      </c>
      <c r="D420" s="2" t="s">
        <v>76</v>
      </c>
      <c r="E420" s="2" t="s">
        <v>1037</v>
      </c>
      <c r="F420" s="2" t="s">
        <v>1038</v>
      </c>
      <c r="G420" t="s">
        <v>79</v>
      </c>
      <c r="H420" s="1">
        <f>DATE(2024,10,29)</f>
        <v>45594</v>
      </c>
      <c r="I420">
        <v>1206</v>
      </c>
    </row>
    <row r="421" spans="1:9" x14ac:dyDescent="0.25">
      <c r="A421">
        <f t="shared" ca="1" si="11"/>
        <v>0.1201100913198494</v>
      </c>
      <c r="B421" s="2" t="s">
        <v>307</v>
      </c>
      <c r="C421" s="2" t="s">
        <v>308</v>
      </c>
      <c r="D421" s="2" t="s">
        <v>76</v>
      </c>
      <c r="E421" s="2" t="s">
        <v>1039</v>
      </c>
      <c r="F421" s="2" t="s">
        <v>1040</v>
      </c>
      <c r="G421" t="s">
        <v>101</v>
      </c>
      <c r="H421" s="1">
        <f>DATE(2025,2,20)</f>
        <v>45708</v>
      </c>
      <c r="I421">
        <v>82.22</v>
      </c>
    </row>
    <row r="422" spans="1:9" x14ac:dyDescent="0.25">
      <c r="A422">
        <f t="shared" ca="1" si="11"/>
        <v>0.44712844587095868</v>
      </c>
      <c r="B422" s="2" t="s">
        <v>126</v>
      </c>
      <c r="C422" s="2" t="s">
        <v>127</v>
      </c>
      <c r="D422" s="2" t="s">
        <v>76</v>
      </c>
      <c r="E422" s="2" t="s">
        <v>1041</v>
      </c>
      <c r="F422" s="2" t="s">
        <v>1042</v>
      </c>
      <c r="G422" t="s">
        <v>79</v>
      </c>
      <c r="H422" s="1">
        <f>DATE(2025,1,21)</f>
        <v>45678</v>
      </c>
      <c r="I422">
        <v>964.8</v>
      </c>
    </row>
    <row r="423" spans="1:9" x14ac:dyDescent="0.25">
      <c r="A423">
        <f t="shared" ca="1" si="11"/>
        <v>0.21154047501091544</v>
      </c>
      <c r="B423" s="2" t="s">
        <v>74</v>
      </c>
      <c r="C423" s="2" t="s">
        <v>75</v>
      </c>
      <c r="D423" s="2" t="s">
        <v>76</v>
      </c>
      <c r="E423" s="2" t="s">
        <v>1043</v>
      </c>
      <c r="F423" s="2" t="s">
        <v>1044</v>
      </c>
      <c r="G423" t="s">
        <v>79</v>
      </c>
      <c r="H423" s="1">
        <f>DATE(2024,11,12)</f>
        <v>45608</v>
      </c>
      <c r="I423">
        <v>4601.93</v>
      </c>
    </row>
    <row r="424" spans="1:9" x14ac:dyDescent="0.25">
      <c r="A424">
        <f t="shared" ca="1" si="11"/>
        <v>0.26328542484945239</v>
      </c>
      <c r="B424" s="2" t="s">
        <v>81</v>
      </c>
      <c r="C424" s="2" t="s">
        <v>82</v>
      </c>
      <c r="D424" s="2" t="s">
        <v>76</v>
      </c>
      <c r="E424" s="2" t="s">
        <v>1045</v>
      </c>
      <c r="F424" s="2" t="s">
        <v>1046</v>
      </c>
      <c r="G424" t="s">
        <v>79</v>
      </c>
      <c r="H424" s="1">
        <f>DATE(2025,2,28)</f>
        <v>45716</v>
      </c>
      <c r="I424">
        <v>0</v>
      </c>
    </row>
    <row r="425" spans="1:9" x14ac:dyDescent="0.25">
      <c r="A425">
        <f t="shared" ca="1" si="11"/>
        <v>0.28002445611017812</v>
      </c>
      <c r="B425" s="2" t="s">
        <v>1047</v>
      </c>
      <c r="C425" s="2" t="s">
        <v>1048</v>
      </c>
      <c r="D425" s="2" t="s">
        <v>76</v>
      </c>
      <c r="E425" s="2" t="s">
        <v>1049</v>
      </c>
      <c r="F425" s="2" t="s">
        <v>1050</v>
      </c>
      <c r="G425" t="s">
        <v>79</v>
      </c>
      <c r="H425" s="1">
        <f>DATE(2024,10,22)</f>
        <v>45587</v>
      </c>
      <c r="I425">
        <v>1266.32</v>
      </c>
    </row>
    <row r="426" spans="1:9" x14ac:dyDescent="0.25">
      <c r="A426">
        <f t="shared" ca="1" si="11"/>
        <v>0.22132868232119562</v>
      </c>
      <c r="B426" s="2" t="s">
        <v>187</v>
      </c>
      <c r="C426" s="2" t="s">
        <v>188</v>
      </c>
      <c r="D426" s="2" t="s">
        <v>76</v>
      </c>
      <c r="E426" s="2" t="s">
        <v>1051</v>
      </c>
      <c r="F426" s="2" t="s">
        <v>1052</v>
      </c>
      <c r="G426" t="s">
        <v>101</v>
      </c>
      <c r="H426" s="1">
        <f>DATE(2025,1,30)</f>
        <v>45687</v>
      </c>
      <c r="I426">
        <v>139.38999999999999</v>
      </c>
    </row>
    <row r="427" spans="1:9" x14ac:dyDescent="0.25">
      <c r="A427">
        <f t="shared" ca="1" si="11"/>
        <v>0.36924357957830722</v>
      </c>
      <c r="B427" s="2" t="s">
        <v>241</v>
      </c>
      <c r="C427" s="2" t="s">
        <v>242</v>
      </c>
      <c r="D427" s="2" t="s">
        <v>76</v>
      </c>
      <c r="E427" s="2" t="s">
        <v>1053</v>
      </c>
      <c r="F427" s="2" t="s">
        <v>1054</v>
      </c>
      <c r="G427" t="s">
        <v>79</v>
      </c>
      <c r="H427" s="1">
        <f>DATE(2024,10,16)</f>
        <v>45581</v>
      </c>
      <c r="I427">
        <v>406.28</v>
      </c>
    </row>
    <row r="428" spans="1:9" x14ac:dyDescent="0.25">
      <c r="A428">
        <f t="shared" ca="1" si="11"/>
        <v>0.23400586027731352</v>
      </c>
      <c r="B428" s="2" t="s">
        <v>126</v>
      </c>
      <c r="C428" s="2" t="s">
        <v>127</v>
      </c>
      <c r="D428" s="2" t="s">
        <v>76</v>
      </c>
      <c r="E428" s="2" t="s">
        <v>1055</v>
      </c>
      <c r="F428" s="2" t="s">
        <v>1056</v>
      </c>
      <c r="G428" t="s">
        <v>101</v>
      </c>
      <c r="H428" s="1">
        <f>DATE(2025,2,6)</f>
        <v>45694</v>
      </c>
      <c r="I428">
        <v>228.37</v>
      </c>
    </row>
    <row r="429" spans="1:9" x14ac:dyDescent="0.25">
      <c r="A429">
        <f t="shared" ca="1" si="11"/>
        <v>0.75570830426745605</v>
      </c>
      <c r="B429" s="2" t="s">
        <v>187</v>
      </c>
      <c r="C429" s="2" t="s">
        <v>188</v>
      </c>
      <c r="D429" s="2" t="s">
        <v>76</v>
      </c>
      <c r="E429" s="2" t="s">
        <v>1057</v>
      </c>
      <c r="F429" s="2" t="s">
        <v>1058</v>
      </c>
      <c r="G429" t="s">
        <v>79</v>
      </c>
      <c r="H429" s="1">
        <f>DATE(2024,10,29)</f>
        <v>45594</v>
      </c>
      <c r="I429">
        <v>184.8</v>
      </c>
    </row>
    <row r="430" spans="1:9" x14ac:dyDescent="0.25">
      <c r="A430">
        <f t="shared" ca="1" si="11"/>
        <v>1.2933802858943744E-2</v>
      </c>
      <c r="B430" s="2" t="s">
        <v>126</v>
      </c>
      <c r="C430" s="2" t="s">
        <v>127</v>
      </c>
      <c r="D430" s="2" t="s">
        <v>76</v>
      </c>
      <c r="E430" s="2" t="s">
        <v>1059</v>
      </c>
      <c r="F430" s="2" t="s">
        <v>1060</v>
      </c>
      <c r="G430" t="s">
        <v>101</v>
      </c>
      <c r="H430" s="1">
        <f>DATE(2025,2,28)</f>
        <v>45716</v>
      </c>
      <c r="I430">
        <v>67.62</v>
      </c>
    </row>
    <row r="431" spans="1:9" x14ac:dyDescent="0.25">
      <c r="A431">
        <f t="shared" ca="1" si="11"/>
        <v>0.20374111960866836</v>
      </c>
      <c r="B431" s="2" t="s">
        <v>241</v>
      </c>
      <c r="C431" s="2" t="s">
        <v>242</v>
      </c>
      <c r="D431" s="2" t="s">
        <v>76</v>
      </c>
      <c r="E431" s="2" t="s">
        <v>1061</v>
      </c>
      <c r="F431" s="2" t="s">
        <v>1062</v>
      </c>
      <c r="G431" t="s">
        <v>101</v>
      </c>
      <c r="H431" s="1">
        <f>DATE(2025,2,12)</f>
        <v>45700</v>
      </c>
      <c r="I431">
        <v>1675.35</v>
      </c>
    </row>
    <row r="432" spans="1:9" x14ac:dyDescent="0.25">
      <c r="A432">
        <f t="shared" ca="1" si="11"/>
        <v>0.62089254678812311</v>
      </c>
      <c r="B432" s="2" t="s">
        <v>187</v>
      </c>
      <c r="C432" s="2" t="s">
        <v>188</v>
      </c>
      <c r="D432" s="2" t="s">
        <v>76</v>
      </c>
      <c r="E432" s="2" t="s">
        <v>1063</v>
      </c>
      <c r="F432" s="2" t="s">
        <v>1064</v>
      </c>
      <c r="G432" t="s">
        <v>79</v>
      </c>
      <c r="H432" s="1">
        <f>DATE(2024,11,20)</f>
        <v>45616</v>
      </c>
      <c r="I432">
        <v>80.400000000000006</v>
      </c>
    </row>
    <row r="433" spans="1:9" x14ac:dyDescent="0.25">
      <c r="A433">
        <f t="shared" ca="1" si="11"/>
        <v>0.28874995257267144</v>
      </c>
      <c r="B433" s="2" t="s">
        <v>417</v>
      </c>
      <c r="C433" s="2" t="s">
        <v>418</v>
      </c>
      <c r="D433" s="2" t="s">
        <v>76</v>
      </c>
      <c r="E433" s="2" t="s">
        <v>1065</v>
      </c>
      <c r="F433" s="2" t="s">
        <v>1066</v>
      </c>
      <c r="G433" t="s">
        <v>79</v>
      </c>
      <c r="H433" s="1">
        <f>DATE(2024,11,1)</f>
        <v>45597</v>
      </c>
      <c r="I433">
        <v>590.76</v>
      </c>
    </row>
    <row r="434" spans="1:9" x14ac:dyDescent="0.25">
      <c r="A434">
        <f t="shared" ca="1" si="11"/>
        <v>0.34822961028367239</v>
      </c>
      <c r="B434" s="2" t="s">
        <v>241</v>
      </c>
      <c r="C434" s="2" t="s">
        <v>242</v>
      </c>
      <c r="D434" s="2" t="s">
        <v>76</v>
      </c>
      <c r="E434" s="2" t="s">
        <v>1067</v>
      </c>
      <c r="F434" s="2" t="s">
        <v>1068</v>
      </c>
      <c r="G434" t="s">
        <v>79</v>
      </c>
      <c r="H434" s="1">
        <f>DATE(2024,10,18)</f>
        <v>45583</v>
      </c>
      <c r="I434">
        <v>1437.93</v>
      </c>
    </row>
    <row r="435" spans="1:9" x14ac:dyDescent="0.25">
      <c r="A435">
        <f t="shared" ca="1" si="11"/>
        <v>0.32742610350421419</v>
      </c>
      <c r="B435" s="2" t="s">
        <v>1069</v>
      </c>
      <c r="C435" s="2" t="s">
        <v>1070</v>
      </c>
      <c r="D435" s="2" t="s">
        <v>76</v>
      </c>
      <c r="E435" s="2" t="s">
        <v>1071</v>
      </c>
      <c r="F435" s="2" t="s">
        <v>1072</v>
      </c>
      <c r="G435" t="s">
        <v>101</v>
      </c>
      <c r="H435" s="1">
        <f>DATE(2025,2,26)</f>
        <v>45714</v>
      </c>
      <c r="I435">
        <v>3808.13</v>
      </c>
    </row>
    <row r="436" spans="1:9" x14ac:dyDescent="0.25">
      <c r="A436">
        <f t="shared" ca="1" si="11"/>
        <v>0.78406828885089686</v>
      </c>
      <c r="B436" s="2" t="s">
        <v>750</v>
      </c>
      <c r="C436" s="2" t="s">
        <v>751</v>
      </c>
      <c r="D436" s="2" t="s">
        <v>76</v>
      </c>
      <c r="E436" s="2" t="s">
        <v>1073</v>
      </c>
      <c r="F436" s="2" t="s">
        <v>1074</v>
      </c>
      <c r="G436" t="s">
        <v>79</v>
      </c>
      <c r="H436" s="1">
        <f>DATE(2024,10,23)</f>
        <v>45588</v>
      </c>
      <c r="I436">
        <v>2830.8</v>
      </c>
    </row>
    <row r="437" spans="1:9" x14ac:dyDescent="0.25">
      <c r="A437">
        <f t="shared" ca="1" si="11"/>
        <v>3.3534841949946048E-2</v>
      </c>
      <c r="B437" s="2" t="s">
        <v>126</v>
      </c>
      <c r="C437" s="2" t="s">
        <v>127</v>
      </c>
      <c r="D437" s="2" t="s">
        <v>76</v>
      </c>
      <c r="E437" s="2" t="s">
        <v>1075</v>
      </c>
      <c r="F437" s="2" t="s">
        <v>1076</v>
      </c>
      <c r="G437" t="s">
        <v>79</v>
      </c>
      <c r="H437" s="1">
        <f>DATE(2025,1,15)</f>
        <v>45672</v>
      </c>
      <c r="I437">
        <v>32.78</v>
      </c>
    </row>
    <row r="438" spans="1:9" x14ac:dyDescent="0.25">
      <c r="A438">
        <f t="shared" ca="1" si="11"/>
        <v>0.46726897782095034</v>
      </c>
      <c r="B438" s="2" t="s">
        <v>126</v>
      </c>
      <c r="C438" s="2" t="s">
        <v>127</v>
      </c>
      <c r="D438" s="2" t="s">
        <v>76</v>
      </c>
      <c r="E438" s="2" t="s">
        <v>1077</v>
      </c>
      <c r="F438" s="2" t="s">
        <v>1078</v>
      </c>
      <c r="G438" t="s">
        <v>79</v>
      </c>
      <c r="H438" s="1">
        <f>DATE(2024,10,29)</f>
        <v>45594</v>
      </c>
      <c r="I438">
        <v>225.9</v>
      </c>
    </row>
    <row r="439" spans="1:9" x14ac:dyDescent="0.25">
      <c r="A439">
        <f t="shared" ca="1" si="11"/>
        <v>1.984318294230536E-2</v>
      </c>
      <c r="B439" s="2" t="s">
        <v>241</v>
      </c>
      <c r="C439" s="2" t="s">
        <v>242</v>
      </c>
      <c r="D439" s="2" t="s">
        <v>76</v>
      </c>
      <c r="E439" s="2" t="s">
        <v>1079</v>
      </c>
      <c r="F439" s="2" t="s">
        <v>1080</v>
      </c>
      <c r="G439" t="s">
        <v>79</v>
      </c>
      <c r="H439" s="1">
        <f>DATE(2024,10,16)</f>
        <v>45581</v>
      </c>
      <c r="I439">
        <v>1218.49</v>
      </c>
    </row>
    <row r="440" spans="1:9" x14ac:dyDescent="0.25">
      <c r="A440">
        <f t="shared" ca="1" si="11"/>
        <v>0.69463495417578691</v>
      </c>
      <c r="B440" s="2" t="s">
        <v>81</v>
      </c>
      <c r="C440" s="2" t="s">
        <v>82</v>
      </c>
      <c r="D440" s="2" t="s">
        <v>76</v>
      </c>
      <c r="E440" s="2" t="s">
        <v>1081</v>
      </c>
      <c r="F440" s="2" t="s">
        <v>1082</v>
      </c>
      <c r="G440" t="s">
        <v>79</v>
      </c>
      <c r="H440" s="1">
        <f>DATE(2024,10,16)</f>
        <v>45581</v>
      </c>
      <c r="I440">
        <v>2837.78</v>
      </c>
    </row>
    <row r="441" spans="1:9" x14ac:dyDescent="0.25">
      <c r="A441">
        <f t="shared" ca="1" si="11"/>
        <v>0.18913515041173468</v>
      </c>
      <c r="B441" s="2" t="s">
        <v>126</v>
      </c>
      <c r="C441" s="2" t="s">
        <v>127</v>
      </c>
      <c r="D441" s="2" t="s">
        <v>76</v>
      </c>
      <c r="E441" s="2" t="s">
        <v>1083</v>
      </c>
      <c r="F441" s="2" t="s">
        <v>353</v>
      </c>
      <c r="G441" t="s">
        <v>79</v>
      </c>
      <c r="H441" s="1">
        <f>DATE(2024,11,8)</f>
        <v>45604</v>
      </c>
      <c r="I441">
        <v>27.27</v>
      </c>
    </row>
    <row r="442" spans="1:9" x14ac:dyDescent="0.25">
      <c r="A442">
        <f t="shared" ca="1" si="11"/>
        <v>0.68895768807842528</v>
      </c>
      <c r="B442" s="2" t="s">
        <v>311</v>
      </c>
      <c r="C442" s="2" t="s">
        <v>312</v>
      </c>
      <c r="D442" s="2" t="s">
        <v>76</v>
      </c>
      <c r="E442" s="2" t="s">
        <v>1084</v>
      </c>
      <c r="F442" s="2" t="s">
        <v>1085</v>
      </c>
      <c r="G442" t="s">
        <v>79</v>
      </c>
      <c r="H442" s="1">
        <f>DATE(2024,10,24)</f>
        <v>45589</v>
      </c>
      <c r="I442">
        <v>56</v>
      </c>
    </row>
    <row r="443" spans="1:9" x14ac:dyDescent="0.25">
      <c r="A443">
        <f t="shared" ca="1" si="11"/>
        <v>0.87556295426645014</v>
      </c>
      <c r="B443" s="2" t="s">
        <v>187</v>
      </c>
      <c r="C443" s="2" t="s">
        <v>188</v>
      </c>
      <c r="D443" s="2" t="s">
        <v>76</v>
      </c>
      <c r="E443" s="2" t="s">
        <v>1086</v>
      </c>
      <c r="F443" s="2" t="s">
        <v>1087</v>
      </c>
      <c r="G443" t="s">
        <v>79</v>
      </c>
      <c r="H443" s="1">
        <f>DATE(2024,11,5)</f>
        <v>45601</v>
      </c>
      <c r="I443">
        <v>250.88</v>
      </c>
    </row>
    <row r="444" spans="1:9" x14ac:dyDescent="0.25">
      <c r="A444">
        <f t="shared" ca="1" si="11"/>
        <v>0.56947229665029608</v>
      </c>
      <c r="B444" s="2" t="s">
        <v>574</v>
      </c>
      <c r="C444" s="2" t="s">
        <v>575</v>
      </c>
      <c r="D444" s="2" t="s">
        <v>76</v>
      </c>
      <c r="E444" s="2" t="s">
        <v>1088</v>
      </c>
      <c r="F444" s="2" t="s">
        <v>1089</v>
      </c>
      <c r="G444" t="s">
        <v>101</v>
      </c>
      <c r="H444" s="1">
        <f>DATE(2025,2,18)</f>
        <v>45706</v>
      </c>
      <c r="I444">
        <v>1236.21</v>
      </c>
    </row>
    <row r="445" spans="1:9" x14ac:dyDescent="0.25">
      <c r="A445">
        <f t="shared" ca="1" si="11"/>
        <v>0.64057332119505817</v>
      </c>
      <c r="B445" s="2" t="s">
        <v>81</v>
      </c>
      <c r="C445" s="2" t="s">
        <v>82</v>
      </c>
      <c r="D445" s="2" t="s">
        <v>76</v>
      </c>
      <c r="E445" s="2" t="s">
        <v>1090</v>
      </c>
      <c r="F445" s="2" t="s">
        <v>1091</v>
      </c>
      <c r="G445" t="s">
        <v>79</v>
      </c>
      <c r="H445" s="1">
        <f>DATE(2024,10,30)</f>
        <v>45595</v>
      </c>
      <c r="I445">
        <v>406.41</v>
      </c>
    </row>
    <row r="446" spans="1:9" x14ac:dyDescent="0.25">
      <c r="A446">
        <f t="shared" ca="1" si="11"/>
        <v>0.56962877281271673</v>
      </c>
      <c r="B446" s="2" t="s">
        <v>307</v>
      </c>
      <c r="C446" s="2" t="s">
        <v>308</v>
      </c>
      <c r="D446" s="2" t="s">
        <v>76</v>
      </c>
      <c r="E446" s="2" t="s">
        <v>1092</v>
      </c>
      <c r="F446" s="2" t="s">
        <v>1093</v>
      </c>
      <c r="G446" t="s">
        <v>101</v>
      </c>
      <c r="H446" s="1">
        <f>DATE(2025,2,12)</f>
        <v>45700</v>
      </c>
      <c r="I446">
        <v>55.47</v>
      </c>
    </row>
    <row r="447" spans="1:9" x14ac:dyDescent="0.25">
      <c r="A447">
        <f t="shared" ca="1" si="11"/>
        <v>0.32181285206144072</v>
      </c>
      <c r="B447" s="2" t="s">
        <v>126</v>
      </c>
      <c r="C447" s="2" t="s">
        <v>127</v>
      </c>
      <c r="D447" s="2" t="s">
        <v>76</v>
      </c>
      <c r="E447" s="2" t="s">
        <v>1094</v>
      </c>
      <c r="F447" s="2" t="s">
        <v>1095</v>
      </c>
      <c r="G447" t="s">
        <v>79</v>
      </c>
      <c r="H447" s="1">
        <f>DATE(2024,11,1)</f>
        <v>45597</v>
      </c>
      <c r="I447">
        <v>71.92</v>
      </c>
    </row>
    <row r="448" spans="1:9" x14ac:dyDescent="0.25">
      <c r="A448">
        <f t="shared" ca="1" si="11"/>
        <v>0.18303017396930044</v>
      </c>
      <c r="B448" s="2" t="s">
        <v>126</v>
      </c>
      <c r="C448" s="2" t="s">
        <v>127</v>
      </c>
      <c r="D448" s="2" t="s">
        <v>76</v>
      </c>
      <c r="E448" s="2" t="s">
        <v>1096</v>
      </c>
      <c r="F448" s="2" t="s">
        <v>1097</v>
      </c>
      <c r="G448" t="s">
        <v>79</v>
      </c>
      <c r="H448" s="1">
        <f>DATE(2024,12,19)</f>
        <v>45645</v>
      </c>
      <c r="I448">
        <v>241.2</v>
      </c>
    </row>
    <row r="449" spans="1:9" x14ac:dyDescent="0.25">
      <c r="A449">
        <f t="shared" ca="1" si="11"/>
        <v>0.43012844284045926</v>
      </c>
      <c r="B449" s="2" t="s">
        <v>241</v>
      </c>
      <c r="C449" s="2" t="s">
        <v>242</v>
      </c>
      <c r="D449" s="2" t="s">
        <v>76</v>
      </c>
      <c r="E449" s="2" t="s">
        <v>1098</v>
      </c>
      <c r="F449" s="2" t="s">
        <v>1099</v>
      </c>
      <c r="G449" t="s">
        <v>101</v>
      </c>
      <c r="H449" s="1">
        <f>DATE(2025,2,26)</f>
        <v>45714</v>
      </c>
      <c r="I449">
        <v>3392.91</v>
      </c>
    </row>
    <row r="450" spans="1:9" x14ac:dyDescent="0.25">
      <c r="A450">
        <f t="shared" ca="1" si="11"/>
        <v>8.0184308066984844E-2</v>
      </c>
      <c r="B450" s="2" t="s">
        <v>126</v>
      </c>
      <c r="C450" s="2" t="s">
        <v>127</v>
      </c>
      <c r="D450" s="2" t="s">
        <v>76</v>
      </c>
      <c r="E450" s="2" t="s">
        <v>1100</v>
      </c>
      <c r="F450" s="2" t="s">
        <v>1101</v>
      </c>
      <c r="G450" t="s">
        <v>79</v>
      </c>
      <c r="H450" s="1">
        <f>DATE(2024,12,16)</f>
        <v>45642</v>
      </c>
      <c r="I450">
        <v>475.2</v>
      </c>
    </row>
    <row r="451" spans="1:9" x14ac:dyDescent="0.25">
      <c r="A451">
        <f t="shared" ref="A451:A514" ca="1" si="12">RAND()</f>
        <v>0.22629662616861435</v>
      </c>
      <c r="B451" s="2" t="s">
        <v>120</v>
      </c>
      <c r="C451" s="2" t="s">
        <v>121</v>
      </c>
      <c r="D451" s="2" t="s">
        <v>76</v>
      </c>
      <c r="E451" s="2" t="s">
        <v>1102</v>
      </c>
      <c r="F451" s="2" t="s">
        <v>1103</v>
      </c>
      <c r="G451" t="s">
        <v>79</v>
      </c>
      <c r="H451" s="1">
        <f>DATE(2025,1,24)</f>
        <v>45681</v>
      </c>
      <c r="I451">
        <v>18068.48</v>
      </c>
    </row>
    <row r="452" spans="1:9" x14ac:dyDescent="0.25">
      <c r="A452">
        <f t="shared" ca="1" si="12"/>
        <v>0.27277615486579609</v>
      </c>
      <c r="B452" s="2" t="s">
        <v>241</v>
      </c>
      <c r="C452" s="2" t="s">
        <v>242</v>
      </c>
      <c r="D452" s="2" t="s">
        <v>76</v>
      </c>
      <c r="E452" s="2" t="s">
        <v>1104</v>
      </c>
      <c r="F452" s="2" t="s">
        <v>1105</v>
      </c>
      <c r="G452" t="s">
        <v>101</v>
      </c>
      <c r="H452" s="1">
        <f>DATE(2025,1,31)</f>
        <v>45688</v>
      </c>
      <c r="I452">
        <v>268.54000000000002</v>
      </c>
    </row>
    <row r="453" spans="1:9" x14ac:dyDescent="0.25">
      <c r="A453">
        <f t="shared" ca="1" si="12"/>
        <v>0.34377328640853355</v>
      </c>
      <c r="B453" s="2" t="s">
        <v>126</v>
      </c>
      <c r="C453" s="2" t="s">
        <v>127</v>
      </c>
      <c r="D453" s="2" t="s">
        <v>76</v>
      </c>
      <c r="E453" s="2" t="s">
        <v>1106</v>
      </c>
      <c r="F453" s="2" t="s">
        <v>1107</v>
      </c>
      <c r="G453" t="s">
        <v>101</v>
      </c>
      <c r="H453" s="1">
        <f>DATE(2025,2,26)</f>
        <v>45714</v>
      </c>
      <c r="I453">
        <v>2077.5500000000002</v>
      </c>
    </row>
    <row r="454" spans="1:9" x14ac:dyDescent="0.25">
      <c r="A454">
        <f t="shared" ca="1" si="12"/>
        <v>0.50028807026570721</v>
      </c>
      <c r="B454" s="2" t="s">
        <v>311</v>
      </c>
      <c r="C454" s="2" t="s">
        <v>312</v>
      </c>
      <c r="D454" s="2" t="s">
        <v>76</v>
      </c>
      <c r="E454" s="2" t="s">
        <v>1108</v>
      </c>
      <c r="F454" s="2" t="s">
        <v>1109</v>
      </c>
      <c r="G454" t="s">
        <v>79</v>
      </c>
      <c r="H454" s="1">
        <f>DATE(2024,10,25)</f>
        <v>45590</v>
      </c>
      <c r="I454">
        <v>79.760000000000005</v>
      </c>
    </row>
    <row r="455" spans="1:9" x14ac:dyDescent="0.25">
      <c r="A455">
        <f t="shared" ca="1" si="12"/>
        <v>0.62448155643156411</v>
      </c>
      <c r="B455" s="2" t="s">
        <v>81</v>
      </c>
      <c r="C455" s="2" t="s">
        <v>82</v>
      </c>
      <c r="D455" s="2" t="s">
        <v>76</v>
      </c>
      <c r="E455" s="2" t="s">
        <v>1110</v>
      </c>
      <c r="F455" s="2" t="s">
        <v>1111</v>
      </c>
      <c r="G455" t="s">
        <v>101</v>
      </c>
      <c r="H455" s="1">
        <f>DATE(2024,12,23)</f>
        <v>45649</v>
      </c>
      <c r="I455">
        <v>2024.21</v>
      </c>
    </row>
    <row r="456" spans="1:9" x14ac:dyDescent="0.25">
      <c r="A456">
        <f t="shared" ca="1" si="12"/>
        <v>0.66185235631032724</v>
      </c>
      <c r="B456" s="2" t="s">
        <v>126</v>
      </c>
      <c r="C456" s="2" t="s">
        <v>127</v>
      </c>
      <c r="D456" s="2" t="s">
        <v>76</v>
      </c>
      <c r="E456" s="2" t="s">
        <v>1112</v>
      </c>
      <c r="F456" s="2" t="s">
        <v>1113</v>
      </c>
      <c r="G456" t="s">
        <v>79</v>
      </c>
      <c r="H456" s="1">
        <f>DATE(2025,1,15)</f>
        <v>45672</v>
      </c>
      <c r="I456">
        <v>1720.32</v>
      </c>
    </row>
    <row r="457" spans="1:9" x14ac:dyDescent="0.25">
      <c r="A457">
        <f t="shared" ca="1" si="12"/>
        <v>0.69683793517320325</v>
      </c>
      <c r="B457" s="2" t="s">
        <v>1114</v>
      </c>
      <c r="C457" s="2" t="s">
        <v>1115</v>
      </c>
      <c r="D457" s="2" t="s">
        <v>76</v>
      </c>
      <c r="E457" s="2" t="s">
        <v>1116</v>
      </c>
      <c r="F457" s="2" t="s">
        <v>1117</v>
      </c>
      <c r="G457" t="s">
        <v>79</v>
      </c>
      <c r="H457" s="1">
        <f>DATE(2024,12,3)</f>
        <v>45629</v>
      </c>
      <c r="I457">
        <v>2282.9</v>
      </c>
    </row>
    <row r="458" spans="1:9" x14ac:dyDescent="0.25">
      <c r="A458">
        <f t="shared" ca="1" si="12"/>
        <v>0.98755343194265455</v>
      </c>
      <c r="B458" s="2" t="s">
        <v>187</v>
      </c>
      <c r="C458" s="2" t="s">
        <v>188</v>
      </c>
      <c r="D458" s="2" t="s">
        <v>76</v>
      </c>
      <c r="E458" s="2" t="s">
        <v>1118</v>
      </c>
      <c r="F458" s="2" t="s">
        <v>1119</v>
      </c>
      <c r="G458" t="s">
        <v>79</v>
      </c>
      <c r="H458" s="1">
        <f>DATE(2024,10,9)</f>
        <v>45574</v>
      </c>
      <c r="I458">
        <v>2592</v>
      </c>
    </row>
    <row r="459" spans="1:9" x14ac:dyDescent="0.25">
      <c r="A459">
        <f t="shared" ca="1" si="12"/>
        <v>5.0035462208953829E-3</v>
      </c>
      <c r="B459" s="2" t="s">
        <v>187</v>
      </c>
      <c r="C459" s="2" t="s">
        <v>188</v>
      </c>
      <c r="D459" s="2" t="s">
        <v>76</v>
      </c>
      <c r="E459" s="2" t="s">
        <v>1120</v>
      </c>
      <c r="F459" s="2" t="s">
        <v>1121</v>
      </c>
      <c r="G459" t="s">
        <v>79</v>
      </c>
      <c r="H459" s="1">
        <f>DATE(2024,11,22)</f>
        <v>45618</v>
      </c>
      <c r="I459">
        <v>92.4</v>
      </c>
    </row>
    <row r="460" spans="1:9" x14ac:dyDescent="0.25">
      <c r="A460">
        <f t="shared" ca="1" si="12"/>
        <v>0.64465930811151451</v>
      </c>
      <c r="B460" s="2" t="s">
        <v>187</v>
      </c>
      <c r="C460" s="2" t="s">
        <v>188</v>
      </c>
      <c r="D460" s="2" t="s">
        <v>76</v>
      </c>
      <c r="E460" s="2" t="s">
        <v>1122</v>
      </c>
      <c r="F460" s="2" t="s">
        <v>1123</v>
      </c>
      <c r="G460" t="s">
        <v>79</v>
      </c>
      <c r="H460" s="1">
        <f>DATE(2024,12,17)</f>
        <v>45643</v>
      </c>
      <c r="I460">
        <v>80.400000000000006</v>
      </c>
    </row>
    <row r="461" spans="1:9" x14ac:dyDescent="0.25">
      <c r="A461">
        <f t="shared" ca="1" si="12"/>
        <v>0.10788320457659206</v>
      </c>
      <c r="B461" s="2" t="s">
        <v>126</v>
      </c>
      <c r="C461" s="2" t="s">
        <v>127</v>
      </c>
      <c r="D461" s="2" t="s">
        <v>76</v>
      </c>
      <c r="E461" s="2" t="s">
        <v>1124</v>
      </c>
      <c r="F461" s="2" t="s">
        <v>1125</v>
      </c>
      <c r="G461" t="s">
        <v>101</v>
      </c>
      <c r="H461" s="1">
        <f>DATE(2025,1,22)</f>
        <v>45679</v>
      </c>
      <c r="I461">
        <v>145.47</v>
      </c>
    </row>
    <row r="462" spans="1:9" x14ac:dyDescent="0.25">
      <c r="A462">
        <f t="shared" ca="1" si="12"/>
        <v>0.35153705898687837</v>
      </c>
      <c r="B462" s="2" t="s">
        <v>241</v>
      </c>
      <c r="C462" s="2" t="s">
        <v>242</v>
      </c>
      <c r="D462" s="2" t="s">
        <v>76</v>
      </c>
      <c r="E462" s="2" t="s">
        <v>1126</v>
      </c>
      <c r="F462" s="2" t="s">
        <v>1127</v>
      </c>
      <c r="G462" t="s">
        <v>101</v>
      </c>
      <c r="H462" s="1">
        <f>DATE(2025,1,10)</f>
        <v>45667</v>
      </c>
      <c r="I462">
        <v>152.94999999999999</v>
      </c>
    </row>
    <row r="463" spans="1:9" x14ac:dyDescent="0.25">
      <c r="A463">
        <f t="shared" ca="1" si="12"/>
        <v>0.33609079398786224</v>
      </c>
      <c r="B463" s="2" t="s">
        <v>307</v>
      </c>
      <c r="C463" s="2" t="s">
        <v>308</v>
      </c>
      <c r="D463" s="2" t="s">
        <v>76</v>
      </c>
      <c r="E463" s="2" t="s">
        <v>1128</v>
      </c>
      <c r="F463" s="2" t="s">
        <v>1129</v>
      </c>
      <c r="G463" t="s">
        <v>79</v>
      </c>
      <c r="H463" s="1">
        <f>DATE(2024,11,7)</f>
        <v>45603</v>
      </c>
      <c r="I463">
        <v>0</v>
      </c>
    </row>
    <row r="464" spans="1:9" x14ac:dyDescent="0.25">
      <c r="A464">
        <f t="shared" ca="1" si="12"/>
        <v>0.29268404561109418</v>
      </c>
      <c r="B464" s="2" t="s">
        <v>417</v>
      </c>
      <c r="C464" s="2" t="s">
        <v>418</v>
      </c>
      <c r="D464" s="2" t="s">
        <v>76</v>
      </c>
      <c r="E464" s="2" t="s">
        <v>1130</v>
      </c>
      <c r="F464" s="2" t="s">
        <v>1131</v>
      </c>
      <c r="G464" t="s">
        <v>79</v>
      </c>
      <c r="H464" s="1">
        <f>DATE(2024,10,4)</f>
        <v>45569</v>
      </c>
      <c r="I464">
        <v>649.88</v>
      </c>
    </row>
    <row r="465" spans="1:9" x14ac:dyDescent="0.25">
      <c r="A465">
        <f t="shared" ca="1" si="12"/>
        <v>7.6704355898466803E-2</v>
      </c>
      <c r="B465" s="2" t="s">
        <v>126</v>
      </c>
      <c r="C465" s="2" t="s">
        <v>127</v>
      </c>
      <c r="D465" s="2" t="s">
        <v>76</v>
      </c>
      <c r="E465" s="2" t="s">
        <v>1132</v>
      </c>
      <c r="F465" s="2" t="s">
        <v>685</v>
      </c>
      <c r="G465" t="s">
        <v>101</v>
      </c>
      <c r="H465" s="1">
        <f>DATE(2025,2,21)</f>
        <v>45709</v>
      </c>
      <c r="I465">
        <v>598.79999999999995</v>
      </c>
    </row>
    <row r="466" spans="1:9" x14ac:dyDescent="0.25">
      <c r="A466">
        <f t="shared" ca="1" si="12"/>
        <v>0.81863016165575297</v>
      </c>
      <c r="B466" s="2" t="s">
        <v>126</v>
      </c>
      <c r="C466" s="2" t="s">
        <v>127</v>
      </c>
      <c r="D466" s="2" t="s">
        <v>76</v>
      </c>
      <c r="E466" s="2" t="s">
        <v>1133</v>
      </c>
      <c r="F466" s="2" t="s">
        <v>351</v>
      </c>
      <c r="G466" t="s">
        <v>79</v>
      </c>
      <c r="H466" s="1">
        <f>DATE(2025,1,15)</f>
        <v>45672</v>
      </c>
      <c r="I466">
        <v>35.159999999999997</v>
      </c>
    </row>
    <row r="467" spans="1:9" x14ac:dyDescent="0.25">
      <c r="A467">
        <f t="shared" ca="1" si="12"/>
        <v>0.92663549778192855</v>
      </c>
      <c r="B467" s="2" t="s">
        <v>241</v>
      </c>
      <c r="C467" s="2" t="s">
        <v>242</v>
      </c>
      <c r="D467" s="2" t="s">
        <v>76</v>
      </c>
      <c r="E467" s="2" t="s">
        <v>1134</v>
      </c>
      <c r="F467" s="2" t="s">
        <v>472</v>
      </c>
      <c r="G467" t="s">
        <v>101</v>
      </c>
      <c r="H467" s="1">
        <f>DATE(2025,1,21)</f>
        <v>45678</v>
      </c>
      <c r="I467">
        <v>87.84</v>
      </c>
    </row>
    <row r="468" spans="1:9" x14ac:dyDescent="0.25">
      <c r="A468">
        <f t="shared" ca="1" si="12"/>
        <v>0.16976705318633478</v>
      </c>
      <c r="B468" s="2" t="s">
        <v>241</v>
      </c>
      <c r="C468" s="2" t="s">
        <v>242</v>
      </c>
      <c r="D468" s="2" t="s">
        <v>76</v>
      </c>
      <c r="E468" s="2" t="s">
        <v>1135</v>
      </c>
      <c r="F468" s="2" t="s">
        <v>1136</v>
      </c>
      <c r="G468" t="s">
        <v>79</v>
      </c>
      <c r="H468" s="1">
        <f>DATE(2024,12,4)</f>
        <v>45630</v>
      </c>
      <c r="I468">
        <v>361.48</v>
      </c>
    </row>
    <row r="469" spans="1:9" x14ac:dyDescent="0.25">
      <c r="A469">
        <f t="shared" ca="1" si="12"/>
        <v>0.22997671755409388</v>
      </c>
      <c r="B469" s="2" t="s">
        <v>81</v>
      </c>
      <c r="C469" s="2" t="s">
        <v>82</v>
      </c>
      <c r="D469" s="2" t="s">
        <v>76</v>
      </c>
      <c r="E469" s="2" t="s">
        <v>1137</v>
      </c>
      <c r="F469" s="2" t="s">
        <v>1138</v>
      </c>
      <c r="G469" t="s">
        <v>101</v>
      </c>
      <c r="H469" s="1">
        <f>DATE(2025,1,2)</f>
        <v>45659</v>
      </c>
      <c r="I469">
        <v>3846.41</v>
      </c>
    </row>
    <row r="470" spans="1:9" x14ac:dyDescent="0.25">
      <c r="A470">
        <f t="shared" ca="1" si="12"/>
        <v>0.96184222173931377</v>
      </c>
      <c r="B470" s="2" t="s">
        <v>126</v>
      </c>
      <c r="C470" s="2" t="s">
        <v>127</v>
      </c>
      <c r="D470" s="2" t="s">
        <v>76</v>
      </c>
      <c r="E470" s="2" t="s">
        <v>1139</v>
      </c>
      <c r="F470" s="2" t="s">
        <v>1140</v>
      </c>
      <c r="G470" t="s">
        <v>101</v>
      </c>
      <c r="H470" s="1">
        <f>DATE(2025,1,29)</f>
        <v>45686</v>
      </c>
      <c r="I470">
        <v>209.25</v>
      </c>
    </row>
    <row r="471" spans="1:9" x14ac:dyDescent="0.25">
      <c r="A471">
        <f t="shared" ca="1" si="12"/>
        <v>0.19566602565470581</v>
      </c>
      <c r="B471" s="2" t="s">
        <v>718</v>
      </c>
      <c r="C471" s="2" t="s">
        <v>719</v>
      </c>
      <c r="D471" s="2" t="s">
        <v>76</v>
      </c>
      <c r="E471" s="2" t="s">
        <v>1141</v>
      </c>
      <c r="F471" s="2" t="s">
        <v>1142</v>
      </c>
      <c r="G471" t="s">
        <v>101</v>
      </c>
      <c r="H471" s="1">
        <f>DATE(2025,2,17)</f>
        <v>45705</v>
      </c>
      <c r="I471">
        <v>2193.56</v>
      </c>
    </row>
    <row r="472" spans="1:9" x14ac:dyDescent="0.25">
      <c r="A472">
        <f t="shared" ca="1" si="12"/>
        <v>0.39089716624637438</v>
      </c>
      <c r="B472" s="2" t="s">
        <v>328</v>
      </c>
      <c r="C472" s="2" t="s">
        <v>329</v>
      </c>
      <c r="D472" s="2" t="s">
        <v>76</v>
      </c>
      <c r="E472" s="2" t="s">
        <v>1143</v>
      </c>
      <c r="F472" s="2" t="s">
        <v>1144</v>
      </c>
      <c r="G472" t="s">
        <v>101</v>
      </c>
      <c r="H472" s="1">
        <f>DATE(2025,1,28)</f>
        <v>45685</v>
      </c>
      <c r="I472">
        <v>68.61</v>
      </c>
    </row>
    <row r="473" spans="1:9" x14ac:dyDescent="0.25">
      <c r="A473">
        <f t="shared" ca="1" si="12"/>
        <v>5.2272337228444155E-2</v>
      </c>
      <c r="B473" s="2" t="s">
        <v>120</v>
      </c>
      <c r="C473" s="2" t="s">
        <v>121</v>
      </c>
      <c r="D473" s="2" t="s">
        <v>76</v>
      </c>
      <c r="E473" s="2" t="s">
        <v>1145</v>
      </c>
      <c r="F473" s="2" t="s">
        <v>1146</v>
      </c>
      <c r="G473" t="s">
        <v>79</v>
      </c>
      <c r="H473" s="1">
        <f>DATE(2024,10,16)</f>
        <v>45581</v>
      </c>
      <c r="I473">
        <v>3795.39</v>
      </c>
    </row>
    <row r="474" spans="1:9" x14ac:dyDescent="0.25">
      <c r="A474">
        <f t="shared" ca="1" si="12"/>
        <v>0.74691625676111029</v>
      </c>
      <c r="B474" s="2" t="s">
        <v>241</v>
      </c>
      <c r="C474" s="2" t="s">
        <v>242</v>
      </c>
      <c r="D474" s="2" t="s">
        <v>76</v>
      </c>
      <c r="E474" s="2" t="s">
        <v>1147</v>
      </c>
      <c r="F474" s="2" t="s">
        <v>805</v>
      </c>
      <c r="G474" t="s">
        <v>101</v>
      </c>
      <c r="H474" s="1">
        <f>DATE(2025,1,22)</f>
        <v>45679</v>
      </c>
      <c r="I474">
        <v>2827.44</v>
      </c>
    </row>
    <row r="475" spans="1:9" x14ac:dyDescent="0.25">
      <c r="A475">
        <f t="shared" ca="1" si="12"/>
        <v>9.0593185613538796E-2</v>
      </c>
      <c r="B475" s="2" t="s">
        <v>241</v>
      </c>
      <c r="C475" s="2" t="s">
        <v>242</v>
      </c>
      <c r="D475" s="2" t="s">
        <v>76</v>
      </c>
      <c r="E475" s="2" t="s">
        <v>1148</v>
      </c>
      <c r="F475" s="2" t="s">
        <v>707</v>
      </c>
      <c r="G475" t="s">
        <v>79</v>
      </c>
      <c r="H475" s="1">
        <f>DATE(2025,2,14)</f>
        <v>45702</v>
      </c>
      <c r="I475">
        <v>-36.69</v>
      </c>
    </row>
    <row r="476" spans="1:9" x14ac:dyDescent="0.25">
      <c r="A476">
        <f t="shared" ca="1" si="12"/>
        <v>6.2168463452391132E-2</v>
      </c>
      <c r="B476" s="2" t="s">
        <v>241</v>
      </c>
      <c r="C476" s="2" t="s">
        <v>242</v>
      </c>
      <c r="D476" s="2" t="s">
        <v>76</v>
      </c>
      <c r="E476" s="2" t="s">
        <v>1149</v>
      </c>
      <c r="F476" s="2" t="s">
        <v>1150</v>
      </c>
      <c r="G476" t="s">
        <v>79</v>
      </c>
      <c r="H476" s="1">
        <f>DATE(2024,11,15)</f>
        <v>45611</v>
      </c>
      <c r="I476">
        <v>30.11</v>
      </c>
    </row>
    <row r="477" spans="1:9" x14ac:dyDescent="0.25">
      <c r="A477">
        <f t="shared" ca="1" si="12"/>
        <v>0.33699460758352295</v>
      </c>
      <c r="B477" s="2" t="s">
        <v>187</v>
      </c>
      <c r="C477" s="2" t="s">
        <v>188</v>
      </c>
      <c r="D477" s="2" t="s">
        <v>76</v>
      </c>
      <c r="E477" s="2" t="s">
        <v>1151</v>
      </c>
      <c r="F477" s="2" t="s">
        <v>1152</v>
      </c>
      <c r="G477" t="s">
        <v>79</v>
      </c>
      <c r="H477" s="1">
        <f>DATE(2024,12,17)</f>
        <v>45643</v>
      </c>
      <c r="I477">
        <v>215.25</v>
      </c>
    </row>
    <row r="478" spans="1:9" x14ac:dyDescent="0.25">
      <c r="A478">
        <f t="shared" ca="1" si="12"/>
        <v>0.91449469344466283</v>
      </c>
      <c r="B478" s="2" t="s">
        <v>150</v>
      </c>
      <c r="C478" s="2" t="s">
        <v>151</v>
      </c>
      <c r="D478" s="2" t="s">
        <v>76</v>
      </c>
      <c r="E478" s="2" t="s">
        <v>1153</v>
      </c>
      <c r="F478" s="2" t="s">
        <v>1154</v>
      </c>
      <c r="G478" t="s">
        <v>79</v>
      </c>
      <c r="H478" s="1">
        <f>DATE(2024,12,19)</f>
        <v>45645</v>
      </c>
      <c r="I478">
        <v>10242.379999999999</v>
      </c>
    </row>
    <row r="479" spans="1:9" x14ac:dyDescent="0.25">
      <c r="A479">
        <f t="shared" ca="1" si="12"/>
        <v>0.42722198628806207</v>
      </c>
      <c r="B479" s="2" t="s">
        <v>150</v>
      </c>
      <c r="C479" s="2" t="s">
        <v>151</v>
      </c>
      <c r="D479" s="2" t="s">
        <v>76</v>
      </c>
      <c r="E479" s="2" t="s">
        <v>1155</v>
      </c>
      <c r="F479" s="2" t="s">
        <v>1156</v>
      </c>
      <c r="G479" t="s">
        <v>79</v>
      </c>
      <c r="H479" s="1">
        <f>DATE(2024,10,25)</f>
        <v>45590</v>
      </c>
      <c r="I479">
        <v>14294.17</v>
      </c>
    </row>
    <row r="480" spans="1:9" x14ac:dyDescent="0.25">
      <c r="A480">
        <f t="shared" ca="1" si="12"/>
        <v>0.15861189681566024</v>
      </c>
      <c r="B480" s="2" t="s">
        <v>126</v>
      </c>
      <c r="C480" s="2" t="s">
        <v>127</v>
      </c>
      <c r="D480" s="2" t="s">
        <v>76</v>
      </c>
      <c r="E480" s="2" t="s">
        <v>1157</v>
      </c>
      <c r="F480" s="2" t="s">
        <v>1158</v>
      </c>
      <c r="G480" t="s">
        <v>79</v>
      </c>
      <c r="H480" s="1">
        <f>DATE(2025,1,17)</f>
        <v>45674</v>
      </c>
      <c r="I480">
        <v>321.60000000000002</v>
      </c>
    </row>
    <row r="481" spans="1:9" x14ac:dyDescent="0.25">
      <c r="A481">
        <f t="shared" ca="1" si="12"/>
        <v>0.18718590313799</v>
      </c>
      <c r="B481" s="2" t="s">
        <v>126</v>
      </c>
      <c r="C481" s="2" t="s">
        <v>127</v>
      </c>
      <c r="D481" s="2" t="s">
        <v>76</v>
      </c>
      <c r="E481" s="2" t="s">
        <v>1159</v>
      </c>
      <c r="F481" s="2" t="s">
        <v>1160</v>
      </c>
      <c r="G481" t="s">
        <v>79</v>
      </c>
      <c r="H481" s="1">
        <f>DATE(2024,12,5)</f>
        <v>45631</v>
      </c>
      <c r="I481">
        <v>30.12</v>
      </c>
    </row>
    <row r="482" spans="1:9" x14ac:dyDescent="0.25">
      <c r="A482">
        <f t="shared" ca="1" si="12"/>
        <v>0.61570833303116024</v>
      </c>
      <c r="B482" s="2" t="s">
        <v>241</v>
      </c>
      <c r="C482" s="2" t="s">
        <v>242</v>
      </c>
      <c r="D482" s="2" t="s">
        <v>76</v>
      </c>
      <c r="E482" s="2" t="s">
        <v>1161</v>
      </c>
      <c r="F482" s="2" t="s">
        <v>1162</v>
      </c>
      <c r="G482" t="s">
        <v>101</v>
      </c>
      <c r="H482" s="1">
        <f>DATE(2025,1,8)</f>
        <v>45665</v>
      </c>
      <c r="I482">
        <v>2134.4899999999998</v>
      </c>
    </row>
    <row r="483" spans="1:9" x14ac:dyDescent="0.25">
      <c r="A483">
        <f t="shared" ca="1" si="12"/>
        <v>0.6087013579792967</v>
      </c>
      <c r="B483" s="2" t="s">
        <v>366</v>
      </c>
      <c r="C483" s="2" t="s">
        <v>367</v>
      </c>
      <c r="D483" s="2" t="s">
        <v>76</v>
      </c>
      <c r="E483" s="2" t="s">
        <v>1163</v>
      </c>
      <c r="F483" s="2" t="s">
        <v>1164</v>
      </c>
      <c r="G483" t="s">
        <v>79</v>
      </c>
      <c r="H483" s="1">
        <f>DATE(2024,10,28)</f>
        <v>45593</v>
      </c>
      <c r="I483">
        <v>590.37</v>
      </c>
    </row>
    <row r="484" spans="1:9" x14ac:dyDescent="0.25">
      <c r="A484">
        <f t="shared" ca="1" si="12"/>
        <v>0.690629808750167</v>
      </c>
      <c r="B484" s="2" t="s">
        <v>126</v>
      </c>
      <c r="C484" s="2" t="s">
        <v>127</v>
      </c>
      <c r="D484" s="2" t="s">
        <v>76</v>
      </c>
      <c r="E484" s="2" t="s">
        <v>1165</v>
      </c>
      <c r="F484" s="2" t="s">
        <v>1166</v>
      </c>
      <c r="G484" t="s">
        <v>101</v>
      </c>
      <c r="H484" s="1">
        <f>DATE(2025,2,20)</f>
        <v>45708</v>
      </c>
      <c r="I484">
        <v>48.49</v>
      </c>
    </row>
    <row r="485" spans="1:9" x14ac:dyDescent="0.25">
      <c r="A485">
        <f t="shared" ca="1" si="12"/>
        <v>0.55684622569940001</v>
      </c>
      <c r="B485" s="2" t="s">
        <v>81</v>
      </c>
      <c r="C485" s="2" t="s">
        <v>82</v>
      </c>
      <c r="D485" s="2" t="s">
        <v>76</v>
      </c>
      <c r="E485" s="2" t="s">
        <v>1167</v>
      </c>
      <c r="F485" s="2" t="s">
        <v>84</v>
      </c>
      <c r="G485" t="s">
        <v>79</v>
      </c>
      <c r="H485" s="1">
        <f>DATE(2024,10,29)</f>
        <v>45594</v>
      </c>
      <c r="I485">
        <v>13632.56</v>
      </c>
    </row>
    <row r="486" spans="1:9" x14ac:dyDescent="0.25">
      <c r="A486">
        <f t="shared" ca="1" si="12"/>
        <v>0.18521584508045164</v>
      </c>
      <c r="B486" s="2" t="s">
        <v>187</v>
      </c>
      <c r="C486" s="2" t="s">
        <v>188</v>
      </c>
      <c r="D486" s="2" t="s">
        <v>76</v>
      </c>
      <c r="E486" s="2" t="s">
        <v>1168</v>
      </c>
      <c r="F486" s="2" t="s">
        <v>1169</v>
      </c>
      <c r="G486" t="s">
        <v>79</v>
      </c>
      <c r="H486" s="1">
        <f>DATE(2024,12,17)</f>
        <v>45643</v>
      </c>
      <c r="I486">
        <v>562.79999999999995</v>
      </c>
    </row>
    <row r="487" spans="1:9" x14ac:dyDescent="0.25">
      <c r="A487">
        <f t="shared" ca="1" si="12"/>
        <v>0.89966823684168906</v>
      </c>
      <c r="B487" s="2" t="s">
        <v>126</v>
      </c>
      <c r="C487" s="2" t="s">
        <v>127</v>
      </c>
      <c r="D487" s="2" t="s">
        <v>76</v>
      </c>
      <c r="E487" s="2" t="s">
        <v>1170</v>
      </c>
      <c r="F487" s="2" t="s">
        <v>1171</v>
      </c>
      <c r="G487" t="s">
        <v>79</v>
      </c>
      <c r="H487" s="1">
        <f>DATE(2024,11,7)</f>
        <v>45603</v>
      </c>
      <c r="I487">
        <v>157.56</v>
      </c>
    </row>
    <row r="488" spans="1:9" x14ac:dyDescent="0.25">
      <c r="A488">
        <f t="shared" ca="1" si="12"/>
        <v>0.54061554366991826</v>
      </c>
      <c r="B488" s="2" t="s">
        <v>187</v>
      </c>
      <c r="C488" s="2" t="s">
        <v>188</v>
      </c>
      <c r="D488" s="2" t="s">
        <v>76</v>
      </c>
      <c r="E488" s="2" t="s">
        <v>1172</v>
      </c>
      <c r="F488" s="2" t="s">
        <v>1173</v>
      </c>
      <c r="G488" t="s">
        <v>79</v>
      </c>
      <c r="H488" s="1">
        <f>DATE(2025,1,7)</f>
        <v>45664</v>
      </c>
      <c r="I488">
        <v>1045.2</v>
      </c>
    </row>
    <row r="489" spans="1:9" x14ac:dyDescent="0.25">
      <c r="A489">
        <f t="shared" ca="1" si="12"/>
        <v>0.94160683975405668</v>
      </c>
      <c r="B489" s="2" t="s">
        <v>417</v>
      </c>
      <c r="C489" s="2" t="s">
        <v>418</v>
      </c>
      <c r="D489" s="2" t="s">
        <v>76</v>
      </c>
      <c r="E489" s="2" t="s">
        <v>1174</v>
      </c>
      <c r="F489" s="2" t="s">
        <v>1175</v>
      </c>
      <c r="G489" t="s">
        <v>79</v>
      </c>
      <c r="H489" s="1">
        <f>DATE(2024,10,29)</f>
        <v>45594</v>
      </c>
      <c r="I489">
        <v>3465.8</v>
      </c>
    </row>
    <row r="490" spans="1:9" x14ac:dyDescent="0.25">
      <c r="A490">
        <f t="shared" ca="1" si="12"/>
        <v>0.25975292693196761</v>
      </c>
      <c r="B490" s="2" t="s">
        <v>81</v>
      </c>
      <c r="C490" s="2" t="s">
        <v>82</v>
      </c>
      <c r="D490" s="2" t="s">
        <v>76</v>
      </c>
      <c r="E490" s="2" t="s">
        <v>1176</v>
      </c>
      <c r="F490" s="2" t="s">
        <v>1177</v>
      </c>
      <c r="G490" t="s">
        <v>79</v>
      </c>
      <c r="H490" s="1">
        <f>DATE(2024,11,14)</f>
        <v>45610</v>
      </c>
      <c r="I490">
        <v>3524.49</v>
      </c>
    </row>
    <row r="491" spans="1:9" x14ac:dyDescent="0.25">
      <c r="A491">
        <f t="shared" ca="1" si="12"/>
        <v>0.3196804744678774</v>
      </c>
      <c r="B491" s="2" t="s">
        <v>126</v>
      </c>
      <c r="C491" s="2" t="s">
        <v>127</v>
      </c>
      <c r="D491" s="2" t="s">
        <v>76</v>
      </c>
      <c r="E491" s="2" t="s">
        <v>1178</v>
      </c>
      <c r="F491" s="2" t="s">
        <v>1179</v>
      </c>
      <c r="G491" t="s">
        <v>79</v>
      </c>
      <c r="H491" s="1">
        <f>DATE(2024,10,30)</f>
        <v>45595</v>
      </c>
      <c r="I491">
        <v>2264.2399999999998</v>
      </c>
    </row>
    <row r="492" spans="1:9" x14ac:dyDescent="0.25">
      <c r="A492">
        <f t="shared" ca="1" si="12"/>
        <v>0.11880724737133963</v>
      </c>
      <c r="B492" s="2" t="s">
        <v>150</v>
      </c>
      <c r="C492" s="2" t="s">
        <v>151</v>
      </c>
      <c r="D492" s="2" t="s">
        <v>76</v>
      </c>
      <c r="E492" s="2" t="s">
        <v>1180</v>
      </c>
      <c r="F492" s="2" t="s">
        <v>1181</v>
      </c>
      <c r="G492" t="s">
        <v>79</v>
      </c>
      <c r="H492" s="1">
        <f>DATE(2024,12,3)</f>
        <v>45629</v>
      </c>
      <c r="I492">
        <v>19960.740000000002</v>
      </c>
    </row>
    <row r="493" spans="1:9" x14ac:dyDescent="0.25">
      <c r="A493">
        <f t="shared" ca="1" si="12"/>
        <v>0.31169666153281206</v>
      </c>
      <c r="B493" s="2" t="s">
        <v>126</v>
      </c>
      <c r="C493" s="2" t="s">
        <v>127</v>
      </c>
      <c r="D493" s="2" t="s">
        <v>76</v>
      </c>
      <c r="E493" s="2" t="s">
        <v>1182</v>
      </c>
      <c r="F493" s="2" t="s">
        <v>1183</v>
      </c>
      <c r="G493" t="s">
        <v>79</v>
      </c>
      <c r="H493" s="1">
        <f>DATE(2025,1,21)</f>
        <v>45678</v>
      </c>
      <c r="I493">
        <v>11.99</v>
      </c>
    </row>
    <row r="494" spans="1:9" x14ac:dyDescent="0.25">
      <c r="A494">
        <f t="shared" ca="1" si="12"/>
        <v>0.50957692408473287</v>
      </c>
      <c r="B494" s="2" t="s">
        <v>241</v>
      </c>
      <c r="C494" s="2" t="s">
        <v>242</v>
      </c>
      <c r="D494" s="2" t="s">
        <v>76</v>
      </c>
      <c r="E494" s="2" t="s">
        <v>1184</v>
      </c>
      <c r="F494" s="2" t="s">
        <v>1185</v>
      </c>
      <c r="G494" t="s">
        <v>79</v>
      </c>
      <c r="H494" s="1">
        <f>DATE(2024,11,20)</f>
        <v>45616</v>
      </c>
      <c r="I494">
        <v>212.32</v>
      </c>
    </row>
    <row r="495" spans="1:9" x14ac:dyDescent="0.25">
      <c r="A495">
        <f t="shared" ca="1" si="12"/>
        <v>0.80607476330076022</v>
      </c>
      <c r="B495" s="2" t="s">
        <v>1186</v>
      </c>
      <c r="C495" s="2" t="s">
        <v>1187</v>
      </c>
      <c r="D495" s="2" t="s">
        <v>76</v>
      </c>
      <c r="E495" s="2" t="s">
        <v>1188</v>
      </c>
      <c r="F495" s="2" t="s">
        <v>1189</v>
      </c>
      <c r="G495" t="s">
        <v>79</v>
      </c>
      <c r="H495" s="1">
        <f>DATE(2024,10,21)</f>
        <v>45586</v>
      </c>
      <c r="I495">
        <v>717.53</v>
      </c>
    </row>
    <row r="496" spans="1:9" x14ac:dyDescent="0.25">
      <c r="A496">
        <f t="shared" ca="1" si="12"/>
        <v>0.52992178514711008</v>
      </c>
      <c r="B496" s="2" t="s">
        <v>150</v>
      </c>
      <c r="C496" s="2" t="s">
        <v>151</v>
      </c>
      <c r="D496" s="2" t="s">
        <v>76</v>
      </c>
      <c r="E496" s="2" t="s">
        <v>1190</v>
      </c>
      <c r="F496" s="2" t="s">
        <v>1191</v>
      </c>
      <c r="G496" t="s">
        <v>79</v>
      </c>
      <c r="H496" s="1">
        <f>DATE(2025,1,7)</f>
        <v>45664</v>
      </c>
      <c r="I496">
        <v>146.12</v>
      </c>
    </row>
    <row r="497" spans="1:9" x14ac:dyDescent="0.25">
      <c r="A497">
        <f t="shared" ca="1" si="12"/>
        <v>0.64023739871932539</v>
      </c>
      <c r="B497" s="2" t="s">
        <v>393</v>
      </c>
      <c r="C497" s="2" t="s">
        <v>394</v>
      </c>
      <c r="D497" s="2" t="s">
        <v>76</v>
      </c>
      <c r="E497" s="2" t="s">
        <v>1192</v>
      </c>
      <c r="F497" s="2" t="s">
        <v>1193</v>
      </c>
      <c r="G497" t="s">
        <v>79</v>
      </c>
      <c r="H497" s="1">
        <f>DATE(2024,10,25)</f>
        <v>45590</v>
      </c>
      <c r="I497">
        <v>6503.9</v>
      </c>
    </row>
    <row r="498" spans="1:9" x14ac:dyDescent="0.25">
      <c r="A498">
        <f t="shared" ca="1" si="12"/>
        <v>0.93884902650173818</v>
      </c>
      <c r="B498" s="2" t="s">
        <v>126</v>
      </c>
      <c r="C498" s="2" t="s">
        <v>127</v>
      </c>
      <c r="D498" s="2" t="s">
        <v>76</v>
      </c>
      <c r="E498" s="2" t="s">
        <v>1194</v>
      </c>
      <c r="F498" s="2" t="s">
        <v>1195</v>
      </c>
      <c r="G498" t="s">
        <v>79</v>
      </c>
      <c r="H498" s="1">
        <f>DATE(2025,1,8)</f>
        <v>45665</v>
      </c>
      <c r="I498">
        <v>62.28</v>
      </c>
    </row>
    <row r="499" spans="1:9" x14ac:dyDescent="0.25">
      <c r="A499">
        <f t="shared" ca="1" si="12"/>
        <v>0.96787173781742519</v>
      </c>
      <c r="B499" s="2" t="s">
        <v>126</v>
      </c>
      <c r="C499" s="2" t="s">
        <v>127</v>
      </c>
      <c r="D499" s="2" t="s">
        <v>76</v>
      </c>
      <c r="E499" s="2" t="s">
        <v>1196</v>
      </c>
      <c r="F499" s="2" t="s">
        <v>1197</v>
      </c>
      <c r="G499" t="s">
        <v>101</v>
      </c>
      <c r="H499" s="1">
        <f>DATE(2025,2,3)</f>
        <v>45691</v>
      </c>
      <c r="I499">
        <v>482.4</v>
      </c>
    </row>
    <row r="500" spans="1:9" x14ac:dyDescent="0.25">
      <c r="A500">
        <f t="shared" ca="1" si="12"/>
        <v>0.30310932812097946</v>
      </c>
      <c r="B500" s="2" t="s">
        <v>126</v>
      </c>
      <c r="C500" s="2" t="s">
        <v>127</v>
      </c>
      <c r="D500" s="2" t="s">
        <v>76</v>
      </c>
      <c r="E500" s="2" t="s">
        <v>1198</v>
      </c>
      <c r="F500" s="2" t="s">
        <v>1199</v>
      </c>
      <c r="G500" t="s">
        <v>79</v>
      </c>
      <c r="H500" s="1">
        <f>DATE(2025,1,15)</f>
        <v>45672</v>
      </c>
      <c r="I500">
        <v>80.400000000000006</v>
      </c>
    </row>
    <row r="501" spans="1:9" x14ac:dyDescent="0.25">
      <c r="A501">
        <f t="shared" ca="1" si="12"/>
        <v>8.0739942789067043E-2</v>
      </c>
      <c r="B501" s="2" t="s">
        <v>285</v>
      </c>
      <c r="C501" s="2" t="s">
        <v>286</v>
      </c>
      <c r="D501" s="2" t="s">
        <v>76</v>
      </c>
      <c r="E501" s="2" t="s">
        <v>1200</v>
      </c>
      <c r="F501" s="2" t="s">
        <v>1201</v>
      </c>
      <c r="G501" t="s">
        <v>79</v>
      </c>
      <c r="H501" s="1">
        <f>DATE(2024,12,13)</f>
        <v>45639</v>
      </c>
      <c r="I501">
        <v>809.91</v>
      </c>
    </row>
    <row r="502" spans="1:9" x14ac:dyDescent="0.25">
      <c r="A502">
        <f t="shared" ca="1" si="12"/>
        <v>7.0996198866169258E-2</v>
      </c>
      <c r="B502" s="2" t="s">
        <v>574</v>
      </c>
      <c r="C502" s="2" t="s">
        <v>575</v>
      </c>
      <c r="D502" s="2" t="s">
        <v>76</v>
      </c>
      <c r="E502" s="2" t="s">
        <v>1202</v>
      </c>
      <c r="F502" s="2" t="s">
        <v>1203</v>
      </c>
      <c r="G502" t="s">
        <v>101</v>
      </c>
      <c r="H502" s="1">
        <f>DATE(2025,2,25)</f>
        <v>45713</v>
      </c>
      <c r="I502">
        <v>368.75</v>
      </c>
    </row>
    <row r="503" spans="1:9" x14ac:dyDescent="0.25">
      <c r="A503">
        <f t="shared" ca="1" si="12"/>
        <v>0.91101862039854065</v>
      </c>
      <c r="B503" s="2" t="s">
        <v>187</v>
      </c>
      <c r="C503" s="2" t="s">
        <v>188</v>
      </c>
      <c r="D503" s="2" t="s">
        <v>76</v>
      </c>
      <c r="E503" s="2" t="s">
        <v>1204</v>
      </c>
      <c r="F503" s="2" t="s">
        <v>1205</v>
      </c>
      <c r="G503" t="s">
        <v>101</v>
      </c>
      <c r="H503" s="1">
        <f>DATE(2025,3,4)</f>
        <v>45720</v>
      </c>
      <c r="I503">
        <v>402</v>
      </c>
    </row>
    <row r="504" spans="1:9" x14ac:dyDescent="0.25">
      <c r="A504">
        <f t="shared" ca="1" si="12"/>
        <v>0.54075961695249375</v>
      </c>
      <c r="B504" s="2" t="s">
        <v>136</v>
      </c>
      <c r="C504" s="2" t="s">
        <v>137</v>
      </c>
      <c r="D504" s="2" t="s">
        <v>76</v>
      </c>
      <c r="E504" s="2" t="s">
        <v>1206</v>
      </c>
      <c r="F504" s="2" t="s">
        <v>1207</v>
      </c>
      <c r="G504" t="s">
        <v>79</v>
      </c>
      <c r="H504" s="1">
        <f>DATE(2024,12,10)</f>
        <v>45636</v>
      </c>
      <c r="I504">
        <v>934.18</v>
      </c>
    </row>
    <row r="505" spans="1:9" x14ac:dyDescent="0.25">
      <c r="A505">
        <f t="shared" ca="1" si="12"/>
        <v>0.77202000792978975</v>
      </c>
      <c r="B505" s="2" t="s">
        <v>241</v>
      </c>
      <c r="C505" s="2" t="s">
        <v>242</v>
      </c>
      <c r="D505" s="2" t="s">
        <v>76</v>
      </c>
      <c r="E505" s="2" t="s">
        <v>1208</v>
      </c>
      <c r="F505" s="2" t="s">
        <v>1209</v>
      </c>
      <c r="G505" t="s">
        <v>79</v>
      </c>
      <c r="H505" s="1">
        <f>DATE(2024,11,13)</f>
        <v>45609</v>
      </c>
      <c r="I505">
        <v>85.78</v>
      </c>
    </row>
    <row r="506" spans="1:9" x14ac:dyDescent="0.25">
      <c r="A506">
        <f t="shared" ca="1" si="12"/>
        <v>0.40003252202373563</v>
      </c>
      <c r="B506" s="2" t="s">
        <v>187</v>
      </c>
      <c r="C506" s="2" t="s">
        <v>188</v>
      </c>
      <c r="D506" s="2" t="s">
        <v>76</v>
      </c>
      <c r="E506" s="2" t="s">
        <v>1210</v>
      </c>
      <c r="F506" s="2" t="s">
        <v>1211</v>
      </c>
      <c r="G506" t="s">
        <v>79</v>
      </c>
      <c r="H506" s="1">
        <f>DATE(2024,12,16)</f>
        <v>45642</v>
      </c>
      <c r="I506">
        <v>117</v>
      </c>
    </row>
    <row r="507" spans="1:9" x14ac:dyDescent="0.25">
      <c r="A507">
        <f t="shared" ca="1" si="12"/>
        <v>0.20604908218002493</v>
      </c>
      <c r="B507" s="2" t="s">
        <v>81</v>
      </c>
      <c r="C507" s="2" t="s">
        <v>82</v>
      </c>
      <c r="D507" s="2" t="s">
        <v>76</v>
      </c>
      <c r="E507" s="2" t="s">
        <v>1212</v>
      </c>
      <c r="F507" s="2" t="s">
        <v>1213</v>
      </c>
      <c r="G507" t="s">
        <v>101</v>
      </c>
      <c r="H507" s="1">
        <f>DATE(2024,12,18)</f>
        <v>45644</v>
      </c>
      <c r="I507">
        <v>3208.27</v>
      </c>
    </row>
    <row r="508" spans="1:9" x14ac:dyDescent="0.25">
      <c r="A508">
        <f t="shared" ca="1" si="12"/>
        <v>0.53874709448707958</v>
      </c>
      <c r="B508" s="2" t="s">
        <v>85</v>
      </c>
      <c r="C508" s="2" t="s">
        <v>86</v>
      </c>
      <c r="D508" s="2" t="s">
        <v>76</v>
      </c>
      <c r="E508" s="2" t="s">
        <v>1214</v>
      </c>
      <c r="F508" s="2" t="s">
        <v>1215</v>
      </c>
      <c r="G508" t="s">
        <v>101</v>
      </c>
      <c r="H508" s="1">
        <f>DATE(2025,2,11)</f>
        <v>45699</v>
      </c>
      <c r="I508">
        <v>5596.46</v>
      </c>
    </row>
    <row r="509" spans="1:9" x14ac:dyDescent="0.25">
      <c r="A509">
        <f t="shared" ca="1" si="12"/>
        <v>0.14414204763197136</v>
      </c>
      <c r="B509" s="2" t="s">
        <v>307</v>
      </c>
      <c r="C509" s="2" t="s">
        <v>308</v>
      </c>
      <c r="D509" s="2" t="s">
        <v>76</v>
      </c>
      <c r="E509" s="2" t="s">
        <v>1216</v>
      </c>
      <c r="F509" s="2" t="s">
        <v>1217</v>
      </c>
      <c r="G509" t="s">
        <v>79</v>
      </c>
      <c r="H509" s="1">
        <f>DATE(2025,1,9)</f>
        <v>45666</v>
      </c>
      <c r="I509">
        <v>4647.8900000000003</v>
      </c>
    </row>
    <row r="510" spans="1:9" x14ac:dyDescent="0.25">
      <c r="A510">
        <f t="shared" ca="1" si="12"/>
        <v>0.75667065455648486</v>
      </c>
      <c r="B510" s="2" t="s">
        <v>126</v>
      </c>
      <c r="C510" s="2" t="s">
        <v>127</v>
      </c>
      <c r="D510" s="2" t="s">
        <v>76</v>
      </c>
      <c r="E510" s="2" t="s">
        <v>1218</v>
      </c>
      <c r="F510" s="2" t="s">
        <v>1219</v>
      </c>
      <c r="G510" t="s">
        <v>79</v>
      </c>
      <c r="H510" s="1">
        <f>DATE(2024,11,12)</f>
        <v>45608</v>
      </c>
      <c r="I510">
        <v>446.4</v>
      </c>
    </row>
    <row r="511" spans="1:9" x14ac:dyDescent="0.25">
      <c r="A511">
        <f t="shared" ca="1" si="12"/>
        <v>0.98123690265766683</v>
      </c>
      <c r="B511" s="2" t="s">
        <v>615</v>
      </c>
      <c r="C511" s="2" t="s">
        <v>616</v>
      </c>
      <c r="D511" s="2" t="s">
        <v>76</v>
      </c>
      <c r="E511" s="2" t="s">
        <v>1220</v>
      </c>
      <c r="F511" s="2" t="s">
        <v>1221</v>
      </c>
      <c r="G511" t="s">
        <v>79</v>
      </c>
      <c r="H511" s="1">
        <f>DATE(2024,12,19)</f>
        <v>45645</v>
      </c>
      <c r="I511">
        <v>0</v>
      </c>
    </row>
    <row r="512" spans="1:9" x14ac:dyDescent="0.25">
      <c r="A512">
        <f t="shared" ca="1" si="12"/>
        <v>0.63365929025834578</v>
      </c>
      <c r="B512" s="2" t="s">
        <v>307</v>
      </c>
      <c r="C512" s="2" t="s">
        <v>308</v>
      </c>
      <c r="D512" s="2" t="s">
        <v>76</v>
      </c>
      <c r="E512" s="2" t="s">
        <v>1222</v>
      </c>
      <c r="F512" s="2" t="s">
        <v>1223</v>
      </c>
      <c r="G512" t="s">
        <v>79</v>
      </c>
      <c r="H512" s="1">
        <f>DATE(2024,12,5)</f>
        <v>45631</v>
      </c>
      <c r="I512">
        <v>1671.58</v>
      </c>
    </row>
    <row r="513" spans="1:9" x14ac:dyDescent="0.25">
      <c r="A513">
        <f t="shared" ca="1" si="12"/>
        <v>0.48642415654693838</v>
      </c>
      <c r="B513" s="2" t="s">
        <v>919</v>
      </c>
      <c r="C513" s="2" t="s">
        <v>920</v>
      </c>
      <c r="D513" s="2" t="s">
        <v>76</v>
      </c>
      <c r="E513" s="2" t="s">
        <v>1224</v>
      </c>
      <c r="F513" s="2" t="s">
        <v>1225</v>
      </c>
      <c r="G513" t="s">
        <v>79</v>
      </c>
      <c r="H513" s="1">
        <f>DATE(2024,12,31)</f>
        <v>45657</v>
      </c>
      <c r="I513">
        <v>110</v>
      </c>
    </row>
    <row r="514" spans="1:9" x14ac:dyDescent="0.25">
      <c r="A514">
        <f t="shared" ca="1" si="12"/>
        <v>0.86241245751784446</v>
      </c>
      <c r="B514" s="2" t="s">
        <v>241</v>
      </c>
      <c r="C514" s="2" t="s">
        <v>242</v>
      </c>
      <c r="D514" s="2" t="s">
        <v>76</v>
      </c>
      <c r="E514" s="2" t="s">
        <v>1226</v>
      </c>
      <c r="F514" s="2" t="s">
        <v>1227</v>
      </c>
      <c r="G514" t="s">
        <v>101</v>
      </c>
      <c r="H514" s="1">
        <f>DATE(2025,1,15)</f>
        <v>45672</v>
      </c>
      <c r="I514">
        <v>869.45</v>
      </c>
    </row>
    <row r="515" spans="1:9" x14ac:dyDescent="0.25">
      <c r="A515">
        <f t="shared" ref="A515:A578" ca="1" si="13">RAND()</f>
        <v>0.97449875308228162</v>
      </c>
      <c r="B515" s="2" t="s">
        <v>1228</v>
      </c>
      <c r="C515" s="2" t="s">
        <v>1229</v>
      </c>
      <c r="D515" s="2" t="s">
        <v>76</v>
      </c>
      <c r="E515" s="2" t="s">
        <v>1230</v>
      </c>
      <c r="F515" s="2" t="s">
        <v>1231</v>
      </c>
      <c r="G515" t="s">
        <v>79</v>
      </c>
      <c r="H515" s="1">
        <f>DATE(2024,12,11)</f>
        <v>45637</v>
      </c>
      <c r="I515">
        <v>0</v>
      </c>
    </row>
    <row r="516" spans="1:9" x14ac:dyDescent="0.25">
      <c r="A516">
        <f t="shared" ca="1" si="13"/>
        <v>0.11817908071626471</v>
      </c>
      <c r="B516" s="2" t="s">
        <v>564</v>
      </c>
      <c r="C516" s="2" t="s">
        <v>565</v>
      </c>
      <c r="D516" s="2" t="s">
        <v>76</v>
      </c>
      <c r="E516" s="2" t="s">
        <v>1232</v>
      </c>
      <c r="F516" s="2" t="s">
        <v>1233</v>
      </c>
      <c r="G516" t="s">
        <v>79</v>
      </c>
      <c r="H516" s="1">
        <f>DATE(2024,11,20)</f>
        <v>45616</v>
      </c>
      <c r="I516">
        <v>6660.65</v>
      </c>
    </row>
    <row r="517" spans="1:9" x14ac:dyDescent="0.25">
      <c r="A517">
        <f t="shared" ca="1" si="13"/>
        <v>0.93504188992351112</v>
      </c>
      <c r="B517" s="2" t="s">
        <v>366</v>
      </c>
      <c r="C517" s="2" t="s">
        <v>367</v>
      </c>
      <c r="D517" s="2" t="s">
        <v>76</v>
      </c>
      <c r="E517" s="2" t="s">
        <v>1234</v>
      </c>
      <c r="F517" s="2" t="s">
        <v>1235</v>
      </c>
      <c r="G517" t="s">
        <v>79</v>
      </c>
      <c r="H517" s="1">
        <f>DATE(2024,12,16)</f>
        <v>45642</v>
      </c>
      <c r="I517">
        <v>6433.16</v>
      </c>
    </row>
    <row r="518" spans="1:9" x14ac:dyDescent="0.25">
      <c r="A518">
        <f t="shared" ca="1" si="13"/>
        <v>0.76565350617361916</v>
      </c>
      <c r="B518" s="2" t="s">
        <v>241</v>
      </c>
      <c r="C518" s="2" t="s">
        <v>242</v>
      </c>
      <c r="D518" s="2" t="s">
        <v>76</v>
      </c>
      <c r="E518" s="2" t="s">
        <v>1236</v>
      </c>
      <c r="F518" s="2" t="s">
        <v>1237</v>
      </c>
      <c r="G518" t="s">
        <v>79</v>
      </c>
      <c r="H518" s="1">
        <f>DATE(2024,10,18)</f>
        <v>45583</v>
      </c>
      <c r="I518">
        <v>255.44</v>
      </c>
    </row>
    <row r="519" spans="1:9" x14ac:dyDescent="0.25">
      <c r="A519">
        <f t="shared" ca="1" si="13"/>
        <v>0.8079560716877785</v>
      </c>
      <c r="B519" s="2" t="s">
        <v>241</v>
      </c>
      <c r="C519" s="2" t="s">
        <v>242</v>
      </c>
      <c r="D519" s="2" t="s">
        <v>76</v>
      </c>
      <c r="E519" s="2" t="s">
        <v>1238</v>
      </c>
      <c r="F519" s="2" t="s">
        <v>1239</v>
      </c>
      <c r="G519" t="s">
        <v>101</v>
      </c>
      <c r="H519" s="1">
        <f>DATE(2025,2,26)</f>
        <v>45714</v>
      </c>
      <c r="I519">
        <v>98.18</v>
      </c>
    </row>
    <row r="520" spans="1:9" x14ac:dyDescent="0.25">
      <c r="A520">
        <f t="shared" ca="1" si="13"/>
        <v>0.51289357515109235</v>
      </c>
      <c r="B520" s="2" t="s">
        <v>1240</v>
      </c>
      <c r="C520" s="2" t="s">
        <v>82</v>
      </c>
      <c r="D520" s="2" t="s">
        <v>76</v>
      </c>
      <c r="E520" s="2" t="s">
        <v>1241</v>
      </c>
      <c r="F520" s="2" t="s">
        <v>1242</v>
      </c>
      <c r="G520" t="s">
        <v>79</v>
      </c>
      <c r="H520" s="1">
        <f>DATE(2024,12,19)</f>
        <v>45645</v>
      </c>
      <c r="I520">
        <v>-1991.1</v>
      </c>
    </row>
    <row r="521" spans="1:9" x14ac:dyDescent="0.25">
      <c r="A521">
        <f t="shared" ca="1" si="13"/>
        <v>0.21501388375706254</v>
      </c>
      <c r="B521" s="2" t="s">
        <v>126</v>
      </c>
      <c r="C521" s="2" t="s">
        <v>127</v>
      </c>
      <c r="D521" s="2" t="s">
        <v>76</v>
      </c>
      <c r="E521" s="2" t="s">
        <v>1243</v>
      </c>
      <c r="F521" s="2" t="s">
        <v>365</v>
      </c>
      <c r="G521" t="s">
        <v>79</v>
      </c>
      <c r="H521" s="1">
        <f>DATE(2024,12,4)</f>
        <v>45630</v>
      </c>
      <c r="I521">
        <v>286.14</v>
      </c>
    </row>
    <row r="522" spans="1:9" x14ac:dyDescent="0.25">
      <c r="A522">
        <f t="shared" ca="1" si="13"/>
        <v>0.88476026134109675</v>
      </c>
      <c r="B522" s="2" t="s">
        <v>126</v>
      </c>
      <c r="C522" s="2" t="s">
        <v>127</v>
      </c>
      <c r="D522" s="2" t="s">
        <v>76</v>
      </c>
      <c r="E522" s="2" t="s">
        <v>1244</v>
      </c>
      <c r="F522" s="2" t="s">
        <v>1245</v>
      </c>
      <c r="G522" t="s">
        <v>101</v>
      </c>
      <c r="H522" s="1">
        <f>DATE(2025,2,13)</f>
        <v>45701</v>
      </c>
      <c r="I522">
        <v>420.36</v>
      </c>
    </row>
    <row r="523" spans="1:9" x14ac:dyDescent="0.25">
      <c r="A523">
        <f t="shared" ca="1" si="13"/>
        <v>0.58439002036179089</v>
      </c>
      <c r="B523" s="2" t="s">
        <v>126</v>
      </c>
      <c r="C523" s="2" t="s">
        <v>127</v>
      </c>
      <c r="D523" s="2" t="s">
        <v>76</v>
      </c>
      <c r="E523" s="2" t="s">
        <v>1246</v>
      </c>
      <c r="F523" s="2" t="s">
        <v>1247</v>
      </c>
      <c r="G523" t="s">
        <v>101</v>
      </c>
      <c r="H523" s="1">
        <f>DATE(2025,2,3)</f>
        <v>45691</v>
      </c>
      <c r="I523">
        <v>114.99</v>
      </c>
    </row>
    <row r="524" spans="1:9" x14ac:dyDescent="0.25">
      <c r="A524">
        <f t="shared" ca="1" si="13"/>
        <v>0.60279677159195055</v>
      </c>
      <c r="B524" s="2" t="s">
        <v>241</v>
      </c>
      <c r="C524" s="2" t="s">
        <v>242</v>
      </c>
      <c r="D524" s="2" t="s">
        <v>76</v>
      </c>
      <c r="E524" s="2" t="s">
        <v>1248</v>
      </c>
      <c r="F524" s="2" t="s">
        <v>1249</v>
      </c>
      <c r="G524" t="s">
        <v>79</v>
      </c>
      <c r="H524" s="1">
        <f>DATE(2024,11,4)</f>
        <v>45600</v>
      </c>
      <c r="I524">
        <v>292.05</v>
      </c>
    </row>
    <row r="525" spans="1:9" x14ac:dyDescent="0.25">
      <c r="A525">
        <f t="shared" ca="1" si="13"/>
        <v>0.62133082510816884</v>
      </c>
      <c r="B525" s="2" t="s">
        <v>417</v>
      </c>
      <c r="C525" s="2" t="s">
        <v>418</v>
      </c>
      <c r="D525" s="2" t="s">
        <v>76</v>
      </c>
      <c r="E525" s="2" t="s">
        <v>1250</v>
      </c>
      <c r="F525" s="2" t="s">
        <v>1251</v>
      </c>
      <c r="G525" t="s">
        <v>79</v>
      </c>
      <c r="H525" s="1">
        <f>DATE(2024,10,14)</f>
        <v>45579</v>
      </c>
      <c r="I525">
        <v>813.6</v>
      </c>
    </row>
    <row r="526" spans="1:9" x14ac:dyDescent="0.25">
      <c r="A526">
        <f t="shared" ca="1" si="13"/>
        <v>0.40324500788652307</v>
      </c>
      <c r="B526" s="2" t="s">
        <v>95</v>
      </c>
      <c r="C526" s="2" t="s">
        <v>96</v>
      </c>
      <c r="D526" s="2" t="s">
        <v>76</v>
      </c>
      <c r="E526" s="2" t="s">
        <v>1252</v>
      </c>
      <c r="F526" s="2" t="s">
        <v>1253</v>
      </c>
      <c r="G526" t="s">
        <v>79</v>
      </c>
      <c r="H526" s="1">
        <f>DATE(2025,2,4)</f>
        <v>45692</v>
      </c>
      <c r="I526">
        <v>2821.49</v>
      </c>
    </row>
    <row r="527" spans="1:9" x14ac:dyDescent="0.25">
      <c r="A527">
        <f t="shared" ca="1" si="13"/>
        <v>0.92741791877801494</v>
      </c>
      <c r="B527" s="2" t="s">
        <v>241</v>
      </c>
      <c r="C527" s="2" t="s">
        <v>242</v>
      </c>
      <c r="D527" s="2" t="s">
        <v>76</v>
      </c>
      <c r="E527" s="2" t="s">
        <v>1254</v>
      </c>
      <c r="F527" s="2" t="s">
        <v>1255</v>
      </c>
      <c r="G527" t="s">
        <v>101</v>
      </c>
      <c r="H527" s="1">
        <f>DATE(2025,2,3)</f>
        <v>45691</v>
      </c>
      <c r="I527">
        <v>125.85</v>
      </c>
    </row>
    <row r="528" spans="1:9" x14ac:dyDescent="0.25">
      <c r="A528">
        <f t="shared" ca="1" si="13"/>
        <v>0.58657483742031014</v>
      </c>
      <c r="B528" s="2" t="s">
        <v>1256</v>
      </c>
      <c r="C528" s="2" t="s">
        <v>1257</v>
      </c>
      <c r="D528" s="2" t="s">
        <v>76</v>
      </c>
      <c r="E528" s="2" t="s">
        <v>1258</v>
      </c>
      <c r="F528" s="2" t="s">
        <v>1259</v>
      </c>
      <c r="G528" t="s">
        <v>79</v>
      </c>
      <c r="H528" s="1">
        <f>DATE(2025,1,9)</f>
        <v>45666</v>
      </c>
      <c r="I528">
        <v>0</v>
      </c>
    </row>
    <row r="529" spans="1:17" x14ac:dyDescent="0.25">
      <c r="A529">
        <f t="shared" ca="1" si="13"/>
        <v>0.47307495524930987</v>
      </c>
      <c r="B529" s="2" t="s">
        <v>126</v>
      </c>
      <c r="C529" s="2" t="s">
        <v>127</v>
      </c>
      <c r="D529" s="2" t="s">
        <v>76</v>
      </c>
      <c r="E529" s="2" t="s">
        <v>1260</v>
      </c>
      <c r="F529" s="2" t="s">
        <v>1261</v>
      </c>
      <c r="G529" t="s">
        <v>79</v>
      </c>
      <c r="H529" s="1">
        <f>DATE(2024,10,2)</f>
        <v>45567</v>
      </c>
      <c r="I529">
        <v>618.24</v>
      </c>
    </row>
    <row r="530" spans="1:17" x14ac:dyDescent="0.25">
      <c r="A530">
        <f t="shared" ca="1" si="13"/>
        <v>0.32592950255448006</v>
      </c>
      <c r="B530" s="2" t="s">
        <v>126</v>
      </c>
      <c r="C530" s="2" t="s">
        <v>127</v>
      </c>
      <c r="D530" s="2" t="s">
        <v>76</v>
      </c>
      <c r="E530" s="2" t="s">
        <v>1262</v>
      </c>
      <c r="F530" s="2" t="s">
        <v>1263</v>
      </c>
      <c r="G530" t="s">
        <v>79</v>
      </c>
      <c r="H530" s="1">
        <f>DATE(2024,12,23)</f>
        <v>45649</v>
      </c>
      <c r="I530">
        <v>964.8</v>
      </c>
    </row>
    <row r="531" spans="1:17" x14ac:dyDescent="0.25">
      <c r="A531">
        <f t="shared" ca="1" si="13"/>
        <v>0.15512407694315467</v>
      </c>
      <c r="B531" s="2" t="s">
        <v>81</v>
      </c>
      <c r="C531" s="2" t="s">
        <v>82</v>
      </c>
      <c r="D531" s="2" t="s">
        <v>76</v>
      </c>
      <c r="E531" s="2" t="s">
        <v>1264</v>
      </c>
      <c r="F531" s="2" t="s">
        <v>1265</v>
      </c>
      <c r="G531" t="s">
        <v>101</v>
      </c>
      <c r="H531" s="1">
        <f>DATE(2024,12,29)</f>
        <v>45655</v>
      </c>
      <c r="I531">
        <v>5770.06</v>
      </c>
    </row>
    <row r="532" spans="1:17" x14ac:dyDescent="0.25">
      <c r="A532">
        <f t="shared" ca="1" si="13"/>
        <v>0.89841737408609079</v>
      </c>
      <c r="B532" s="2" t="s">
        <v>417</v>
      </c>
      <c r="C532" s="2" t="s">
        <v>418</v>
      </c>
      <c r="D532" s="2" t="s">
        <v>76</v>
      </c>
      <c r="E532" s="2" t="s">
        <v>1266</v>
      </c>
      <c r="F532" s="2" t="s">
        <v>1267</v>
      </c>
      <c r="G532" t="s">
        <v>79</v>
      </c>
      <c r="H532" s="1">
        <f>DATE(2024,11,22)</f>
        <v>45618</v>
      </c>
      <c r="I532">
        <v>2102.11</v>
      </c>
    </row>
    <row r="533" spans="1:17" x14ac:dyDescent="0.25">
      <c r="A533">
        <f t="shared" ca="1" si="13"/>
        <v>0.85216929279604203</v>
      </c>
      <c r="B533" s="2" t="s">
        <v>81</v>
      </c>
      <c r="C533" s="2" t="s">
        <v>82</v>
      </c>
      <c r="D533" s="2" t="s">
        <v>76</v>
      </c>
      <c r="E533" s="2" t="s">
        <v>1268</v>
      </c>
      <c r="F533" s="2" t="s">
        <v>1269</v>
      </c>
      <c r="G533" t="s">
        <v>101</v>
      </c>
      <c r="H533" s="1">
        <f>DATE(2025,1,16)</f>
        <v>45673</v>
      </c>
      <c r="I533">
        <v>1409.21</v>
      </c>
    </row>
    <row r="534" spans="1:17" x14ac:dyDescent="0.25">
      <c r="A534">
        <f t="shared" ca="1" si="13"/>
        <v>0.19519402851193091</v>
      </c>
      <c r="B534" s="2" t="s">
        <v>126</v>
      </c>
      <c r="C534" s="2" t="s">
        <v>127</v>
      </c>
      <c r="D534" s="2" t="s">
        <v>76</v>
      </c>
      <c r="E534" s="2" t="s">
        <v>1270</v>
      </c>
      <c r="F534" s="2" t="s">
        <v>1271</v>
      </c>
      <c r="G534" t="s">
        <v>79</v>
      </c>
      <c r="H534" s="1">
        <f>DATE(2024,11,11)</f>
        <v>45607</v>
      </c>
      <c r="I534">
        <v>23.88</v>
      </c>
    </row>
    <row r="535" spans="1:17" x14ac:dyDescent="0.25">
      <c r="A535">
        <f t="shared" ca="1" si="13"/>
        <v>0.15093531103570579</v>
      </c>
      <c r="B535" s="2" t="s">
        <v>718</v>
      </c>
      <c r="C535" s="2" t="s">
        <v>719</v>
      </c>
      <c r="D535" s="2" t="s">
        <v>76</v>
      </c>
      <c r="E535" s="2" t="s">
        <v>1272</v>
      </c>
      <c r="F535" s="2" t="s">
        <v>1273</v>
      </c>
      <c r="G535" t="s">
        <v>79</v>
      </c>
      <c r="H535" s="1">
        <f>DATE(2025,2,19)</f>
        <v>45707</v>
      </c>
      <c r="I535">
        <v>1074.5999999999999</v>
      </c>
      <c r="K535" s="12"/>
      <c r="L535" s="12"/>
      <c r="P535" s="12"/>
      <c r="Q535" s="16"/>
    </row>
    <row r="536" spans="1:17" x14ac:dyDescent="0.25">
      <c r="A536">
        <f t="shared" ca="1" si="13"/>
        <v>0.31135867300856024</v>
      </c>
      <c r="B536" s="2" t="s">
        <v>224</v>
      </c>
      <c r="C536" s="2" t="s">
        <v>225</v>
      </c>
      <c r="D536" s="2" t="s">
        <v>76</v>
      </c>
      <c r="E536" s="2" t="s">
        <v>1274</v>
      </c>
      <c r="F536" s="2" t="s">
        <v>1275</v>
      </c>
      <c r="G536" t="s">
        <v>79</v>
      </c>
      <c r="H536" s="1">
        <f>DATE(2025,1,9)</f>
        <v>45666</v>
      </c>
      <c r="I536">
        <v>348.54</v>
      </c>
    </row>
    <row r="537" spans="1:17" x14ac:dyDescent="0.25">
      <c r="A537">
        <f t="shared" ca="1" si="13"/>
        <v>0.67303882951213967</v>
      </c>
      <c r="B537" s="2" t="s">
        <v>126</v>
      </c>
      <c r="C537" s="2" t="s">
        <v>127</v>
      </c>
      <c r="D537" s="2" t="s">
        <v>76</v>
      </c>
      <c r="E537" s="2" t="s">
        <v>1276</v>
      </c>
      <c r="F537" s="2" t="s">
        <v>1277</v>
      </c>
      <c r="G537" t="s">
        <v>79</v>
      </c>
      <c r="H537" s="1">
        <f>DATE(2024,10,3)</f>
        <v>45568</v>
      </c>
      <c r="I537">
        <v>49.9</v>
      </c>
    </row>
    <row r="538" spans="1:17" x14ac:dyDescent="0.25">
      <c r="A538">
        <f t="shared" ca="1" si="13"/>
        <v>0.55694756713500559</v>
      </c>
      <c r="B538" s="2" t="s">
        <v>224</v>
      </c>
      <c r="C538" s="2" t="s">
        <v>225</v>
      </c>
      <c r="D538" s="2" t="s">
        <v>76</v>
      </c>
      <c r="E538" s="2" t="s">
        <v>1278</v>
      </c>
      <c r="F538" s="2" t="s">
        <v>1279</v>
      </c>
      <c r="G538" t="s">
        <v>79</v>
      </c>
      <c r="H538" s="1">
        <f>DATE(2025,1,4)</f>
        <v>45661</v>
      </c>
      <c r="I538">
        <v>16960.36</v>
      </c>
    </row>
    <row r="539" spans="1:17" x14ac:dyDescent="0.25">
      <c r="A539">
        <f t="shared" ca="1" si="13"/>
        <v>0.66601625540582732</v>
      </c>
      <c r="B539" s="2" t="s">
        <v>150</v>
      </c>
      <c r="C539" s="2" t="s">
        <v>151</v>
      </c>
      <c r="D539" s="2" t="s">
        <v>76</v>
      </c>
      <c r="E539" s="2" t="s">
        <v>1280</v>
      </c>
      <c r="F539" s="2" t="s">
        <v>1281</v>
      </c>
      <c r="G539" t="s">
        <v>79</v>
      </c>
      <c r="H539" s="1">
        <f>DATE(2024,11,15)</f>
        <v>45611</v>
      </c>
      <c r="I539">
        <v>489.51</v>
      </c>
    </row>
    <row r="540" spans="1:17" x14ac:dyDescent="0.25">
      <c r="A540">
        <f t="shared" ca="1" si="13"/>
        <v>0.16255430047974484</v>
      </c>
      <c r="B540" s="2" t="s">
        <v>187</v>
      </c>
      <c r="C540" s="2" t="s">
        <v>188</v>
      </c>
      <c r="D540" s="2" t="s">
        <v>76</v>
      </c>
      <c r="E540" s="2" t="s">
        <v>1282</v>
      </c>
      <c r="F540" s="2" t="s">
        <v>1283</v>
      </c>
      <c r="G540" t="s">
        <v>79</v>
      </c>
      <c r="H540" s="1">
        <f>DATE(2024,12,23)</f>
        <v>45649</v>
      </c>
      <c r="I540">
        <v>428.64</v>
      </c>
    </row>
    <row r="541" spans="1:17" x14ac:dyDescent="0.25">
      <c r="A541">
        <f t="shared" ca="1" si="13"/>
        <v>0.90594296905292016</v>
      </c>
      <c r="B541" s="2" t="s">
        <v>307</v>
      </c>
      <c r="C541" s="2" t="s">
        <v>308</v>
      </c>
      <c r="D541" s="2" t="s">
        <v>76</v>
      </c>
      <c r="E541" s="2" t="s">
        <v>1284</v>
      </c>
      <c r="F541" s="2" t="s">
        <v>1285</v>
      </c>
      <c r="G541" t="s">
        <v>101</v>
      </c>
      <c r="H541" s="1">
        <f>DATE(2025,2,13)</f>
        <v>45701</v>
      </c>
      <c r="I541">
        <v>935.42</v>
      </c>
    </row>
    <row r="542" spans="1:17" x14ac:dyDescent="0.25">
      <c r="A542">
        <f t="shared" ca="1" si="13"/>
        <v>0.91835886512829046</v>
      </c>
      <c r="B542" s="2" t="s">
        <v>187</v>
      </c>
      <c r="C542" s="2" t="s">
        <v>188</v>
      </c>
      <c r="D542" s="2" t="s">
        <v>76</v>
      </c>
      <c r="E542" s="2" t="s">
        <v>1286</v>
      </c>
      <c r="F542" s="2" t="s">
        <v>1287</v>
      </c>
      <c r="G542" t="s">
        <v>79</v>
      </c>
      <c r="H542" s="1">
        <f>DATE(2024,10,16)</f>
        <v>45581</v>
      </c>
      <c r="I542">
        <v>2419.1999999999998</v>
      </c>
    </row>
    <row r="543" spans="1:17" x14ac:dyDescent="0.25">
      <c r="A543">
        <f t="shared" ca="1" si="13"/>
        <v>0.61592925305113855</v>
      </c>
      <c r="B543" s="2" t="s">
        <v>81</v>
      </c>
      <c r="C543" s="2" t="s">
        <v>82</v>
      </c>
      <c r="D543" s="2" t="s">
        <v>76</v>
      </c>
      <c r="E543" s="2" t="s">
        <v>1288</v>
      </c>
      <c r="F543" s="2" t="s">
        <v>1289</v>
      </c>
      <c r="G543" t="s">
        <v>101</v>
      </c>
      <c r="H543" s="1">
        <f>DATE(2024,12,19)</f>
        <v>45645</v>
      </c>
      <c r="I543">
        <v>11127.28</v>
      </c>
    </row>
    <row r="544" spans="1:17" x14ac:dyDescent="0.25">
      <c r="A544">
        <f t="shared" ca="1" si="13"/>
        <v>0.37624517672925273</v>
      </c>
      <c r="B544" s="2" t="s">
        <v>158</v>
      </c>
      <c r="C544" s="2" t="s">
        <v>159</v>
      </c>
      <c r="D544" s="2" t="s">
        <v>76</v>
      </c>
      <c r="E544" s="2" t="s">
        <v>1290</v>
      </c>
      <c r="F544" s="2" t="s">
        <v>1291</v>
      </c>
      <c r="G544" t="s">
        <v>79</v>
      </c>
      <c r="H544" s="1">
        <f>DATE(2024,12,19)</f>
        <v>45645</v>
      </c>
      <c r="I544">
        <v>99.35</v>
      </c>
    </row>
    <row r="545" spans="1:9" x14ac:dyDescent="0.25">
      <c r="A545">
        <f t="shared" ca="1" si="13"/>
        <v>0.95369617381561067</v>
      </c>
      <c r="B545" s="2" t="s">
        <v>241</v>
      </c>
      <c r="C545" s="2" t="s">
        <v>242</v>
      </c>
      <c r="D545" s="2" t="s">
        <v>76</v>
      </c>
      <c r="E545" s="2" t="s">
        <v>1292</v>
      </c>
      <c r="F545" s="2" t="s">
        <v>1293</v>
      </c>
      <c r="G545" t="s">
        <v>79</v>
      </c>
      <c r="H545" s="1">
        <f>DATE(2024,12,11)</f>
        <v>45637</v>
      </c>
      <c r="I545">
        <v>27.89</v>
      </c>
    </row>
    <row r="546" spans="1:9" x14ac:dyDescent="0.25">
      <c r="A546">
        <f t="shared" ca="1" si="13"/>
        <v>0.80495143943688863</v>
      </c>
      <c r="B546" s="2" t="s">
        <v>126</v>
      </c>
      <c r="C546" s="2" t="s">
        <v>127</v>
      </c>
      <c r="D546" s="2" t="s">
        <v>76</v>
      </c>
      <c r="E546" s="2" t="s">
        <v>1294</v>
      </c>
      <c r="F546" s="2" t="s">
        <v>1295</v>
      </c>
      <c r="G546" t="s">
        <v>79</v>
      </c>
      <c r="H546" s="1">
        <f>DATE(2025,1,9)</f>
        <v>45666</v>
      </c>
      <c r="I546">
        <v>482.4</v>
      </c>
    </row>
    <row r="547" spans="1:9" x14ac:dyDescent="0.25">
      <c r="A547">
        <f t="shared" ca="1" si="13"/>
        <v>0.36942272565940892</v>
      </c>
      <c r="B547" s="2" t="s">
        <v>81</v>
      </c>
      <c r="C547" s="2" t="s">
        <v>82</v>
      </c>
      <c r="D547" s="2" t="s">
        <v>76</v>
      </c>
      <c r="E547" s="2" t="s">
        <v>1296</v>
      </c>
      <c r="F547" s="2" t="s">
        <v>1297</v>
      </c>
      <c r="G547" t="s">
        <v>101</v>
      </c>
      <c r="H547" s="1">
        <f>DATE(2025,1,5)</f>
        <v>45662</v>
      </c>
      <c r="I547">
        <v>351.53</v>
      </c>
    </row>
    <row r="548" spans="1:9" x14ac:dyDescent="0.25">
      <c r="A548">
        <f t="shared" ca="1" si="13"/>
        <v>0.65208695500723013</v>
      </c>
      <c r="B548" s="2" t="s">
        <v>166</v>
      </c>
      <c r="C548" s="2" t="s">
        <v>167</v>
      </c>
      <c r="D548" s="2" t="s">
        <v>76</v>
      </c>
      <c r="E548" s="2" t="s">
        <v>1298</v>
      </c>
      <c r="F548" s="2" t="s">
        <v>1299</v>
      </c>
      <c r="G548" t="s">
        <v>79</v>
      </c>
      <c r="H548" s="1">
        <f>DATE(2024,12,17)</f>
        <v>45643</v>
      </c>
      <c r="I548">
        <v>14449.35</v>
      </c>
    </row>
    <row r="549" spans="1:9" x14ac:dyDescent="0.25">
      <c r="A549">
        <f t="shared" ca="1" si="13"/>
        <v>0.26933845547551805</v>
      </c>
      <c r="B549" s="2" t="s">
        <v>126</v>
      </c>
      <c r="C549" s="2" t="s">
        <v>127</v>
      </c>
      <c r="D549" s="2" t="s">
        <v>76</v>
      </c>
      <c r="E549" s="2" t="s">
        <v>1300</v>
      </c>
      <c r="F549" s="2" t="s">
        <v>1301</v>
      </c>
      <c r="G549" t="s">
        <v>101</v>
      </c>
      <c r="H549" s="1">
        <f>DATE(2025,1,22)</f>
        <v>45679</v>
      </c>
      <c r="I549">
        <v>253.92</v>
      </c>
    </row>
    <row r="550" spans="1:9" x14ac:dyDescent="0.25">
      <c r="A550">
        <f t="shared" ca="1" si="13"/>
        <v>0.43437119102878274</v>
      </c>
      <c r="B550" s="2" t="s">
        <v>241</v>
      </c>
      <c r="C550" s="2" t="s">
        <v>242</v>
      </c>
      <c r="D550" s="2" t="s">
        <v>76</v>
      </c>
      <c r="E550" s="2" t="s">
        <v>1302</v>
      </c>
      <c r="F550" s="2" t="s">
        <v>398</v>
      </c>
      <c r="G550" t="s">
        <v>79</v>
      </c>
      <c r="H550" s="1">
        <f>DATE(2024,11,26)</f>
        <v>45622</v>
      </c>
      <c r="I550">
        <v>44.37</v>
      </c>
    </row>
    <row r="551" spans="1:9" x14ac:dyDescent="0.25">
      <c r="A551">
        <f t="shared" ca="1" si="13"/>
        <v>0.97069173790845831</v>
      </c>
      <c r="B551" s="2" t="s">
        <v>126</v>
      </c>
      <c r="C551" s="2" t="s">
        <v>127</v>
      </c>
      <c r="D551" s="2" t="s">
        <v>76</v>
      </c>
      <c r="E551" s="2" t="s">
        <v>1303</v>
      </c>
      <c r="F551" s="2" t="s">
        <v>1304</v>
      </c>
      <c r="G551" t="s">
        <v>101</v>
      </c>
      <c r="H551" s="1">
        <f>DATE(2025,2,25)</f>
        <v>45713</v>
      </c>
      <c r="I551">
        <v>160.80000000000001</v>
      </c>
    </row>
    <row r="552" spans="1:9" x14ac:dyDescent="0.25">
      <c r="A552">
        <f t="shared" ca="1" si="13"/>
        <v>0.19046212050418121</v>
      </c>
      <c r="B552" s="2" t="s">
        <v>241</v>
      </c>
      <c r="C552" s="2" t="s">
        <v>242</v>
      </c>
      <c r="D552" s="2" t="s">
        <v>76</v>
      </c>
      <c r="E552" s="2" t="s">
        <v>1305</v>
      </c>
      <c r="F552" s="2" t="s">
        <v>1306</v>
      </c>
      <c r="G552" t="s">
        <v>79</v>
      </c>
      <c r="H552" s="1">
        <f>DATE(2024,12,23)</f>
        <v>45649</v>
      </c>
      <c r="I552">
        <v>1353.58</v>
      </c>
    </row>
    <row r="553" spans="1:9" x14ac:dyDescent="0.25">
      <c r="A553">
        <f t="shared" ca="1" si="13"/>
        <v>0.85935276855133946</v>
      </c>
      <c r="B553" s="2" t="s">
        <v>126</v>
      </c>
      <c r="C553" s="2" t="s">
        <v>127</v>
      </c>
      <c r="D553" s="2" t="s">
        <v>76</v>
      </c>
      <c r="E553" s="2" t="s">
        <v>1307</v>
      </c>
      <c r="F553" s="2" t="s">
        <v>1308</v>
      </c>
      <c r="G553" t="s">
        <v>79</v>
      </c>
      <c r="H553" s="1">
        <f>DATE(2024,11,26)</f>
        <v>45622</v>
      </c>
      <c r="I553">
        <v>80.400000000000006</v>
      </c>
    </row>
    <row r="554" spans="1:9" x14ac:dyDescent="0.25">
      <c r="A554">
        <f t="shared" ca="1" si="13"/>
        <v>0.97135693009530677</v>
      </c>
      <c r="B554" s="2" t="s">
        <v>81</v>
      </c>
      <c r="C554" s="2" t="s">
        <v>82</v>
      </c>
      <c r="D554" s="2" t="s">
        <v>76</v>
      </c>
      <c r="E554" s="2" t="s">
        <v>1309</v>
      </c>
      <c r="F554" s="2" t="s">
        <v>1310</v>
      </c>
      <c r="G554" t="s">
        <v>101</v>
      </c>
      <c r="H554" s="1">
        <f>DATE(2025,1,13)</f>
        <v>45670</v>
      </c>
      <c r="I554">
        <v>1274.1400000000001</v>
      </c>
    </row>
    <row r="555" spans="1:9" x14ac:dyDescent="0.25">
      <c r="A555">
        <f t="shared" ca="1" si="13"/>
        <v>0.79159036579976383</v>
      </c>
      <c r="B555" s="2" t="s">
        <v>74</v>
      </c>
      <c r="C555" s="2" t="s">
        <v>75</v>
      </c>
      <c r="D555" s="2" t="s">
        <v>76</v>
      </c>
      <c r="E555" s="2" t="s">
        <v>1311</v>
      </c>
      <c r="F555" s="2" t="s">
        <v>1312</v>
      </c>
      <c r="G555" t="s">
        <v>79</v>
      </c>
      <c r="H555" s="1">
        <f>DATE(2024,11,19)</f>
        <v>45615</v>
      </c>
      <c r="I555">
        <v>3277.88</v>
      </c>
    </row>
    <row r="556" spans="1:9" x14ac:dyDescent="0.25">
      <c r="A556">
        <f t="shared" ca="1" si="13"/>
        <v>0.38969498356291576</v>
      </c>
      <c r="B556" s="2" t="s">
        <v>241</v>
      </c>
      <c r="C556" s="2" t="s">
        <v>242</v>
      </c>
      <c r="D556" s="2" t="s">
        <v>76</v>
      </c>
      <c r="E556" s="2" t="s">
        <v>1313</v>
      </c>
      <c r="F556" s="2" t="s">
        <v>1314</v>
      </c>
      <c r="G556" t="s">
        <v>79</v>
      </c>
      <c r="H556" s="1">
        <f>DATE(2024,10,23)</f>
        <v>45588</v>
      </c>
      <c r="I556">
        <v>33.57</v>
      </c>
    </row>
    <row r="557" spans="1:9" x14ac:dyDescent="0.25">
      <c r="A557">
        <f t="shared" ca="1" si="13"/>
        <v>9.8309975170807529E-2</v>
      </c>
      <c r="B557" s="2" t="s">
        <v>120</v>
      </c>
      <c r="C557" s="2" t="s">
        <v>121</v>
      </c>
      <c r="D557" s="2" t="s">
        <v>76</v>
      </c>
      <c r="E557" s="2" t="s">
        <v>1315</v>
      </c>
      <c r="F557" s="2" t="s">
        <v>1316</v>
      </c>
      <c r="G557" t="s">
        <v>79</v>
      </c>
      <c r="H557" s="1">
        <f>DATE(2025,1,24)</f>
        <v>45681</v>
      </c>
      <c r="I557">
        <v>18068.48</v>
      </c>
    </row>
    <row r="558" spans="1:9" x14ac:dyDescent="0.25">
      <c r="A558">
        <f t="shared" ca="1" si="13"/>
        <v>0.85358087243277414</v>
      </c>
      <c r="B558" s="2" t="s">
        <v>241</v>
      </c>
      <c r="C558" s="2" t="s">
        <v>242</v>
      </c>
      <c r="D558" s="2" t="s">
        <v>76</v>
      </c>
      <c r="E558" s="2" t="s">
        <v>1317</v>
      </c>
      <c r="F558" s="2" t="s">
        <v>1318</v>
      </c>
      <c r="G558" t="s">
        <v>101</v>
      </c>
      <c r="H558" s="1">
        <f>DATE(2025,2,5)</f>
        <v>45693</v>
      </c>
      <c r="I558">
        <v>13.87</v>
      </c>
    </row>
    <row r="559" spans="1:9" x14ac:dyDescent="0.25">
      <c r="A559">
        <f t="shared" ca="1" si="13"/>
        <v>0.71110375369762513</v>
      </c>
      <c r="B559" s="2" t="s">
        <v>126</v>
      </c>
      <c r="C559" s="2" t="s">
        <v>127</v>
      </c>
      <c r="D559" s="2" t="s">
        <v>76</v>
      </c>
      <c r="E559" s="2" t="s">
        <v>1319</v>
      </c>
      <c r="F559" s="2" t="s">
        <v>1320</v>
      </c>
      <c r="G559" t="s">
        <v>79</v>
      </c>
      <c r="H559" s="1">
        <f>DATE(2025,1,14)</f>
        <v>45671</v>
      </c>
      <c r="I559">
        <v>80.400000000000006</v>
      </c>
    </row>
    <row r="560" spans="1:9" x14ac:dyDescent="0.25">
      <c r="A560">
        <f t="shared" ca="1" si="13"/>
        <v>0.34895470248505189</v>
      </c>
      <c r="B560" s="2" t="s">
        <v>1321</v>
      </c>
      <c r="C560" s="2" t="s">
        <v>1322</v>
      </c>
      <c r="D560" s="2" t="s">
        <v>76</v>
      </c>
      <c r="E560" s="2" t="s">
        <v>1323</v>
      </c>
      <c r="F560" s="2" t="s">
        <v>1324</v>
      </c>
      <c r="G560" t="s">
        <v>79</v>
      </c>
      <c r="H560" s="1">
        <f>DATE(2024,11,11)</f>
        <v>45607</v>
      </c>
      <c r="I560">
        <v>153.96</v>
      </c>
    </row>
    <row r="561" spans="1:17" x14ac:dyDescent="0.25">
      <c r="A561">
        <f t="shared" ca="1" si="13"/>
        <v>4.3321473428029833E-2</v>
      </c>
      <c r="B561" s="2" t="s">
        <v>126</v>
      </c>
      <c r="C561" s="2" t="s">
        <v>127</v>
      </c>
      <c r="D561" s="2" t="s">
        <v>76</v>
      </c>
      <c r="E561" s="2" t="s">
        <v>1325</v>
      </c>
      <c r="F561" s="2" t="s">
        <v>1326</v>
      </c>
      <c r="G561" t="s">
        <v>101</v>
      </c>
      <c r="H561" s="1">
        <f>DATE(2025,1,31)</f>
        <v>45688</v>
      </c>
      <c r="I561">
        <v>3568.24</v>
      </c>
    </row>
    <row r="562" spans="1:17" x14ac:dyDescent="0.25">
      <c r="A562">
        <f t="shared" ca="1" si="13"/>
        <v>0.49145861430016613</v>
      </c>
      <c r="B562" s="2" t="s">
        <v>611</v>
      </c>
      <c r="C562" s="2" t="s">
        <v>612</v>
      </c>
      <c r="D562" s="2" t="s">
        <v>76</v>
      </c>
      <c r="E562" s="2" t="s">
        <v>1327</v>
      </c>
      <c r="F562" s="2" t="s">
        <v>1328</v>
      </c>
      <c r="G562" t="s">
        <v>79</v>
      </c>
      <c r="H562" s="1">
        <f>DATE(2025,2,28)</f>
        <v>45716</v>
      </c>
      <c r="I562">
        <v>0</v>
      </c>
    </row>
    <row r="563" spans="1:17" x14ac:dyDescent="0.25">
      <c r="A563">
        <f t="shared" ca="1" si="13"/>
        <v>0.90791799478212243</v>
      </c>
      <c r="B563" s="2" t="s">
        <v>120</v>
      </c>
      <c r="C563" s="2" t="s">
        <v>121</v>
      </c>
      <c r="D563" s="2" t="s">
        <v>76</v>
      </c>
      <c r="E563" s="2" t="s">
        <v>1329</v>
      </c>
      <c r="F563" s="2" t="s">
        <v>1330</v>
      </c>
      <c r="G563" t="s">
        <v>79</v>
      </c>
      <c r="H563" s="1">
        <f>DATE(2025,1,15)</f>
        <v>45672</v>
      </c>
      <c r="I563">
        <v>-4.74</v>
      </c>
    </row>
    <row r="564" spans="1:17" x14ac:dyDescent="0.25">
      <c r="A564">
        <f t="shared" ca="1" si="13"/>
        <v>8.4834582563432126E-2</v>
      </c>
      <c r="B564" s="2" t="s">
        <v>1331</v>
      </c>
      <c r="C564" s="2" t="s">
        <v>1332</v>
      </c>
      <c r="D564" s="2" t="s">
        <v>76</v>
      </c>
      <c r="E564" s="2" t="s">
        <v>1333</v>
      </c>
      <c r="F564" s="2" t="s">
        <v>1334</v>
      </c>
      <c r="G564" t="s">
        <v>79</v>
      </c>
      <c r="H564" s="1">
        <f>DATE(2024,10,2)</f>
        <v>45567</v>
      </c>
      <c r="I564">
        <v>1971.85</v>
      </c>
    </row>
    <row r="565" spans="1:17" x14ac:dyDescent="0.25">
      <c r="A565">
        <f t="shared" ca="1" si="13"/>
        <v>0.17949365496409353</v>
      </c>
      <c r="B565" s="2" t="s">
        <v>126</v>
      </c>
      <c r="C565" s="2" t="s">
        <v>127</v>
      </c>
      <c r="D565" s="2" t="s">
        <v>76</v>
      </c>
      <c r="E565" s="2" t="s">
        <v>1335</v>
      </c>
      <c r="F565" s="2" t="s">
        <v>1336</v>
      </c>
      <c r="G565" t="s">
        <v>79</v>
      </c>
      <c r="H565" s="1">
        <f>DATE(2024,10,23)</f>
        <v>45588</v>
      </c>
      <c r="I565">
        <v>142.5</v>
      </c>
    </row>
    <row r="566" spans="1:17" x14ac:dyDescent="0.25">
      <c r="A566">
        <f t="shared" ca="1" si="13"/>
        <v>0.60157843999634075</v>
      </c>
      <c r="B566" s="2" t="s">
        <v>187</v>
      </c>
      <c r="C566" s="2" t="s">
        <v>188</v>
      </c>
      <c r="D566" s="2" t="s">
        <v>76</v>
      </c>
      <c r="E566" s="2" t="s">
        <v>1337</v>
      </c>
      <c r="F566" s="2" t="s">
        <v>1338</v>
      </c>
      <c r="G566" t="s">
        <v>79</v>
      </c>
      <c r="H566" s="1">
        <f>DATE(2024,10,16)</f>
        <v>45581</v>
      </c>
      <c r="I566">
        <v>2885.12</v>
      </c>
    </row>
    <row r="567" spans="1:17" x14ac:dyDescent="0.25">
      <c r="A567">
        <f t="shared" ca="1" si="13"/>
        <v>0.41735581895713547</v>
      </c>
      <c r="B567" s="2" t="s">
        <v>126</v>
      </c>
      <c r="C567" s="2" t="s">
        <v>127</v>
      </c>
      <c r="D567" s="2" t="s">
        <v>76</v>
      </c>
      <c r="E567" s="2" t="s">
        <v>1339</v>
      </c>
      <c r="F567" s="2" t="s">
        <v>892</v>
      </c>
      <c r="G567" t="s">
        <v>101</v>
      </c>
      <c r="H567" s="1">
        <f>DATE(2025,2,13)</f>
        <v>45701</v>
      </c>
      <c r="I567">
        <v>1190.76</v>
      </c>
    </row>
    <row r="568" spans="1:17" x14ac:dyDescent="0.25">
      <c r="A568">
        <f t="shared" ca="1" si="13"/>
        <v>0.63442597035146853</v>
      </c>
      <c r="B568" s="2" t="s">
        <v>81</v>
      </c>
      <c r="C568" s="2" t="s">
        <v>82</v>
      </c>
      <c r="D568" s="2" t="s">
        <v>76</v>
      </c>
      <c r="E568" s="2" t="s">
        <v>1340</v>
      </c>
      <c r="F568" s="2" t="s">
        <v>1341</v>
      </c>
      <c r="G568" t="s">
        <v>79</v>
      </c>
      <c r="H568" s="1">
        <f>DATE(2024,10,16)</f>
        <v>45581</v>
      </c>
      <c r="I568">
        <v>12352.85</v>
      </c>
    </row>
    <row r="569" spans="1:17" x14ac:dyDescent="0.25">
      <c r="A569">
        <f t="shared" ca="1" si="13"/>
        <v>0.72753316213736408</v>
      </c>
      <c r="B569" s="2" t="s">
        <v>1342</v>
      </c>
      <c r="C569" s="2" t="s">
        <v>1343</v>
      </c>
      <c r="D569" s="2" t="s">
        <v>76</v>
      </c>
      <c r="E569" s="2" t="s">
        <v>1344</v>
      </c>
      <c r="F569" s="2" t="s">
        <v>1345</v>
      </c>
      <c r="G569" t="s">
        <v>79</v>
      </c>
      <c r="H569" s="1">
        <f>DATE(2024,12,5)</f>
        <v>45631</v>
      </c>
      <c r="I569">
        <v>0</v>
      </c>
    </row>
    <row r="570" spans="1:17" x14ac:dyDescent="0.25">
      <c r="A570">
        <f t="shared" ca="1" si="13"/>
        <v>0.21490836836994953</v>
      </c>
      <c r="B570" s="2" t="s">
        <v>166</v>
      </c>
      <c r="C570" s="2" t="s">
        <v>167</v>
      </c>
      <c r="D570" s="2" t="s">
        <v>76</v>
      </c>
      <c r="E570" s="2" t="s">
        <v>1346</v>
      </c>
      <c r="F570" s="2" t="s">
        <v>1347</v>
      </c>
      <c r="G570" t="s">
        <v>79</v>
      </c>
      <c r="H570" s="1">
        <f>DATE(2024,10,3)</f>
        <v>45568</v>
      </c>
      <c r="I570">
        <v>3453.16</v>
      </c>
    </row>
    <row r="571" spans="1:17" x14ac:dyDescent="0.25">
      <c r="A571">
        <f t="shared" ca="1" si="13"/>
        <v>4.4109212657889363E-2</v>
      </c>
      <c r="B571" s="2" t="s">
        <v>126</v>
      </c>
      <c r="C571" s="2" t="s">
        <v>127</v>
      </c>
      <c r="D571" s="2" t="s">
        <v>76</v>
      </c>
      <c r="E571" s="2" t="s">
        <v>1348</v>
      </c>
      <c r="F571" s="2" t="s">
        <v>1349</v>
      </c>
      <c r="G571" t="s">
        <v>79</v>
      </c>
      <c r="H571" s="1">
        <f>DATE(2024,10,7)</f>
        <v>45572</v>
      </c>
      <c r="I571">
        <v>402</v>
      </c>
    </row>
    <row r="572" spans="1:17" x14ac:dyDescent="0.25">
      <c r="A572">
        <f t="shared" ca="1" si="13"/>
        <v>0.19122240661352552</v>
      </c>
      <c r="B572" s="2" t="s">
        <v>126</v>
      </c>
      <c r="C572" s="2" t="s">
        <v>127</v>
      </c>
      <c r="D572" s="2" t="s">
        <v>76</v>
      </c>
      <c r="E572" s="2" t="s">
        <v>1350</v>
      </c>
      <c r="F572" s="2" t="s">
        <v>1351</v>
      </c>
      <c r="G572" t="s">
        <v>79</v>
      </c>
      <c r="H572" s="1">
        <f>DATE(2024,12,6)</f>
        <v>45632</v>
      </c>
      <c r="I572">
        <v>250.46</v>
      </c>
      <c r="K572" s="12"/>
      <c r="L572" s="12"/>
      <c r="P572" s="12"/>
      <c r="Q572" s="16"/>
    </row>
    <row r="573" spans="1:17" x14ac:dyDescent="0.25">
      <c r="A573">
        <f t="shared" ca="1" si="13"/>
        <v>0.61652342781342351</v>
      </c>
      <c r="B573" s="2" t="s">
        <v>241</v>
      </c>
      <c r="C573" s="2" t="s">
        <v>242</v>
      </c>
      <c r="D573" s="2" t="s">
        <v>76</v>
      </c>
      <c r="E573" s="2" t="s">
        <v>1352</v>
      </c>
      <c r="F573" s="2" t="s">
        <v>1353</v>
      </c>
      <c r="G573" t="s">
        <v>79</v>
      </c>
      <c r="H573" s="1">
        <f>DATE(2024,11,1)</f>
        <v>45597</v>
      </c>
      <c r="I573">
        <v>63.78</v>
      </c>
    </row>
    <row r="574" spans="1:17" x14ac:dyDescent="0.25">
      <c r="A574">
        <f t="shared" ca="1" si="13"/>
        <v>6.2021451483762147E-2</v>
      </c>
      <c r="B574" s="2" t="s">
        <v>126</v>
      </c>
      <c r="C574" s="2" t="s">
        <v>127</v>
      </c>
      <c r="D574" s="2" t="s">
        <v>76</v>
      </c>
      <c r="E574" s="2" t="s">
        <v>1354</v>
      </c>
      <c r="F574" s="2" t="s">
        <v>1355</v>
      </c>
      <c r="G574" t="s">
        <v>101</v>
      </c>
      <c r="H574" s="1">
        <f>DATE(2025,2,28)</f>
        <v>45716</v>
      </c>
      <c r="I574">
        <v>562.79999999999995</v>
      </c>
    </row>
    <row r="575" spans="1:17" x14ac:dyDescent="0.25">
      <c r="A575">
        <f t="shared" ca="1" si="13"/>
        <v>0.61137062933113251</v>
      </c>
      <c r="B575" s="2" t="s">
        <v>187</v>
      </c>
      <c r="C575" s="2" t="s">
        <v>188</v>
      </c>
      <c r="D575" s="2" t="s">
        <v>76</v>
      </c>
      <c r="E575" s="2" t="s">
        <v>1356</v>
      </c>
      <c r="F575" s="2" t="s">
        <v>1357</v>
      </c>
      <c r="G575" t="s">
        <v>101</v>
      </c>
      <c r="H575" s="1">
        <f>DATE(2025,1,21)</f>
        <v>45678</v>
      </c>
      <c r="I575">
        <v>80.400000000000006</v>
      </c>
    </row>
    <row r="576" spans="1:17" x14ac:dyDescent="0.25">
      <c r="A576">
        <f t="shared" ca="1" si="13"/>
        <v>0.74053655893803416</v>
      </c>
      <c r="B576" s="2" t="s">
        <v>574</v>
      </c>
      <c r="C576" s="2" t="s">
        <v>575</v>
      </c>
      <c r="D576" s="2" t="s">
        <v>76</v>
      </c>
      <c r="E576" s="2" t="s">
        <v>1358</v>
      </c>
      <c r="F576" s="2" t="s">
        <v>1359</v>
      </c>
      <c r="G576" t="s">
        <v>79</v>
      </c>
      <c r="H576" s="1">
        <f>DATE(2024,12,16)</f>
        <v>45642</v>
      </c>
      <c r="I576">
        <v>3928.66</v>
      </c>
    </row>
    <row r="577" spans="1:17" x14ac:dyDescent="0.25">
      <c r="A577">
        <f t="shared" ca="1" si="13"/>
        <v>0.67700862543999463</v>
      </c>
      <c r="B577" s="2" t="s">
        <v>574</v>
      </c>
      <c r="C577" s="2" t="s">
        <v>575</v>
      </c>
      <c r="D577" s="2" t="s">
        <v>76</v>
      </c>
      <c r="E577" s="2" t="s">
        <v>1360</v>
      </c>
      <c r="F577" s="2" t="s">
        <v>1361</v>
      </c>
      <c r="G577" t="s">
        <v>79</v>
      </c>
      <c r="H577" s="1">
        <f>DATE(2025,1,17)</f>
        <v>45674</v>
      </c>
      <c r="I577">
        <v>9349.07</v>
      </c>
    </row>
    <row r="578" spans="1:17" x14ac:dyDescent="0.25">
      <c r="A578">
        <f t="shared" ca="1" si="13"/>
        <v>0.93527441184331084</v>
      </c>
      <c r="B578" s="2" t="s">
        <v>150</v>
      </c>
      <c r="C578" s="2" t="s">
        <v>151</v>
      </c>
      <c r="D578" s="2" t="s">
        <v>76</v>
      </c>
      <c r="E578" s="2" t="s">
        <v>1362</v>
      </c>
      <c r="F578" s="2" t="s">
        <v>1363</v>
      </c>
      <c r="G578" t="s">
        <v>79</v>
      </c>
      <c r="H578" s="1">
        <f>DATE(2024,12,6)</f>
        <v>45632</v>
      </c>
      <c r="I578">
        <v>802.61</v>
      </c>
    </row>
    <row r="579" spans="1:17" x14ac:dyDescent="0.25">
      <c r="A579">
        <f t="shared" ref="A579:A642" ca="1" si="14">RAND()</f>
        <v>0.36435530067392308</v>
      </c>
      <c r="B579" s="2" t="s">
        <v>81</v>
      </c>
      <c r="C579" s="2" t="s">
        <v>82</v>
      </c>
      <c r="D579" s="2" t="s">
        <v>76</v>
      </c>
      <c r="E579" s="2" t="s">
        <v>1364</v>
      </c>
      <c r="F579" s="2" t="s">
        <v>1365</v>
      </c>
      <c r="G579" t="s">
        <v>79</v>
      </c>
      <c r="H579" s="1">
        <f>DATE(2024,11,14)</f>
        <v>45610</v>
      </c>
      <c r="I579">
        <v>1124.51</v>
      </c>
    </row>
    <row r="580" spans="1:17" x14ac:dyDescent="0.25">
      <c r="A580">
        <f t="shared" ca="1" si="14"/>
        <v>0.51626311599452646</v>
      </c>
      <c r="B580" s="2" t="s">
        <v>1366</v>
      </c>
      <c r="C580" s="2" t="s">
        <v>1367</v>
      </c>
      <c r="D580" s="2" t="s">
        <v>76</v>
      </c>
      <c r="E580" s="2" t="s">
        <v>1368</v>
      </c>
      <c r="F580" s="2" t="s">
        <v>1369</v>
      </c>
      <c r="G580" t="s">
        <v>79</v>
      </c>
      <c r="H580" s="1">
        <f>DATE(2025,1,22)</f>
        <v>45679</v>
      </c>
      <c r="I580">
        <v>145.97999999999999</v>
      </c>
    </row>
    <row r="581" spans="1:17" x14ac:dyDescent="0.25">
      <c r="A581">
        <f t="shared" ca="1" si="14"/>
        <v>0.15191096328307319</v>
      </c>
      <c r="B581" s="2" t="s">
        <v>417</v>
      </c>
      <c r="C581" s="2" t="s">
        <v>418</v>
      </c>
      <c r="D581" s="2" t="s">
        <v>76</v>
      </c>
      <c r="E581" s="2" t="s">
        <v>1370</v>
      </c>
      <c r="F581" s="2" t="s">
        <v>1371</v>
      </c>
      <c r="G581" t="s">
        <v>79</v>
      </c>
      <c r="H581" s="1">
        <f>DATE(2024,10,4)</f>
        <v>45569</v>
      </c>
      <c r="I581">
        <v>5053.42</v>
      </c>
    </row>
    <row r="582" spans="1:17" x14ac:dyDescent="0.25">
      <c r="A582">
        <f t="shared" ca="1" si="14"/>
        <v>0.52821723694436906</v>
      </c>
      <c r="B582" s="2" t="s">
        <v>85</v>
      </c>
      <c r="C582" s="2" t="s">
        <v>86</v>
      </c>
      <c r="D582" s="2" t="s">
        <v>76</v>
      </c>
      <c r="E582" s="2" t="s">
        <v>1372</v>
      </c>
      <c r="F582" s="2" t="s">
        <v>1373</v>
      </c>
      <c r="G582" t="s">
        <v>101</v>
      </c>
      <c r="H582" s="1">
        <f>DATE(2025,1,28)</f>
        <v>45685</v>
      </c>
      <c r="I582">
        <v>64.2</v>
      </c>
    </row>
    <row r="583" spans="1:17" x14ac:dyDescent="0.25">
      <c r="A583">
        <f t="shared" ca="1" si="14"/>
        <v>0.11222886184550673</v>
      </c>
      <c r="B583" s="2" t="s">
        <v>187</v>
      </c>
      <c r="C583" s="2" t="s">
        <v>188</v>
      </c>
      <c r="D583" s="2" t="s">
        <v>76</v>
      </c>
      <c r="E583" s="2" t="s">
        <v>1374</v>
      </c>
      <c r="F583" s="2" t="s">
        <v>803</v>
      </c>
      <c r="G583" t="s">
        <v>79</v>
      </c>
      <c r="H583" s="1">
        <f>DATE(2024,11,13)</f>
        <v>45609</v>
      </c>
      <c r="I583">
        <v>5100</v>
      </c>
    </row>
    <row r="584" spans="1:17" x14ac:dyDescent="0.25">
      <c r="A584">
        <f t="shared" ca="1" si="14"/>
        <v>0.76092850233801268</v>
      </c>
      <c r="B584" s="2" t="s">
        <v>81</v>
      </c>
      <c r="C584" s="2" t="s">
        <v>82</v>
      </c>
      <c r="D584" s="2" t="s">
        <v>76</v>
      </c>
      <c r="E584" s="2" t="s">
        <v>1375</v>
      </c>
      <c r="F584" s="2" t="s">
        <v>1376</v>
      </c>
      <c r="G584" t="s">
        <v>79</v>
      </c>
      <c r="H584" s="1">
        <f>DATE(2024,11,4)</f>
        <v>45600</v>
      </c>
      <c r="I584">
        <v>2322.4</v>
      </c>
      <c r="K584" s="12"/>
      <c r="L584" s="12"/>
      <c r="P584" s="12"/>
      <c r="Q584" s="16"/>
    </row>
    <row r="585" spans="1:17" x14ac:dyDescent="0.25">
      <c r="A585">
        <f t="shared" ca="1" si="14"/>
        <v>0.85516136021782496</v>
      </c>
      <c r="B585" s="2" t="s">
        <v>126</v>
      </c>
      <c r="C585" s="2" t="s">
        <v>127</v>
      </c>
      <c r="D585" s="2" t="s">
        <v>76</v>
      </c>
      <c r="E585" s="2" t="s">
        <v>1377</v>
      </c>
      <c r="F585" s="2" t="s">
        <v>1378</v>
      </c>
      <c r="G585" t="s">
        <v>79</v>
      </c>
      <c r="H585" s="1">
        <f>DATE(2024,10,21)</f>
        <v>45586</v>
      </c>
      <c r="I585">
        <v>804</v>
      </c>
    </row>
    <row r="586" spans="1:17" x14ac:dyDescent="0.25">
      <c r="A586">
        <f t="shared" ca="1" si="14"/>
        <v>0.47828226877823354</v>
      </c>
      <c r="B586" s="2" t="s">
        <v>281</v>
      </c>
      <c r="C586" s="2" t="s">
        <v>282</v>
      </c>
      <c r="D586" s="2" t="s">
        <v>76</v>
      </c>
      <c r="E586" s="2" t="s">
        <v>1379</v>
      </c>
      <c r="F586" s="2" t="s">
        <v>1380</v>
      </c>
      <c r="G586" t="s">
        <v>79</v>
      </c>
      <c r="H586" s="1">
        <f>DATE(2024,10,3)</f>
        <v>45568</v>
      </c>
      <c r="I586">
        <v>3369.38</v>
      </c>
    </row>
    <row r="587" spans="1:17" x14ac:dyDescent="0.25">
      <c r="A587">
        <f t="shared" ca="1" si="14"/>
        <v>0.81273440475637349</v>
      </c>
      <c r="B587" s="2" t="s">
        <v>187</v>
      </c>
      <c r="C587" s="2" t="s">
        <v>188</v>
      </c>
      <c r="D587" s="2" t="s">
        <v>76</v>
      </c>
      <c r="E587" s="2" t="s">
        <v>1381</v>
      </c>
      <c r="F587" s="2" t="s">
        <v>1382</v>
      </c>
      <c r="G587" t="s">
        <v>79</v>
      </c>
      <c r="H587" s="1">
        <f>DATE(2024,10,29)</f>
        <v>45594</v>
      </c>
      <c r="I587">
        <v>618.6</v>
      </c>
    </row>
    <row r="588" spans="1:17" x14ac:dyDescent="0.25">
      <c r="A588">
        <f t="shared" ca="1" si="14"/>
        <v>0.28609793696473085</v>
      </c>
      <c r="B588" s="2" t="s">
        <v>307</v>
      </c>
      <c r="C588" s="2" t="s">
        <v>308</v>
      </c>
      <c r="D588" s="2" t="s">
        <v>76</v>
      </c>
      <c r="E588" s="2" t="s">
        <v>1383</v>
      </c>
      <c r="F588" s="2" t="s">
        <v>1384</v>
      </c>
      <c r="G588" t="s">
        <v>79</v>
      </c>
      <c r="H588" s="1">
        <f>DATE(2024,10,17)</f>
        <v>45582</v>
      </c>
      <c r="I588">
        <v>1522.5</v>
      </c>
    </row>
    <row r="589" spans="1:17" x14ac:dyDescent="0.25">
      <c r="A589">
        <f t="shared" ca="1" si="14"/>
        <v>0.89474516969005158</v>
      </c>
      <c r="B589" s="2" t="s">
        <v>241</v>
      </c>
      <c r="C589" s="2" t="s">
        <v>242</v>
      </c>
      <c r="D589" s="2" t="s">
        <v>76</v>
      </c>
      <c r="E589" s="2" t="s">
        <v>1385</v>
      </c>
      <c r="F589" s="2" t="s">
        <v>1386</v>
      </c>
      <c r="G589" t="s">
        <v>101</v>
      </c>
      <c r="H589" s="1">
        <f>DATE(2025,1,10)</f>
        <v>45667</v>
      </c>
      <c r="I589">
        <v>1418.21</v>
      </c>
    </row>
    <row r="590" spans="1:17" x14ac:dyDescent="0.25">
      <c r="A590">
        <f t="shared" ca="1" si="14"/>
        <v>6.6238697127713242E-2</v>
      </c>
      <c r="B590" s="2" t="s">
        <v>187</v>
      </c>
      <c r="C590" s="2" t="s">
        <v>188</v>
      </c>
      <c r="D590" s="2" t="s">
        <v>76</v>
      </c>
      <c r="E590" s="2" t="s">
        <v>1387</v>
      </c>
      <c r="F590" s="2" t="s">
        <v>1388</v>
      </c>
      <c r="G590" t="s">
        <v>101</v>
      </c>
      <c r="H590" s="1">
        <f>DATE(2025,1,21)</f>
        <v>45678</v>
      </c>
      <c r="I590">
        <v>195</v>
      </c>
    </row>
    <row r="591" spans="1:17" x14ac:dyDescent="0.25">
      <c r="A591">
        <f t="shared" ca="1" si="14"/>
        <v>0.68171784952581571</v>
      </c>
      <c r="B591" s="2" t="s">
        <v>241</v>
      </c>
      <c r="C591" s="2" t="s">
        <v>242</v>
      </c>
      <c r="D591" s="2" t="s">
        <v>76</v>
      </c>
      <c r="E591" s="2" t="s">
        <v>1389</v>
      </c>
      <c r="F591" s="2" t="s">
        <v>1390</v>
      </c>
      <c r="G591" t="s">
        <v>79</v>
      </c>
      <c r="H591" s="1">
        <f>DATE(2024,11,1)</f>
        <v>45597</v>
      </c>
      <c r="I591">
        <v>3571.28</v>
      </c>
    </row>
    <row r="592" spans="1:17" x14ac:dyDescent="0.25">
      <c r="A592">
        <f t="shared" ca="1" si="14"/>
        <v>0.51861130469396011</v>
      </c>
      <c r="B592" s="2" t="s">
        <v>307</v>
      </c>
      <c r="C592" s="2" t="s">
        <v>308</v>
      </c>
      <c r="D592" s="2" t="s">
        <v>76</v>
      </c>
      <c r="E592" s="2" t="s">
        <v>1391</v>
      </c>
      <c r="F592" s="2" t="s">
        <v>1392</v>
      </c>
      <c r="G592" t="s">
        <v>79</v>
      </c>
      <c r="H592" s="1">
        <f>DATE(2024,10,3)</f>
        <v>45568</v>
      </c>
      <c r="I592">
        <v>202.55</v>
      </c>
    </row>
    <row r="593" spans="1:9" x14ac:dyDescent="0.25">
      <c r="A593">
        <f t="shared" ca="1" si="14"/>
        <v>5.0051044477195439E-2</v>
      </c>
      <c r="B593" s="2" t="s">
        <v>126</v>
      </c>
      <c r="C593" s="2" t="s">
        <v>127</v>
      </c>
      <c r="D593" s="2" t="s">
        <v>76</v>
      </c>
      <c r="E593" s="2" t="s">
        <v>1393</v>
      </c>
      <c r="F593" s="2" t="s">
        <v>1394</v>
      </c>
      <c r="G593" t="s">
        <v>101</v>
      </c>
      <c r="H593" s="1">
        <f>DATE(2025,2,17)</f>
        <v>45705</v>
      </c>
      <c r="I593">
        <v>381</v>
      </c>
    </row>
    <row r="594" spans="1:9" x14ac:dyDescent="0.25">
      <c r="A594">
        <f t="shared" ca="1" si="14"/>
        <v>0.25231789734739096</v>
      </c>
      <c r="B594" s="2" t="s">
        <v>754</v>
      </c>
      <c r="C594" s="2" t="s">
        <v>755</v>
      </c>
      <c r="D594" s="2" t="s">
        <v>76</v>
      </c>
      <c r="E594" s="2" t="s">
        <v>1395</v>
      </c>
      <c r="F594" s="2" t="s">
        <v>1396</v>
      </c>
      <c r="G594" t="s">
        <v>79</v>
      </c>
      <c r="H594" s="1">
        <f>DATE(2025,1,9)</f>
        <v>45666</v>
      </c>
      <c r="I594">
        <v>1884.99</v>
      </c>
    </row>
    <row r="595" spans="1:9" x14ac:dyDescent="0.25">
      <c r="A595">
        <f t="shared" ca="1" si="14"/>
        <v>0.50777994495425371</v>
      </c>
      <c r="B595" s="2" t="s">
        <v>1397</v>
      </c>
      <c r="C595" s="2" t="s">
        <v>1398</v>
      </c>
      <c r="D595" s="2" t="s">
        <v>76</v>
      </c>
      <c r="E595" s="2" t="s">
        <v>1399</v>
      </c>
      <c r="F595" s="2" t="s">
        <v>1400</v>
      </c>
      <c r="G595" t="s">
        <v>79</v>
      </c>
      <c r="H595" s="1">
        <f>DATE(2024,12,9)</f>
        <v>45635</v>
      </c>
      <c r="I595">
        <v>1558.45</v>
      </c>
    </row>
    <row r="596" spans="1:9" x14ac:dyDescent="0.25">
      <c r="A596">
        <f t="shared" ca="1" si="14"/>
        <v>0.14777000144355867</v>
      </c>
      <c r="B596" s="2" t="s">
        <v>1401</v>
      </c>
      <c r="C596" s="2" t="s">
        <v>1402</v>
      </c>
      <c r="D596" s="2" t="s">
        <v>76</v>
      </c>
      <c r="E596" s="2" t="s">
        <v>1403</v>
      </c>
      <c r="F596" s="2" t="s">
        <v>1404</v>
      </c>
      <c r="G596" t="s">
        <v>79</v>
      </c>
      <c r="H596" s="1">
        <f>DATE(2024,11,5)</f>
        <v>45601</v>
      </c>
      <c r="I596">
        <v>3494.49</v>
      </c>
    </row>
    <row r="597" spans="1:9" x14ac:dyDescent="0.25">
      <c r="A597">
        <f t="shared" ca="1" si="14"/>
        <v>0.87462398825260845</v>
      </c>
      <c r="B597" s="2" t="s">
        <v>322</v>
      </c>
      <c r="C597" s="2" t="s">
        <v>323</v>
      </c>
      <c r="D597" s="2" t="s">
        <v>76</v>
      </c>
      <c r="E597" s="2" t="s">
        <v>1405</v>
      </c>
      <c r="F597" s="2" t="s">
        <v>1406</v>
      </c>
      <c r="G597" t="s">
        <v>101</v>
      </c>
      <c r="H597" s="1">
        <f>DATE(2025,2,10)</f>
        <v>45698</v>
      </c>
      <c r="I597">
        <v>102.08</v>
      </c>
    </row>
    <row r="598" spans="1:9" x14ac:dyDescent="0.25">
      <c r="A598">
        <f t="shared" ca="1" si="14"/>
        <v>5.8653331447324653E-2</v>
      </c>
      <c r="B598" s="2" t="s">
        <v>81</v>
      </c>
      <c r="C598" s="2" t="s">
        <v>82</v>
      </c>
      <c r="D598" s="2" t="s">
        <v>76</v>
      </c>
      <c r="E598" s="2" t="s">
        <v>1407</v>
      </c>
      <c r="F598" s="2" t="s">
        <v>1408</v>
      </c>
      <c r="G598" t="s">
        <v>79</v>
      </c>
      <c r="H598" s="1">
        <f>DATE(2024,10,14)</f>
        <v>45579</v>
      </c>
      <c r="I598">
        <v>396.09</v>
      </c>
    </row>
    <row r="599" spans="1:9" x14ac:dyDescent="0.25">
      <c r="A599">
        <f t="shared" ca="1" si="14"/>
        <v>0.34800598635894875</v>
      </c>
      <c r="B599" s="2" t="s">
        <v>81</v>
      </c>
      <c r="C599" s="2" t="s">
        <v>82</v>
      </c>
      <c r="D599" s="2" t="s">
        <v>76</v>
      </c>
      <c r="E599" s="2" t="s">
        <v>1409</v>
      </c>
      <c r="F599" s="2" t="s">
        <v>1410</v>
      </c>
      <c r="G599" t="s">
        <v>101</v>
      </c>
      <c r="H599" s="1">
        <f>DATE(2025,3,4)</f>
        <v>45720</v>
      </c>
      <c r="I599">
        <v>315.73</v>
      </c>
    </row>
    <row r="600" spans="1:9" x14ac:dyDescent="0.25">
      <c r="A600">
        <f t="shared" ca="1" si="14"/>
        <v>0.40911162547943336</v>
      </c>
      <c r="B600" s="2" t="s">
        <v>307</v>
      </c>
      <c r="C600" s="2" t="s">
        <v>308</v>
      </c>
      <c r="D600" s="2" t="s">
        <v>76</v>
      </c>
      <c r="E600" s="2" t="s">
        <v>1411</v>
      </c>
      <c r="F600" s="2" t="s">
        <v>1412</v>
      </c>
      <c r="G600" t="s">
        <v>79</v>
      </c>
      <c r="H600" s="1">
        <f>DATE(2024,11,21)</f>
        <v>45617</v>
      </c>
      <c r="I600">
        <v>891.58</v>
      </c>
    </row>
    <row r="601" spans="1:9" x14ac:dyDescent="0.25">
      <c r="A601">
        <f t="shared" ca="1" si="14"/>
        <v>0.35820120820398349</v>
      </c>
      <c r="B601" s="2" t="s">
        <v>417</v>
      </c>
      <c r="C601" s="2" t="s">
        <v>418</v>
      </c>
      <c r="D601" s="2" t="s">
        <v>76</v>
      </c>
      <c r="E601" s="2" t="s">
        <v>1413</v>
      </c>
      <c r="F601" s="2" t="s">
        <v>1414</v>
      </c>
      <c r="G601" t="s">
        <v>79</v>
      </c>
      <c r="H601" s="1">
        <f>DATE(2024,11,5)</f>
        <v>45601</v>
      </c>
      <c r="I601">
        <v>1207</v>
      </c>
    </row>
    <row r="602" spans="1:9" x14ac:dyDescent="0.25">
      <c r="A602">
        <f t="shared" ca="1" si="14"/>
        <v>0.51281090910838689</v>
      </c>
      <c r="B602" s="2" t="s">
        <v>81</v>
      </c>
      <c r="C602" s="2" t="s">
        <v>82</v>
      </c>
      <c r="D602" s="2" t="s">
        <v>76</v>
      </c>
      <c r="E602" s="2" t="s">
        <v>1415</v>
      </c>
      <c r="F602" s="2" t="s">
        <v>1416</v>
      </c>
      <c r="G602" t="s">
        <v>79</v>
      </c>
      <c r="H602" s="1">
        <f>DATE(2024,11,14)</f>
        <v>45610</v>
      </c>
      <c r="I602">
        <v>1797.4</v>
      </c>
    </row>
    <row r="603" spans="1:9" x14ac:dyDescent="0.25">
      <c r="A603">
        <f t="shared" ca="1" si="14"/>
        <v>0.50898776012889524</v>
      </c>
      <c r="B603" s="2" t="s">
        <v>241</v>
      </c>
      <c r="C603" s="2" t="s">
        <v>242</v>
      </c>
      <c r="D603" s="2" t="s">
        <v>76</v>
      </c>
      <c r="E603" s="2" t="s">
        <v>1417</v>
      </c>
      <c r="F603" s="2" t="s">
        <v>1418</v>
      </c>
      <c r="G603" t="s">
        <v>79</v>
      </c>
      <c r="H603" s="1">
        <f>DATE(2024,10,31)</f>
        <v>45596</v>
      </c>
      <c r="I603">
        <v>182.84</v>
      </c>
    </row>
    <row r="604" spans="1:9" x14ac:dyDescent="0.25">
      <c r="A604">
        <f t="shared" ca="1" si="14"/>
        <v>0.26424080805360628</v>
      </c>
      <c r="B604" s="2" t="s">
        <v>187</v>
      </c>
      <c r="C604" s="2" t="s">
        <v>188</v>
      </c>
      <c r="D604" s="2" t="s">
        <v>76</v>
      </c>
      <c r="E604" s="2" t="s">
        <v>1419</v>
      </c>
      <c r="F604" s="2" t="s">
        <v>1420</v>
      </c>
      <c r="G604" t="s">
        <v>79</v>
      </c>
      <c r="H604" s="1">
        <f>DATE(2024,11,15)</f>
        <v>45611</v>
      </c>
      <c r="I604">
        <v>290.5</v>
      </c>
    </row>
    <row r="605" spans="1:9" x14ac:dyDescent="0.25">
      <c r="A605">
        <f t="shared" ca="1" si="14"/>
        <v>0.65360967271796666</v>
      </c>
      <c r="B605" s="2" t="s">
        <v>187</v>
      </c>
      <c r="C605" s="2" t="s">
        <v>188</v>
      </c>
      <c r="D605" s="2" t="s">
        <v>76</v>
      </c>
      <c r="E605" s="2" t="s">
        <v>1421</v>
      </c>
      <c r="F605" s="2" t="s">
        <v>1422</v>
      </c>
      <c r="G605" t="s">
        <v>101</v>
      </c>
      <c r="H605" s="1">
        <f>DATE(2025,1,21)</f>
        <v>45678</v>
      </c>
      <c r="I605">
        <v>80.400000000000006</v>
      </c>
    </row>
    <row r="606" spans="1:9" x14ac:dyDescent="0.25">
      <c r="A606">
        <f t="shared" ca="1" si="14"/>
        <v>0.35095097115889096</v>
      </c>
      <c r="B606" s="2" t="s">
        <v>307</v>
      </c>
      <c r="C606" s="2" t="s">
        <v>308</v>
      </c>
      <c r="D606" s="2" t="s">
        <v>76</v>
      </c>
      <c r="E606" s="2" t="s">
        <v>1423</v>
      </c>
      <c r="F606" s="2" t="s">
        <v>1412</v>
      </c>
      <c r="G606" t="s">
        <v>79</v>
      </c>
      <c r="H606" s="1">
        <f>DATE(2024,11,7)</f>
        <v>45603</v>
      </c>
      <c r="I606">
        <v>891.58</v>
      </c>
    </row>
    <row r="607" spans="1:9" x14ac:dyDescent="0.25">
      <c r="A607">
        <f t="shared" ca="1" si="14"/>
        <v>0.45579163422689273</v>
      </c>
      <c r="B607" s="2" t="s">
        <v>81</v>
      </c>
      <c r="C607" s="2" t="s">
        <v>82</v>
      </c>
      <c r="D607" s="2" t="s">
        <v>76</v>
      </c>
      <c r="E607" s="2" t="s">
        <v>1424</v>
      </c>
      <c r="F607" s="2" t="s">
        <v>1425</v>
      </c>
      <c r="G607" t="s">
        <v>79</v>
      </c>
      <c r="H607" s="1">
        <f>DATE(2024,11,6)</f>
        <v>45602</v>
      </c>
      <c r="I607">
        <v>4311.38</v>
      </c>
    </row>
    <row r="608" spans="1:9" x14ac:dyDescent="0.25">
      <c r="A608">
        <f t="shared" ca="1" si="14"/>
        <v>5.3087122444044899E-2</v>
      </c>
      <c r="B608" s="2" t="s">
        <v>120</v>
      </c>
      <c r="C608" s="2" t="s">
        <v>121</v>
      </c>
      <c r="D608" s="2" t="s">
        <v>76</v>
      </c>
      <c r="E608" s="2" t="s">
        <v>1426</v>
      </c>
      <c r="F608" s="2" t="s">
        <v>924</v>
      </c>
      <c r="G608" t="s">
        <v>79</v>
      </c>
      <c r="H608" s="1">
        <f>DATE(2025,1,16)</f>
        <v>45673</v>
      </c>
      <c r="I608">
        <v>-1291.5999999999999</v>
      </c>
    </row>
    <row r="609" spans="1:9" x14ac:dyDescent="0.25">
      <c r="A609">
        <f t="shared" ca="1" si="14"/>
        <v>0.1490541656726212</v>
      </c>
      <c r="B609" s="2" t="s">
        <v>81</v>
      </c>
      <c r="C609" s="2" t="s">
        <v>82</v>
      </c>
      <c r="D609" s="2" t="s">
        <v>76</v>
      </c>
      <c r="E609" s="2" t="s">
        <v>1427</v>
      </c>
      <c r="F609" s="2" t="s">
        <v>1428</v>
      </c>
      <c r="G609" t="s">
        <v>79</v>
      </c>
      <c r="H609" s="1">
        <f>DATE(2024,11,7)</f>
        <v>45603</v>
      </c>
      <c r="I609">
        <v>6925.33</v>
      </c>
    </row>
    <row r="610" spans="1:9" x14ac:dyDescent="0.25">
      <c r="A610">
        <f t="shared" ca="1" si="14"/>
        <v>0.23364051081492632</v>
      </c>
      <c r="B610" s="2" t="s">
        <v>311</v>
      </c>
      <c r="C610" s="2" t="s">
        <v>312</v>
      </c>
      <c r="D610" s="2" t="s">
        <v>76</v>
      </c>
      <c r="E610" s="2" t="s">
        <v>1429</v>
      </c>
      <c r="F610" s="2" t="s">
        <v>1430</v>
      </c>
      <c r="G610" t="s">
        <v>79</v>
      </c>
      <c r="H610" s="1">
        <f>DATE(2024,12,9)</f>
        <v>45635</v>
      </c>
      <c r="I610">
        <v>119.64</v>
      </c>
    </row>
    <row r="611" spans="1:9" x14ac:dyDescent="0.25">
      <c r="A611">
        <f t="shared" ca="1" si="14"/>
        <v>0.55080678176438214</v>
      </c>
      <c r="B611" s="2" t="s">
        <v>241</v>
      </c>
      <c r="C611" s="2" t="s">
        <v>242</v>
      </c>
      <c r="D611" s="2" t="s">
        <v>76</v>
      </c>
      <c r="E611" s="2" t="s">
        <v>1431</v>
      </c>
      <c r="F611" s="2" t="s">
        <v>1432</v>
      </c>
      <c r="G611" t="s">
        <v>79</v>
      </c>
      <c r="H611" s="1">
        <f>DATE(2024,12,13)</f>
        <v>45639</v>
      </c>
      <c r="I611">
        <v>2219.44</v>
      </c>
    </row>
    <row r="612" spans="1:9" x14ac:dyDescent="0.25">
      <c r="A612">
        <f t="shared" ca="1" si="14"/>
        <v>0.94897795011134822</v>
      </c>
      <c r="B612" s="2" t="s">
        <v>1047</v>
      </c>
      <c r="C612" s="2" t="s">
        <v>1048</v>
      </c>
      <c r="D612" s="2" t="s">
        <v>76</v>
      </c>
      <c r="E612" s="2" t="s">
        <v>1433</v>
      </c>
      <c r="F612" s="2" t="s">
        <v>1434</v>
      </c>
      <c r="G612" t="s">
        <v>79</v>
      </c>
      <c r="H612" s="1">
        <f>DATE(2024,11,15)</f>
        <v>45611</v>
      </c>
      <c r="I612">
        <v>6883.73</v>
      </c>
    </row>
    <row r="613" spans="1:9" x14ac:dyDescent="0.25">
      <c r="A613">
        <f t="shared" ca="1" si="14"/>
        <v>0.82923425795156414</v>
      </c>
      <c r="B613" s="2" t="s">
        <v>297</v>
      </c>
      <c r="C613" s="2" t="s">
        <v>298</v>
      </c>
      <c r="D613" s="2" t="s">
        <v>76</v>
      </c>
      <c r="E613" s="2" t="s">
        <v>1435</v>
      </c>
      <c r="F613" s="2" t="s">
        <v>1436</v>
      </c>
      <c r="G613" t="s">
        <v>79</v>
      </c>
      <c r="H613" s="1">
        <f>DATE(2024,11,12)</f>
        <v>45608</v>
      </c>
      <c r="I613">
        <v>639.6</v>
      </c>
    </row>
    <row r="614" spans="1:9" x14ac:dyDescent="0.25">
      <c r="A614">
        <f t="shared" ca="1" si="14"/>
        <v>0.27874494255096283</v>
      </c>
      <c r="B614" s="2" t="s">
        <v>126</v>
      </c>
      <c r="C614" s="2" t="s">
        <v>127</v>
      </c>
      <c r="D614" s="2" t="s">
        <v>76</v>
      </c>
      <c r="E614" s="2" t="s">
        <v>1437</v>
      </c>
      <c r="F614" s="2" t="s">
        <v>1438</v>
      </c>
      <c r="G614" t="s">
        <v>79</v>
      </c>
      <c r="H614" s="1">
        <f>DATE(2024,11,11)</f>
        <v>45607</v>
      </c>
      <c r="I614">
        <v>500.76</v>
      </c>
    </row>
    <row r="615" spans="1:9" x14ac:dyDescent="0.25">
      <c r="A615">
        <f t="shared" ca="1" si="14"/>
        <v>0.13053327310053009</v>
      </c>
      <c r="B615" s="2" t="s">
        <v>85</v>
      </c>
      <c r="C615" s="2" t="s">
        <v>86</v>
      </c>
      <c r="D615" s="2" t="s">
        <v>76</v>
      </c>
      <c r="E615" s="2" t="s">
        <v>1439</v>
      </c>
      <c r="F615" s="2" t="s">
        <v>1440</v>
      </c>
      <c r="G615" t="s">
        <v>79</v>
      </c>
      <c r="H615" s="1">
        <f>DATE(2024,11,26)</f>
        <v>45622</v>
      </c>
      <c r="I615">
        <v>3562.67</v>
      </c>
    </row>
    <row r="616" spans="1:9" x14ac:dyDescent="0.25">
      <c r="A616">
        <f t="shared" ca="1" si="14"/>
        <v>0.83277701074306765</v>
      </c>
      <c r="B616" s="2" t="s">
        <v>241</v>
      </c>
      <c r="C616" s="2" t="s">
        <v>242</v>
      </c>
      <c r="D616" s="2" t="s">
        <v>76</v>
      </c>
      <c r="E616" s="2" t="s">
        <v>1441</v>
      </c>
      <c r="F616" s="2" t="s">
        <v>1442</v>
      </c>
      <c r="G616" t="s">
        <v>79</v>
      </c>
      <c r="H616" s="1">
        <f>DATE(2024,11,1)</f>
        <v>45597</v>
      </c>
      <c r="I616">
        <v>53.55</v>
      </c>
    </row>
    <row r="617" spans="1:9" x14ac:dyDescent="0.25">
      <c r="A617">
        <f t="shared" ca="1" si="14"/>
        <v>0.97824820596423556</v>
      </c>
      <c r="B617" s="2" t="s">
        <v>241</v>
      </c>
      <c r="C617" s="2" t="s">
        <v>242</v>
      </c>
      <c r="D617" s="2" t="s">
        <v>76</v>
      </c>
      <c r="E617" s="2" t="s">
        <v>1443</v>
      </c>
      <c r="F617" s="2" t="s">
        <v>1444</v>
      </c>
      <c r="G617" t="s">
        <v>101</v>
      </c>
      <c r="H617" s="1">
        <f>DATE(2025,1,9)</f>
        <v>45666</v>
      </c>
      <c r="I617">
        <v>134.47999999999999</v>
      </c>
    </row>
    <row r="618" spans="1:9" x14ac:dyDescent="0.25">
      <c r="A618">
        <f t="shared" ca="1" si="14"/>
        <v>0.30852745671093507</v>
      </c>
      <c r="B618" s="2" t="s">
        <v>1445</v>
      </c>
      <c r="C618" s="2" t="s">
        <v>1446</v>
      </c>
      <c r="D618" s="2" t="s">
        <v>76</v>
      </c>
      <c r="E618" s="2" t="s">
        <v>1447</v>
      </c>
      <c r="F618" s="2" t="s">
        <v>1448</v>
      </c>
      <c r="G618" t="s">
        <v>79</v>
      </c>
      <c r="H618" s="1">
        <f>DATE(2024,11,14)</f>
        <v>45610</v>
      </c>
      <c r="I618">
        <v>8511.2900000000009</v>
      </c>
    </row>
    <row r="619" spans="1:9" x14ac:dyDescent="0.25">
      <c r="A619">
        <f t="shared" ca="1" si="14"/>
        <v>0.22558474203024625</v>
      </c>
      <c r="B619" s="2" t="s">
        <v>307</v>
      </c>
      <c r="C619" s="2" t="s">
        <v>308</v>
      </c>
      <c r="D619" s="2" t="s">
        <v>76</v>
      </c>
      <c r="E619" s="2" t="s">
        <v>1449</v>
      </c>
      <c r="F619" s="2" t="s">
        <v>1450</v>
      </c>
      <c r="G619" t="s">
        <v>79</v>
      </c>
      <c r="H619" s="1">
        <f>DATE(2024,10,15)</f>
        <v>45580</v>
      </c>
      <c r="I619">
        <v>939.57</v>
      </c>
    </row>
    <row r="620" spans="1:9" x14ac:dyDescent="0.25">
      <c r="A620">
        <f t="shared" ca="1" si="14"/>
        <v>0.31184736390485557</v>
      </c>
      <c r="B620" s="2" t="s">
        <v>281</v>
      </c>
      <c r="C620" s="2" t="s">
        <v>282</v>
      </c>
      <c r="D620" s="2" t="s">
        <v>76</v>
      </c>
      <c r="E620" s="2" t="s">
        <v>1451</v>
      </c>
      <c r="F620" s="2" t="s">
        <v>1452</v>
      </c>
      <c r="G620" t="s">
        <v>79</v>
      </c>
      <c r="H620" s="1">
        <f>DATE(2024,10,24)</f>
        <v>45589</v>
      </c>
      <c r="I620">
        <v>600.16</v>
      </c>
    </row>
    <row r="621" spans="1:9" x14ac:dyDescent="0.25">
      <c r="A621">
        <f t="shared" ca="1" si="14"/>
        <v>0.67539918397877086</v>
      </c>
      <c r="B621" s="2" t="s">
        <v>593</v>
      </c>
      <c r="C621" s="2" t="s">
        <v>594</v>
      </c>
      <c r="D621" s="2" t="s">
        <v>76</v>
      </c>
      <c r="E621" s="2" t="s">
        <v>1453</v>
      </c>
      <c r="F621" s="2" t="s">
        <v>1454</v>
      </c>
      <c r="G621" t="s">
        <v>101</v>
      </c>
      <c r="H621" s="1">
        <f>DATE(2025,2,21)</f>
        <v>45709</v>
      </c>
      <c r="I621">
        <v>238.2</v>
      </c>
    </row>
    <row r="622" spans="1:9" x14ac:dyDescent="0.25">
      <c r="A622">
        <f t="shared" ca="1" si="14"/>
        <v>0.22130594598990661</v>
      </c>
      <c r="B622" s="2" t="s">
        <v>187</v>
      </c>
      <c r="C622" s="2" t="s">
        <v>188</v>
      </c>
      <c r="D622" s="2" t="s">
        <v>76</v>
      </c>
      <c r="E622" s="2" t="s">
        <v>1455</v>
      </c>
      <c r="F622" s="2" t="s">
        <v>1456</v>
      </c>
      <c r="G622" t="s">
        <v>79</v>
      </c>
      <c r="H622" s="1">
        <f>DATE(2024,11,15)</f>
        <v>45611</v>
      </c>
      <c r="I622">
        <v>22.32</v>
      </c>
    </row>
    <row r="623" spans="1:9" x14ac:dyDescent="0.25">
      <c r="A623">
        <f t="shared" ca="1" si="14"/>
        <v>0.89519340684796289</v>
      </c>
      <c r="B623" s="2" t="s">
        <v>678</v>
      </c>
      <c r="C623" s="2" t="s">
        <v>679</v>
      </c>
      <c r="D623" s="2" t="s">
        <v>76</v>
      </c>
      <c r="E623" s="2" t="s">
        <v>1457</v>
      </c>
      <c r="F623" s="2" t="s">
        <v>1458</v>
      </c>
      <c r="G623" t="s">
        <v>79</v>
      </c>
      <c r="H623" s="1">
        <f>DATE(2024,12,20)</f>
        <v>45646</v>
      </c>
      <c r="I623">
        <v>2500.5700000000002</v>
      </c>
    </row>
    <row r="624" spans="1:9" x14ac:dyDescent="0.25">
      <c r="A624">
        <f t="shared" ca="1" si="14"/>
        <v>0.49844551625639821</v>
      </c>
      <c r="B624" s="2" t="s">
        <v>150</v>
      </c>
      <c r="C624" s="2" t="s">
        <v>151</v>
      </c>
      <c r="D624" s="2" t="s">
        <v>76</v>
      </c>
      <c r="E624" s="2" t="s">
        <v>1459</v>
      </c>
      <c r="F624" s="2" t="s">
        <v>1460</v>
      </c>
      <c r="G624" t="s">
        <v>101</v>
      </c>
      <c r="H624" s="1">
        <f>DATE(2025,2,18)</f>
        <v>45706</v>
      </c>
      <c r="I624">
        <v>1643.01</v>
      </c>
    </row>
    <row r="625" spans="1:9" x14ac:dyDescent="0.25">
      <c r="A625">
        <f t="shared" ca="1" si="14"/>
        <v>0.56528877372565844</v>
      </c>
      <c r="B625" s="2" t="s">
        <v>1186</v>
      </c>
      <c r="C625" s="2" t="s">
        <v>1187</v>
      </c>
      <c r="D625" s="2" t="s">
        <v>76</v>
      </c>
      <c r="E625" s="2" t="s">
        <v>1461</v>
      </c>
      <c r="F625" s="2" t="s">
        <v>1462</v>
      </c>
      <c r="G625" t="s">
        <v>79</v>
      </c>
      <c r="H625" s="1">
        <f>DATE(2025,1,3)</f>
        <v>45660</v>
      </c>
      <c r="I625">
        <v>1065.1099999999999</v>
      </c>
    </row>
    <row r="626" spans="1:9" x14ac:dyDescent="0.25">
      <c r="A626">
        <f t="shared" ca="1" si="14"/>
        <v>0.75208539531232921</v>
      </c>
      <c r="B626" s="2" t="s">
        <v>307</v>
      </c>
      <c r="C626" s="2" t="s">
        <v>308</v>
      </c>
      <c r="D626" s="2" t="s">
        <v>76</v>
      </c>
      <c r="E626" s="2" t="s">
        <v>1463</v>
      </c>
      <c r="F626" s="2" t="s">
        <v>1464</v>
      </c>
      <c r="G626" t="s">
        <v>79</v>
      </c>
      <c r="H626" s="1">
        <f>DATE(2024,12,5)</f>
        <v>45631</v>
      </c>
      <c r="I626">
        <v>1114.3900000000001</v>
      </c>
    </row>
    <row r="627" spans="1:9" x14ac:dyDescent="0.25">
      <c r="A627">
        <f t="shared" ca="1" si="14"/>
        <v>0.31877238704489297</v>
      </c>
      <c r="B627" s="2" t="s">
        <v>869</v>
      </c>
      <c r="C627" s="2" t="s">
        <v>870</v>
      </c>
      <c r="D627" s="2" t="s">
        <v>76</v>
      </c>
      <c r="E627" s="2" t="s">
        <v>1465</v>
      </c>
      <c r="F627" s="2" t="s">
        <v>1466</v>
      </c>
      <c r="G627" t="s">
        <v>79</v>
      </c>
      <c r="H627" s="1">
        <f>DATE(2025,1,6)</f>
        <v>45663</v>
      </c>
      <c r="I627">
        <v>0</v>
      </c>
    </row>
    <row r="628" spans="1:9" x14ac:dyDescent="0.25">
      <c r="A628">
        <f t="shared" ca="1" si="14"/>
        <v>0.81038707706555035</v>
      </c>
      <c r="B628" s="2" t="s">
        <v>241</v>
      </c>
      <c r="C628" s="2" t="s">
        <v>242</v>
      </c>
      <c r="D628" s="2" t="s">
        <v>76</v>
      </c>
      <c r="E628" s="2" t="s">
        <v>1467</v>
      </c>
      <c r="F628" s="2" t="s">
        <v>1468</v>
      </c>
      <c r="G628" t="s">
        <v>79</v>
      </c>
      <c r="H628" s="1">
        <f>DATE(2025,1,30)</f>
        <v>45687</v>
      </c>
      <c r="I628">
        <v>0</v>
      </c>
    </row>
    <row r="629" spans="1:9" x14ac:dyDescent="0.25">
      <c r="A629">
        <f t="shared" ca="1" si="14"/>
        <v>0.20646553080953733</v>
      </c>
      <c r="B629" s="2" t="s">
        <v>261</v>
      </c>
      <c r="C629" s="2" t="s">
        <v>262</v>
      </c>
      <c r="D629" s="2" t="s">
        <v>76</v>
      </c>
      <c r="E629" s="2" t="s">
        <v>1469</v>
      </c>
      <c r="F629" s="2" t="s">
        <v>1470</v>
      </c>
      <c r="G629" t="s">
        <v>79</v>
      </c>
      <c r="H629" s="1">
        <f>DATE(2024,12,27)</f>
        <v>45653</v>
      </c>
      <c r="I629">
        <v>2606.61</v>
      </c>
    </row>
    <row r="630" spans="1:9" x14ac:dyDescent="0.25">
      <c r="A630">
        <f t="shared" ca="1" si="14"/>
        <v>0.73816006750871521</v>
      </c>
      <c r="B630" s="2" t="s">
        <v>307</v>
      </c>
      <c r="C630" s="2" t="s">
        <v>308</v>
      </c>
      <c r="D630" s="2" t="s">
        <v>76</v>
      </c>
      <c r="E630" s="2" t="s">
        <v>1471</v>
      </c>
      <c r="F630" s="2" t="s">
        <v>1472</v>
      </c>
      <c r="G630" t="s">
        <v>79</v>
      </c>
      <c r="H630" s="1">
        <f>DATE(2024,11,18)</f>
        <v>45614</v>
      </c>
      <c r="I630">
        <v>368</v>
      </c>
    </row>
    <row r="631" spans="1:9" x14ac:dyDescent="0.25">
      <c r="A631">
        <f t="shared" ca="1" si="14"/>
        <v>0.64791484782167263</v>
      </c>
      <c r="B631" s="2" t="s">
        <v>126</v>
      </c>
      <c r="C631" s="2" t="s">
        <v>127</v>
      </c>
      <c r="D631" s="2" t="s">
        <v>76</v>
      </c>
      <c r="E631" s="2" t="s">
        <v>1473</v>
      </c>
      <c r="F631" s="2" t="s">
        <v>1474</v>
      </c>
      <c r="G631" t="s">
        <v>79</v>
      </c>
      <c r="H631" s="1">
        <f>DATE(2024,11,4)</f>
        <v>45600</v>
      </c>
      <c r="I631">
        <v>643.20000000000005</v>
      </c>
    </row>
    <row r="632" spans="1:9" x14ac:dyDescent="0.25">
      <c r="A632">
        <f t="shared" ca="1" si="14"/>
        <v>7.8764587966157595E-2</v>
      </c>
      <c r="B632" s="2" t="s">
        <v>120</v>
      </c>
      <c r="C632" s="2" t="s">
        <v>121</v>
      </c>
      <c r="D632" s="2" t="s">
        <v>76</v>
      </c>
      <c r="E632" s="2" t="s">
        <v>1475</v>
      </c>
      <c r="F632" s="2" t="s">
        <v>206</v>
      </c>
      <c r="G632" t="s">
        <v>79</v>
      </c>
      <c r="H632" s="1">
        <f>DATE(2024,10,15)</f>
        <v>45580</v>
      </c>
      <c r="I632">
        <v>13912.69</v>
      </c>
    </row>
    <row r="633" spans="1:9" x14ac:dyDescent="0.25">
      <c r="A633">
        <f t="shared" ca="1" si="14"/>
        <v>0.14730250196251882</v>
      </c>
      <c r="B633" s="2" t="s">
        <v>654</v>
      </c>
      <c r="C633" s="2" t="s">
        <v>655</v>
      </c>
      <c r="D633" s="2" t="s">
        <v>76</v>
      </c>
      <c r="E633" s="2" t="s">
        <v>1476</v>
      </c>
      <c r="F633" s="2" t="s">
        <v>1477</v>
      </c>
      <c r="G633" t="s">
        <v>79</v>
      </c>
      <c r="H633" s="1">
        <f>DATE(2024,11,13)</f>
        <v>45609</v>
      </c>
      <c r="I633">
        <v>320.25</v>
      </c>
    </row>
    <row r="634" spans="1:9" x14ac:dyDescent="0.25">
      <c r="A634">
        <f t="shared" ca="1" si="14"/>
        <v>6.982583167409484E-2</v>
      </c>
      <c r="B634" s="2" t="s">
        <v>241</v>
      </c>
      <c r="C634" s="2" t="s">
        <v>242</v>
      </c>
      <c r="D634" s="2" t="s">
        <v>76</v>
      </c>
      <c r="E634" s="2" t="s">
        <v>1478</v>
      </c>
      <c r="F634" s="2" t="s">
        <v>1479</v>
      </c>
      <c r="G634" t="s">
        <v>101</v>
      </c>
      <c r="H634" s="1">
        <f>DATE(2025,2,20)</f>
        <v>45708</v>
      </c>
      <c r="I634">
        <v>738.89</v>
      </c>
    </row>
    <row r="635" spans="1:9" x14ac:dyDescent="0.25">
      <c r="A635">
        <f t="shared" ca="1" si="14"/>
        <v>0.4021041565125133</v>
      </c>
      <c r="B635" s="2" t="s">
        <v>126</v>
      </c>
      <c r="C635" s="2" t="s">
        <v>127</v>
      </c>
      <c r="D635" s="2" t="s">
        <v>76</v>
      </c>
      <c r="E635" s="2" t="s">
        <v>1480</v>
      </c>
      <c r="F635" s="2" t="s">
        <v>974</v>
      </c>
      <c r="G635" t="s">
        <v>79</v>
      </c>
      <c r="H635" s="1">
        <f>DATE(2024,12,16)</f>
        <v>45642</v>
      </c>
      <c r="I635">
        <v>23.04</v>
      </c>
    </row>
    <row r="636" spans="1:9" x14ac:dyDescent="0.25">
      <c r="A636">
        <f t="shared" ca="1" si="14"/>
        <v>0.79082934330923504</v>
      </c>
      <c r="B636" s="2" t="s">
        <v>126</v>
      </c>
      <c r="C636" s="2" t="s">
        <v>127</v>
      </c>
      <c r="D636" s="2" t="s">
        <v>76</v>
      </c>
      <c r="E636" s="2" t="s">
        <v>1481</v>
      </c>
      <c r="F636" s="2" t="s">
        <v>1482</v>
      </c>
      <c r="G636" t="s">
        <v>79</v>
      </c>
      <c r="H636" s="1">
        <f>DATE(2024,10,23)</f>
        <v>45588</v>
      </c>
      <c r="I636">
        <v>241.2</v>
      </c>
    </row>
    <row r="637" spans="1:9" x14ac:dyDescent="0.25">
      <c r="A637">
        <f t="shared" ca="1" si="14"/>
        <v>0.77242716050950133</v>
      </c>
      <c r="B637" s="2" t="s">
        <v>85</v>
      </c>
      <c r="C637" s="2" t="s">
        <v>86</v>
      </c>
      <c r="D637" s="2" t="s">
        <v>76</v>
      </c>
      <c r="E637" s="2" t="s">
        <v>1483</v>
      </c>
      <c r="F637" s="2" t="s">
        <v>1484</v>
      </c>
      <c r="G637" t="s">
        <v>101</v>
      </c>
      <c r="H637" s="1">
        <f>DATE(2025,2,20)</f>
        <v>45708</v>
      </c>
      <c r="I637">
        <v>1432.48</v>
      </c>
    </row>
    <row r="638" spans="1:9" x14ac:dyDescent="0.25">
      <c r="A638">
        <f t="shared" ca="1" si="14"/>
        <v>9.7909877201902473E-2</v>
      </c>
      <c r="B638" s="2" t="s">
        <v>307</v>
      </c>
      <c r="C638" s="2" t="s">
        <v>308</v>
      </c>
      <c r="D638" s="2" t="s">
        <v>76</v>
      </c>
      <c r="E638" s="2" t="s">
        <v>1485</v>
      </c>
      <c r="F638" s="2" t="s">
        <v>410</v>
      </c>
      <c r="G638" t="s">
        <v>79</v>
      </c>
      <c r="H638" s="1">
        <f>DATE(2025,1,23)</f>
        <v>45680</v>
      </c>
      <c r="I638">
        <v>1035.67</v>
      </c>
    </row>
    <row r="639" spans="1:9" x14ac:dyDescent="0.25">
      <c r="A639">
        <f t="shared" ca="1" si="14"/>
        <v>0.71478870446925302</v>
      </c>
      <c r="B639" s="2" t="s">
        <v>593</v>
      </c>
      <c r="C639" s="2" t="s">
        <v>594</v>
      </c>
      <c r="D639" s="2" t="s">
        <v>76</v>
      </c>
      <c r="E639" s="2" t="s">
        <v>1486</v>
      </c>
      <c r="F639" s="2" t="s">
        <v>1487</v>
      </c>
      <c r="G639" t="s">
        <v>79</v>
      </c>
      <c r="H639" s="1">
        <f>DATE(2024,12,20)</f>
        <v>45646</v>
      </c>
      <c r="I639">
        <v>119.1</v>
      </c>
    </row>
    <row r="640" spans="1:9" x14ac:dyDescent="0.25">
      <c r="A640">
        <f t="shared" ca="1" si="14"/>
        <v>0.55562079618602933</v>
      </c>
      <c r="B640" s="2" t="s">
        <v>187</v>
      </c>
      <c r="C640" s="2" t="s">
        <v>188</v>
      </c>
      <c r="D640" s="2" t="s">
        <v>76</v>
      </c>
      <c r="E640" s="2" t="s">
        <v>1488</v>
      </c>
      <c r="F640" s="2" t="s">
        <v>1489</v>
      </c>
      <c r="G640" t="s">
        <v>79</v>
      </c>
      <c r="H640" s="1">
        <f>DATE(2024,12,3)</f>
        <v>45629</v>
      </c>
      <c r="I640">
        <v>1478.4</v>
      </c>
    </row>
    <row r="641" spans="1:9" x14ac:dyDescent="0.25">
      <c r="A641">
        <f t="shared" ca="1" si="14"/>
        <v>0.20220363037730749</v>
      </c>
      <c r="B641" s="2" t="s">
        <v>85</v>
      </c>
      <c r="C641" s="2" t="s">
        <v>86</v>
      </c>
      <c r="D641" s="2" t="s">
        <v>76</v>
      </c>
      <c r="E641" s="2" t="s">
        <v>1490</v>
      </c>
      <c r="F641" s="2" t="s">
        <v>1491</v>
      </c>
      <c r="G641" t="s">
        <v>79</v>
      </c>
      <c r="H641" s="1">
        <f>DATE(2024,12,16)</f>
        <v>45642</v>
      </c>
      <c r="I641">
        <v>2477.37</v>
      </c>
    </row>
    <row r="642" spans="1:9" x14ac:dyDescent="0.25">
      <c r="A642">
        <f t="shared" ca="1" si="14"/>
        <v>0.82497352639895205</v>
      </c>
      <c r="B642" s="2" t="s">
        <v>241</v>
      </c>
      <c r="C642" s="2" t="s">
        <v>242</v>
      </c>
      <c r="D642" s="2" t="s">
        <v>76</v>
      </c>
      <c r="E642" s="2" t="s">
        <v>1492</v>
      </c>
      <c r="F642" s="2" t="s">
        <v>1493</v>
      </c>
      <c r="G642" t="s">
        <v>79</v>
      </c>
      <c r="H642" s="1">
        <f>DATE(2024,11,19)</f>
        <v>45615</v>
      </c>
      <c r="I642">
        <v>184.74</v>
      </c>
    </row>
    <row r="643" spans="1:9" x14ac:dyDescent="0.25">
      <c r="A643">
        <f t="shared" ref="A643:A706" ca="1" si="15">RAND()</f>
        <v>3.0128877483336258E-2</v>
      </c>
      <c r="B643" s="2" t="s">
        <v>120</v>
      </c>
      <c r="C643" s="2" t="s">
        <v>121</v>
      </c>
      <c r="D643" s="2" t="s">
        <v>76</v>
      </c>
      <c r="E643" s="2" t="s">
        <v>1494</v>
      </c>
      <c r="F643" s="2" t="s">
        <v>1495</v>
      </c>
      <c r="G643" t="s">
        <v>79</v>
      </c>
      <c r="H643" s="1">
        <f>DATE(2024,10,24)</f>
        <v>45589</v>
      </c>
      <c r="I643">
        <v>9810</v>
      </c>
    </row>
    <row r="644" spans="1:9" x14ac:dyDescent="0.25">
      <c r="A644">
        <f t="shared" ca="1" si="15"/>
        <v>0.35266879296954812</v>
      </c>
      <c r="B644" s="2" t="s">
        <v>81</v>
      </c>
      <c r="C644" s="2" t="s">
        <v>82</v>
      </c>
      <c r="D644" s="2" t="s">
        <v>76</v>
      </c>
      <c r="E644" s="2" t="s">
        <v>1496</v>
      </c>
      <c r="F644" s="2" t="s">
        <v>1497</v>
      </c>
      <c r="G644" t="s">
        <v>101</v>
      </c>
      <c r="H644" s="1">
        <f>DATE(2025,1,28)</f>
        <v>45685</v>
      </c>
      <c r="I644">
        <v>331.12</v>
      </c>
    </row>
    <row r="645" spans="1:9" x14ac:dyDescent="0.25">
      <c r="A645">
        <f t="shared" ca="1" si="15"/>
        <v>0.20600623558571329</v>
      </c>
      <c r="B645" s="2" t="s">
        <v>126</v>
      </c>
      <c r="C645" s="2" t="s">
        <v>127</v>
      </c>
      <c r="D645" s="2" t="s">
        <v>76</v>
      </c>
      <c r="E645" s="2" t="s">
        <v>1498</v>
      </c>
      <c r="F645" s="2" t="s">
        <v>1499</v>
      </c>
      <c r="G645" t="s">
        <v>79</v>
      </c>
      <c r="H645" s="1">
        <f>DATE(2024,12,23)</f>
        <v>45649</v>
      </c>
      <c r="I645">
        <v>482.4</v>
      </c>
    </row>
    <row r="646" spans="1:9" x14ac:dyDescent="0.25">
      <c r="A646">
        <f t="shared" ca="1" si="15"/>
        <v>0.33082328069156308</v>
      </c>
      <c r="B646" s="2" t="s">
        <v>81</v>
      </c>
      <c r="C646" s="2" t="s">
        <v>82</v>
      </c>
      <c r="D646" s="2" t="s">
        <v>76</v>
      </c>
      <c r="E646" s="2" t="s">
        <v>1500</v>
      </c>
      <c r="F646" s="2" t="s">
        <v>1501</v>
      </c>
      <c r="G646" t="s">
        <v>79</v>
      </c>
      <c r="H646" s="1">
        <f>DATE(2024,10,16)</f>
        <v>45581</v>
      </c>
      <c r="I646">
        <v>2698.71</v>
      </c>
    </row>
    <row r="647" spans="1:9" x14ac:dyDescent="0.25">
      <c r="A647">
        <f t="shared" ca="1" si="15"/>
        <v>0.67926294575697321</v>
      </c>
      <c r="B647" s="2" t="s">
        <v>126</v>
      </c>
      <c r="C647" s="2" t="s">
        <v>127</v>
      </c>
      <c r="D647" s="2" t="s">
        <v>76</v>
      </c>
      <c r="E647" s="2" t="s">
        <v>1502</v>
      </c>
      <c r="F647" s="2" t="s">
        <v>1503</v>
      </c>
      <c r="G647" t="s">
        <v>79</v>
      </c>
      <c r="H647" s="1">
        <f>DATE(2024,10,23)</f>
        <v>45588</v>
      </c>
      <c r="I647">
        <v>560</v>
      </c>
    </row>
    <row r="648" spans="1:9" x14ac:dyDescent="0.25">
      <c r="A648">
        <f t="shared" ca="1" si="15"/>
        <v>0.70858109370481748</v>
      </c>
      <c r="B648" s="2" t="s">
        <v>241</v>
      </c>
      <c r="C648" s="2" t="s">
        <v>242</v>
      </c>
      <c r="D648" s="2" t="s">
        <v>76</v>
      </c>
      <c r="E648" s="2" t="s">
        <v>1504</v>
      </c>
      <c r="F648" s="2" t="s">
        <v>1505</v>
      </c>
      <c r="G648" t="s">
        <v>79</v>
      </c>
      <c r="H648" s="1">
        <f>DATE(2024,10,4)</f>
        <v>45569</v>
      </c>
      <c r="I648">
        <v>3150.22</v>
      </c>
    </row>
    <row r="649" spans="1:9" x14ac:dyDescent="0.25">
      <c r="A649">
        <f t="shared" ca="1" si="15"/>
        <v>0.18043635921322776</v>
      </c>
      <c r="B649" s="2" t="s">
        <v>285</v>
      </c>
      <c r="C649" s="2" t="s">
        <v>286</v>
      </c>
      <c r="D649" s="2" t="s">
        <v>76</v>
      </c>
      <c r="E649" s="2" t="s">
        <v>1506</v>
      </c>
      <c r="F649" s="2" t="s">
        <v>1507</v>
      </c>
      <c r="G649" t="s">
        <v>79</v>
      </c>
      <c r="H649" s="1">
        <f>DATE(2024,12,10)</f>
        <v>45636</v>
      </c>
      <c r="I649">
        <v>2021.38</v>
      </c>
    </row>
    <row r="650" spans="1:9" x14ac:dyDescent="0.25">
      <c r="A650">
        <f t="shared" ca="1" si="15"/>
        <v>0.95823032205961145</v>
      </c>
      <c r="B650" s="2" t="s">
        <v>126</v>
      </c>
      <c r="C650" s="2" t="s">
        <v>127</v>
      </c>
      <c r="D650" s="2" t="s">
        <v>76</v>
      </c>
      <c r="E650" s="2" t="s">
        <v>1508</v>
      </c>
      <c r="F650" s="2" t="s">
        <v>1509</v>
      </c>
      <c r="G650" t="s">
        <v>101</v>
      </c>
      <c r="H650" s="1">
        <f>DATE(2025,2,28)</f>
        <v>45716</v>
      </c>
      <c r="I650">
        <v>167.16</v>
      </c>
    </row>
    <row r="651" spans="1:9" x14ac:dyDescent="0.25">
      <c r="A651">
        <f t="shared" ca="1" si="15"/>
        <v>0.73877421492963102</v>
      </c>
      <c r="B651" s="2" t="s">
        <v>1510</v>
      </c>
      <c r="C651" s="2" t="s">
        <v>1511</v>
      </c>
      <c r="D651" s="2" t="s">
        <v>76</v>
      </c>
      <c r="E651" s="2" t="s">
        <v>1512</v>
      </c>
      <c r="F651" s="2" t="s">
        <v>1513</v>
      </c>
      <c r="G651" t="s">
        <v>79</v>
      </c>
      <c r="H651" s="1">
        <f>DATE(2024,12,31)</f>
        <v>45657</v>
      </c>
      <c r="I651">
        <v>3631.88</v>
      </c>
    </row>
    <row r="652" spans="1:9" x14ac:dyDescent="0.25">
      <c r="A652">
        <f t="shared" ca="1" si="15"/>
        <v>0.5644319285500724</v>
      </c>
      <c r="B652" s="2" t="s">
        <v>187</v>
      </c>
      <c r="C652" s="2" t="s">
        <v>188</v>
      </c>
      <c r="D652" s="2" t="s">
        <v>76</v>
      </c>
      <c r="E652" s="2" t="s">
        <v>1514</v>
      </c>
      <c r="F652" s="2" t="s">
        <v>1515</v>
      </c>
      <c r="G652" t="s">
        <v>79</v>
      </c>
      <c r="H652" s="1">
        <f>DATE(2024,12,13)</f>
        <v>45639</v>
      </c>
      <c r="I652">
        <v>2578.8000000000002</v>
      </c>
    </row>
    <row r="653" spans="1:9" x14ac:dyDescent="0.25">
      <c r="A653">
        <f t="shared" ca="1" si="15"/>
        <v>0.1124331135915394</v>
      </c>
      <c r="B653" s="2" t="s">
        <v>241</v>
      </c>
      <c r="C653" s="2" t="s">
        <v>242</v>
      </c>
      <c r="D653" s="2" t="s">
        <v>76</v>
      </c>
      <c r="E653" s="2" t="s">
        <v>1516</v>
      </c>
      <c r="F653" s="2" t="s">
        <v>1517</v>
      </c>
      <c r="G653" t="s">
        <v>79</v>
      </c>
      <c r="H653" s="1">
        <f>DATE(2024,11,26)</f>
        <v>45622</v>
      </c>
      <c r="I653">
        <v>136.34</v>
      </c>
    </row>
    <row r="654" spans="1:9" x14ac:dyDescent="0.25">
      <c r="A654">
        <f t="shared" ca="1" si="15"/>
        <v>0.2114909762985161</v>
      </c>
      <c r="B654" s="2" t="s">
        <v>241</v>
      </c>
      <c r="C654" s="2" t="s">
        <v>242</v>
      </c>
      <c r="D654" s="2" t="s">
        <v>76</v>
      </c>
      <c r="E654" s="2" t="s">
        <v>1518</v>
      </c>
      <c r="F654" s="2" t="s">
        <v>1519</v>
      </c>
      <c r="G654" t="s">
        <v>101</v>
      </c>
      <c r="H654" s="1">
        <f>DATE(2025,2,26)</f>
        <v>45714</v>
      </c>
      <c r="I654">
        <v>1120.71</v>
      </c>
    </row>
    <row r="655" spans="1:9" x14ac:dyDescent="0.25">
      <c r="A655">
        <f t="shared" ca="1" si="15"/>
        <v>0.49332023218559895</v>
      </c>
      <c r="B655" s="2" t="s">
        <v>241</v>
      </c>
      <c r="C655" s="2" t="s">
        <v>242</v>
      </c>
      <c r="D655" s="2" t="s">
        <v>76</v>
      </c>
      <c r="E655" s="2" t="s">
        <v>1520</v>
      </c>
      <c r="F655" s="2" t="s">
        <v>1521</v>
      </c>
      <c r="G655" t="s">
        <v>79</v>
      </c>
      <c r="H655" s="1">
        <f>DATE(2024,12,23)</f>
        <v>45649</v>
      </c>
      <c r="I655">
        <v>96.9</v>
      </c>
    </row>
    <row r="656" spans="1:9" x14ac:dyDescent="0.25">
      <c r="A656">
        <f t="shared" ca="1" si="15"/>
        <v>0.91471204150437835</v>
      </c>
      <c r="B656" s="2" t="s">
        <v>754</v>
      </c>
      <c r="C656" s="2" t="s">
        <v>755</v>
      </c>
      <c r="D656" s="2" t="s">
        <v>76</v>
      </c>
      <c r="E656" s="2" t="s">
        <v>1522</v>
      </c>
      <c r="F656" s="2" t="s">
        <v>1523</v>
      </c>
      <c r="G656" t="s">
        <v>101</v>
      </c>
      <c r="H656" s="1">
        <f>DATE(2025,2,27)</f>
        <v>45715</v>
      </c>
      <c r="I656">
        <v>1305.83</v>
      </c>
    </row>
    <row r="657" spans="1:9" x14ac:dyDescent="0.25">
      <c r="A657">
        <f t="shared" ca="1" si="15"/>
        <v>0.97714966487006283</v>
      </c>
      <c r="B657" s="2" t="s">
        <v>126</v>
      </c>
      <c r="C657" s="2" t="s">
        <v>127</v>
      </c>
      <c r="D657" s="2" t="s">
        <v>76</v>
      </c>
      <c r="E657" s="2" t="s">
        <v>1524</v>
      </c>
      <c r="F657" s="2" t="s">
        <v>1525</v>
      </c>
      <c r="G657" t="s">
        <v>101</v>
      </c>
      <c r="H657" s="1">
        <f>DATE(2025,3,3)</f>
        <v>45719</v>
      </c>
      <c r="I657">
        <v>482.4</v>
      </c>
    </row>
    <row r="658" spans="1:9" x14ac:dyDescent="0.25">
      <c r="A658">
        <f t="shared" ca="1" si="15"/>
        <v>1.1824642684551301E-2</v>
      </c>
      <c r="B658" s="2" t="s">
        <v>126</v>
      </c>
      <c r="C658" s="2" t="s">
        <v>127</v>
      </c>
      <c r="D658" s="2" t="s">
        <v>76</v>
      </c>
      <c r="E658" s="2" t="s">
        <v>1526</v>
      </c>
      <c r="F658" s="2" t="s">
        <v>705</v>
      </c>
      <c r="G658" t="s">
        <v>79</v>
      </c>
      <c r="H658" s="1">
        <f>DATE(2024,10,7)</f>
        <v>45572</v>
      </c>
      <c r="I658">
        <v>3670.81</v>
      </c>
    </row>
    <row r="659" spans="1:9" x14ac:dyDescent="0.25">
      <c r="A659">
        <f t="shared" ca="1" si="15"/>
        <v>0.66683200433812551</v>
      </c>
      <c r="B659" s="2" t="s">
        <v>150</v>
      </c>
      <c r="C659" s="2" t="s">
        <v>151</v>
      </c>
      <c r="D659" s="2" t="s">
        <v>76</v>
      </c>
      <c r="E659" s="2" t="s">
        <v>1527</v>
      </c>
      <c r="F659" s="2" t="s">
        <v>1528</v>
      </c>
      <c r="G659" t="s">
        <v>79</v>
      </c>
      <c r="H659" s="1">
        <f>DATE(2025,1,7)</f>
        <v>45664</v>
      </c>
      <c r="I659">
        <v>574.51</v>
      </c>
    </row>
    <row r="660" spans="1:9" x14ac:dyDescent="0.25">
      <c r="A660">
        <f t="shared" ca="1" si="15"/>
        <v>0.30453159872255742</v>
      </c>
      <c r="B660" s="2" t="s">
        <v>1529</v>
      </c>
      <c r="C660" s="2" t="s">
        <v>1530</v>
      </c>
      <c r="D660" s="2" t="s">
        <v>76</v>
      </c>
      <c r="E660" s="2" t="s">
        <v>1531</v>
      </c>
      <c r="F660" s="2" t="s">
        <v>1532</v>
      </c>
      <c r="G660" t="s">
        <v>79</v>
      </c>
      <c r="H660" s="1">
        <f>DATE(2024,11,26)</f>
        <v>45622</v>
      </c>
      <c r="I660">
        <v>1950.75</v>
      </c>
    </row>
    <row r="661" spans="1:9" x14ac:dyDescent="0.25">
      <c r="A661">
        <f t="shared" ca="1" si="15"/>
        <v>0.63051985401128519</v>
      </c>
      <c r="B661" s="2" t="s">
        <v>136</v>
      </c>
      <c r="C661" s="2" t="s">
        <v>137</v>
      </c>
      <c r="D661" s="2" t="s">
        <v>76</v>
      </c>
      <c r="E661" s="2" t="s">
        <v>1533</v>
      </c>
      <c r="F661" s="2" t="s">
        <v>1534</v>
      </c>
      <c r="G661" t="s">
        <v>101</v>
      </c>
      <c r="H661" s="1">
        <f>DATE(2025,2,19)</f>
        <v>45707</v>
      </c>
      <c r="I661">
        <v>656.64</v>
      </c>
    </row>
    <row r="662" spans="1:9" x14ac:dyDescent="0.25">
      <c r="A662">
        <f t="shared" ca="1" si="15"/>
        <v>0.64828020801983699</v>
      </c>
      <c r="B662" s="2" t="s">
        <v>241</v>
      </c>
      <c r="C662" s="2" t="s">
        <v>242</v>
      </c>
      <c r="D662" s="2" t="s">
        <v>76</v>
      </c>
      <c r="E662" s="2" t="s">
        <v>1535</v>
      </c>
      <c r="F662" s="2" t="s">
        <v>1536</v>
      </c>
      <c r="G662" t="s">
        <v>101</v>
      </c>
      <c r="H662" s="1">
        <f>DATE(2025,1,22)</f>
        <v>45679</v>
      </c>
      <c r="I662">
        <v>134.53</v>
      </c>
    </row>
    <row r="663" spans="1:9" x14ac:dyDescent="0.25">
      <c r="A663">
        <f t="shared" ca="1" si="15"/>
        <v>0.49015014644359289</v>
      </c>
      <c r="B663" s="2" t="s">
        <v>311</v>
      </c>
      <c r="C663" s="2" t="s">
        <v>312</v>
      </c>
      <c r="D663" s="2" t="s">
        <v>76</v>
      </c>
      <c r="E663" s="2" t="s">
        <v>1537</v>
      </c>
      <c r="F663" s="2" t="s">
        <v>1538</v>
      </c>
      <c r="G663" t="s">
        <v>79</v>
      </c>
      <c r="H663" s="1">
        <f>DATE(2025,3,4)</f>
        <v>45720</v>
      </c>
      <c r="I663">
        <v>0</v>
      </c>
    </row>
    <row r="664" spans="1:9" x14ac:dyDescent="0.25">
      <c r="A664">
        <f t="shared" ca="1" si="15"/>
        <v>0.71887248957759464</v>
      </c>
      <c r="B664" s="2" t="s">
        <v>126</v>
      </c>
      <c r="C664" s="2" t="s">
        <v>127</v>
      </c>
      <c r="D664" s="2" t="s">
        <v>76</v>
      </c>
      <c r="E664" s="2" t="s">
        <v>1539</v>
      </c>
      <c r="F664" s="2" t="s">
        <v>1540</v>
      </c>
      <c r="G664" t="s">
        <v>79</v>
      </c>
      <c r="H664" s="1">
        <f>DATE(2024,10,29)</f>
        <v>45594</v>
      </c>
      <c r="I664">
        <v>117</v>
      </c>
    </row>
    <row r="665" spans="1:9" x14ac:dyDescent="0.25">
      <c r="A665">
        <f t="shared" ca="1" si="15"/>
        <v>0.76784539824838838</v>
      </c>
      <c r="B665" s="2" t="s">
        <v>241</v>
      </c>
      <c r="C665" s="2" t="s">
        <v>242</v>
      </c>
      <c r="D665" s="2" t="s">
        <v>76</v>
      </c>
      <c r="E665" s="2" t="s">
        <v>1541</v>
      </c>
      <c r="F665" s="2" t="s">
        <v>1542</v>
      </c>
      <c r="G665" t="s">
        <v>101</v>
      </c>
      <c r="H665" s="1">
        <f>DATE(2025,1,29)</f>
        <v>45686</v>
      </c>
      <c r="I665">
        <v>150.80000000000001</v>
      </c>
    </row>
    <row r="666" spans="1:9" x14ac:dyDescent="0.25">
      <c r="A666">
        <f t="shared" ca="1" si="15"/>
        <v>0.68322019355586194</v>
      </c>
      <c r="B666" s="2" t="s">
        <v>150</v>
      </c>
      <c r="C666" s="2" t="s">
        <v>151</v>
      </c>
      <c r="D666" s="2" t="s">
        <v>76</v>
      </c>
      <c r="E666" s="2" t="s">
        <v>1543</v>
      </c>
      <c r="F666" s="2" t="s">
        <v>1544</v>
      </c>
      <c r="G666" t="s">
        <v>79</v>
      </c>
      <c r="H666" s="1">
        <f>DATE(2024,12,26)</f>
        <v>45652</v>
      </c>
      <c r="I666">
        <v>569.52</v>
      </c>
    </row>
    <row r="667" spans="1:9" x14ac:dyDescent="0.25">
      <c r="A667">
        <f t="shared" ca="1" si="15"/>
        <v>0.93408821406932518</v>
      </c>
      <c r="B667" s="2" t="s">
        <v>241</v>
      </c>
      <c r="C667" s="2" t="s">
        <v>242</v>
      </c>
      <c r="D667" s="2" t="s">
        <v>76</v>
      </c>
      <c r="E667" s="2" t="s">
        <v>1545</v>
      </c>
      <c r="F667" s="2" t="s">
        <v>543</v>
      </c>
      <c r="G667" t="s">
        <v>101</v>
      </c>
      <c r="H667" s="1">
        <f>DATE(2025,2,12)</f>
        <v>45700</v>
      </c>
      <c r="I667">
        <v>1769.84</v>
      </c>
    </row>
    <row r="668" spans="1:9" x14ac:dyDescent="0.25">
      <c r="A668">
        <f t="shared" ca="1" si="15"/>
        <v>0.61796817363975765</v>
      </c>
      <c r="B668" s="2" t="s">
        <v>187</v>
      </c>
      <c r="C668" s="2" t="s">
        <v>188</v>
      </c>
      <c r="D668" s="2" t="s">
        <v>76</v>
      </c>
      <c r="E668" s="2" t="s">
        <v>1546</v>
      </c>
      <c r="F668" s="2" t="s">
        <v>1547</v>
      </c>
      <c r="G668" t="s">
        <v>101</v>
      </c>
      <c r="H668" s="1">
        <f>DATE(2025,1,21)</f>
        <v>45678</v>
      </c>
      <c r="I668">
        <v>338.4</v>
      </c>
    </row>
    <row r="669" spans="1:9" x14ac:dyDescent="0.25">
      <c r="A669">
        <f t="shared" ca="1" si="15"/>
        <v>0.54567862466974693</v>
      </c>
      <c r="B669" s="2" t="s">
        <v>81</v>
      </c>
      <c r="C669" s="2" t="s">
        <v>82</v>
      </c>
      <c r="D669" s="2" t="s">
        <v>76</v>
      </c>
      <c r="E669" s="2" t="s">
        <v>1548</v>
      </c>
      <c r="F669" s="2" t="s">
        <v>1549</v>
      </c>
      <c r="G669" t="s">
        <v>101</v>
      </c>
      <c r="H669" s="1">
        <f>DATE(2025,3,4)</f>
        <v>45720</v>
      </c>
      <c r="I669">
        <v>2386.7199999999998</v>
      </c>
    </row>
    <row r="670" spans="1:9" x14ac:dyDescent="0.25">
      <c r="A670">
        <f t="shared" ca="1" si="15"/>
        <v>0.93154888745399078</v>
      </c>
      <c r="B670" s="2" t="s">
        <v>85</v>
      </c>
      <c r="C670" s="2" t="s">
        <v>86</v>
      </c>
      <c r="D670" s="2" t="s">
        <v>76</v>
      </c>
      <c r="E670" s="2" t="s">
        <v>1550</v>
      </c>
      <c r="F670" s="2" t="s">
        <v>1551</v>
      </c>
      <c r="G670" t="s">
        <v>101</v>
      </c>
      <c r="H670" s="1">
        <f>DATE(2025,2,3)</f>
        <v>45691</v>
      </c>
      <c r="I670">
        <v>999.5</v>
      </c>
    </row>
    <row r="671" spans="1:9" x14ac:dyDescent="0.25">
      <c r="A671">
        <f t="shared" ca="1" si="15"/>
        <v>0.84227406235959379</v>
      </c>
      <c r="B671" s="2" t="s">
        <v>1552</v>
      </c>
      <c r="C671" s="2" t="s">
        <v>1553</v>
      </c>
      <c r="D671" s="2" t="s">
        <v>76</v>
      </c>
      <c r="E671" s="2" t="s">
        <v>1554</v>
      </c>
      <c r="F671" s="2" t="s">
        <v>1555</v>
      </c>
      <c r="G671" t="s">
        <v>79</v>
      </c>
      <c r="H671" s="1">
        <f>DATE(2025,2,26)</f>
        <v>45714</v>
      </c>
      <c r="I671">
        <v>0</v>
      </c>
    </row>
    <row r="672" spans="1:9" x14ac:dyDescent="0.25">
      <c r="A672">
        <f t="shared" ca="1" si="15"/>
        <v>0.66491480444124196</v>
      </c>
      <c r="B672" s="2" t="s">
        <v>241</v>
      </c>
      <c r="C672" s="2" t="s">
        <v>242</v>
      </c>
      <c r="D672" s="2" t="s">
        <v>76</v>
      </c>
      <c r="E672" s="2" t="s">
        <v>1556</v>
      </c>
      <c r="F672" s="2" t="s">
        <v>1557</v>
      </c>
      <c r="G672" t="s">
        <v>101</v>
      </c>
      <c r="H672" s="1">
        <f>DATE(2025,1,3)</f>
        <v>45660</v>
      </c>
      <c r="I672">
        <v>686.06</v>
      </c>
    </row>
    <row r="673" spans="1:9" x14ac:dyDescent="0.25">
      <c r="A673">
        <f t="shared" ca="1" si="15"/>
        <v>0.18211017809108554</v>
      </c>
      <c r="B673" s="2" t="s">
        <v>241</v>
      </c>
      <c r="C673" s="2" t="s">
        <v>242</v>
      </c>
      <c r="D673" s="2" t="s">
        <v>76</v>
      </c>
      <c r="E673" s="2" t="s">
        <v>1558</v>
      </c>
      <c r="F673" s="2" t="s">
        <v>1559</v>
      </c>
      <c r="G673" t="s">
        <v>101</v>
      </c>
      <c r="H673" s="1">
        <f>DATE(2025,1,24)</f>
        <v>45681</v>
      </c>
      <c r="I673">
        <v>235.11</v>
      </c>
    </row>
    <row r="674" spans="1:9" x14ac:dyDescent="0.25">
      <c r="A674">
        <f t="shared" ca="1" si="15"/>
        <v>0.26243598251756928</v>
      </c>
      <c r="B674" s="2" t="s">
        <v>126</v>
      </c>
      <c r="C674" s="2" t="s">
        <v>127</v>
      </c>
      <c r="D674" s="2" t="s">
        <v>76</v>
      </c>
      <c r="E674" s="2" t="s">
        <v>1560</v>
      </c>
      <c r="F674" s="2" t="s">
        <v>1561</v>
      </c>
      <c r="G674" t="s">
        <v>79</v>
      </c>
      <c r="H674" s="1">
        <f>DATE(2024,10,18)</f>
        <v>45583</v>
      </c>
      <c r="I674">
        <v>630</v>
      </c>
    </row>
    <row r="675" spans="1:9" x14ac:dyDescent="0.25">
      <c r="A675">
        <f t="shared" ca="1" si="15"/>
        <v>6.8034781119914012E-2</v>
      </c>
      <c r="B675" s="2" t="s">
        <v>126</v>
      </c>
      <c r="C675" s="2" t="s">
        <v>127</v>
      </c>
      <c r="D675" s="2" t="s">
        <v>76</v>
      </c>
      <c r="E675" s="2" t="s">
        <v>1562</v>
      </c>
      <c r="F675" s="2" t="s">
        <v>1563</v>
      </c>
      <c r="G675" t="s">
        <v>79</v>
      </c>
      <c r="H675" s="1">
        <f>DATE(2024,10,23)</f>
        <v>45588</v>
      </c>
      <c r="I675">
        <v>35.03</v>
      </c>
    </row>
    <row r="676" spans="1:9" x14ac:dyDescent="0.25">
      <c r="A676">
        <f t="shared" ca="1" si="15"/>
        <v>0.70893066821705808</v>
      </c>
      <c r="B676" s="2" t="s">
        <v>166</v>
      </c>
      <c r="C676" s="2" t="s">
        <v>167</v>
      </c>
      <c r="D676" s="2" t="s">
        <v>76</v>
      </c>
      <c r="E676" s="2" t="s">
        <v>1564</v>
      </c>
      <c r="F676" s="2" t="s">
        <v>1565</v>
      </c>
      <c r="G676" t="s">
        <v>79</v>
      </c>
      <c r="H676" s="1">
        <f>DATE(2024,12,10)</f>
        <v>45636</v>
      </c>
      <c r="I676">
        <v>10282.64</v>
      </c>
    </row>
    <row r="677" spans="1:9" x14ac:dyDescent="0.25">
      <c r="A677">
        <f t="shared" ca="1" si="15"/>
        <v>0.81626217622768349</v>
      </c>
      <c r="B677" s="2" t="s">
        <v>106</v>
      </c>
      <c r="C677" s="2" t="s">
        <v>107</v>
      </c>
      <c r="D677" s="2" t="s">
        <v>76</v>
      </c>
      <c r="E677" s="2" t="s">
        <v>1566</v>
      </c>
      <c r="F677" s="2" t="s">
        <v>1567</v>
      </c>
      <c r="G677" t="s">
        <v>101</v>
      </c>
      <c r="H677" s="1">
        <f>DATE(2025,2,24)</f>
        <v>45712</v>
      </c>
      <c r="I677">
        <v>2072</v>
      </c>
    </row>
    <row r="678" spans="1:9" x14ac:dyDescent="0.25">
      <c r="A678">
        <f t="shared" ca="1" si="15"/>
        <v>0.85218257939705211</v>
      </c>
      <c r="B678" s="2" t="s">
        <v>81</v>
      </c>
      <c r="C678" s="2" t="s">
        <v>82</v>
      </c>
      <c r="D678" s="2" t="s">
        <v>76</v>
      </c>
      <c r="E678" s="2" t="s">
        <v>1568</v>
      </c>
      <c r="F678" s="2" t="s">
        <v>1569</v>
      </c>
      <c r="G678" t="s">
        <v>101</v>
      </c>
      <c r="H678" s="1">
        <f>DATE(2025,3,4)</f>
        <v>45720</v>
      </c>
      <c r="I678">
        <v>1716.22</v>
      </c>
    </row>
    <row r="679" spans="1:9" x14ac:dyDescent="0.25">
      <c r="A679">
        <f t="shared" ca="1" si="15"/>
        <v>0.29296416041600126</v>
      </c>
      <c r="B679" s="2" t="s">
        <v>126</v>
      </c>
      <c r="C679" s="2" t="s">
        <v>127</v>
      </c>
      <c r="D679" s="2" t="s">
        <v>76</v>
      </c>
      <c r="E679" s="2" t="s">
        <v>1570</v>
      </c>
      <c r="F679" s="2" t="s">
        <v>247</v>
      </c>
      <c r="G679" t="s">
        <v>79</v>
      </c>
      <c r="H679" s="1">
        <f>DATE(2024,11,8)</f>
        <v>45604</v>
      </c>
      <c r="I679">
        <v>2703</v>
      </c>
    </row>
    <row r="680" spans="1:9" x14ac:dyDescent="0.25">
      <c r="A680">
        <f t="shared" ca="1" si="15"/>
        <v>0.34935750639910457</v>
      </c>
      <c r="B680" s="2" t="s">
        <v>393</v>
      </c>
      <c r="C680" s="2" t="s">
        <v>394</v>
      </c>
      <c r="D680" s="2" t="s">
        <v>76</v>
      </c>
      <c r="E680" s="2" t="s">
        <v>1571</v>
      </c>
      <c r="F680" s="2" t="s">
        <v>1572</v>
      </c>
      <c r="G680" t="s">
        <v>79</v>
      </c>
      <c r="H680" s="1">
        <f>DATE(2024,10,30)</f>
        <v>45595</v>
      </c>
      <c r="I680">
        <v>764.89</v>
      </c>
    </row>
    <row r="681" spans="1:9" x14ac:dyDescent="0.25">
      <c r="A681">
        <f t="shared" ca="1" si="15"/>
        <v>0.32128283619347553</v>
      </c>
      <c r="B681" s="2" t="s">
        <v>281</v>
      </c>
      <c r="C681" s="2" t="s">
        <v>282</v>
      </c>
      <c r="D681" s="2" t="s">
        <v>76</v>
      </c>
      <c r="E681" s="2" t="s">
        <v>1573</v>
      </c>
      <c r="F681" s="2" t="s">
        <v>1574</v>
      </c>
      <c r="G681" t="s">
        <v>101</v>
      </c>
      <c r="H681" s="1">
        <f>DATE(2025,2,24)</f>
        <v>45712</v>
      </c>
      <c r="I681">
        <v>564.9</v>
      </c>
    </row>
    <row r="682" spans="1:9" x14ac:dyDescent="0.25">
      <c r="A682">
        <f t="shared" ca="1" si="15"/>
        <v>0.36141418838752393</v>
      </c>
      <c r="B682" s="2" t="s">
        <v>126</v>
      </c>
      <c r="C682" s="2" t="s">
        <v>127</v>
      </c>
      <c r="D682" s="2" t="s">
        <v>76</v>
      </c>
      <c r="E682" s="2" t="s">
        <v>1575</v>
      </c>
      <c r="F682" s="2" t="s">
        <v>1576</v>
      </c>
      <c r="G682" t="s">
        <v>79</v>
      </c>
      <c r="H682" s="1">
        <f>DATE(2024,12,6)</f>
        <v>45632</v>
      </c>
      <c r="I682">
        <v>772.8</v>
      </c>
    </row>
    <row r="683" spans="1:9" x14ac:dyDescent="0.25">
      <c r="A683">
        <f t="shared" ca="1" si="15"/>
        <v>0.75825399442426855</v>
      </c>
      <c r="B683" s="2" t="s">
        <v>126</v>
      </c>
      <c r="C683" s="2" t="s">
        <v>127</v>
      </c>
      <c r="D683" s="2" t="s">
        <v>76</v>
      </c>
      <c r="E683" s="2" t="s">
        <v>1577</v>
      </c>
      <c r="F683" s="2" t="s">
        <v>1578</v>
      </c>
      <c r="G683" t="s">
        <v>79</v>
      </c>
      <c r="H683" s="1">
        <f>DATE(2024,12,19)</f>
        <v>45645</v>
      </c>
      <c r="I683">
        <v>160.80000000000001</v>
      </c>
    </row>
    <row r="684" spans="1:9" x14ac:dyDescent="0.25">
      <c r="A684">
        <f t="shared" ca="1" si="15"/>
        <v>0.74706593286539302</v>
      </c>
      <c r="B684" s="2" t="s">
        <v>126</v>
      </c>
      <c r="C684" s="2" t="s">
        <v>127</v>
      </c>
      <c r="D684" s="2" t="s">
        <v>76</v>
      </c>
      <c r="E684" s="2" t="s">
        <v>1579</v>
      </c>
      <c r="F684" s="2" t="s">
        <v>1580</v>
      </c>
      <c r="G684" t="s">
        <v>79</v>
      </c>
      <c r="H684" s="1">
        <f>DATE(2024,11,8)</f>
        <v>45604</v>
      </c>
      <c r="I684">
        <v>184.8</v>
      </c>
    </row>
    <row r="685" spans="1:9" x14ac:dyDescent="0.25">
      <c r="A685">
        <f t="shared" ca="1" si="15"/>
        <v>0.49392808053874515</v>
      </c>
      <c r="B685" s="2" t="s">
        <v>81</v>
      </c>
      <c r="C685" s="2" t="s">
        <v>82</v>
      </c>
      <c r="D685" s="2" t="s">
        <v>76</v>
      </c>
      <c r="E685" s="2" t="s">
        <v>1581</v>
      </c>
      <c r="F685" s="2" t="s">
        <v>1582</v>
      </c>
      <c r="G685" t="s">
        <v>101</v>
      </c>
      <c r="H685" s="1">
        <f>DATE(2025,3,4)</f>
        <v>45720</v>
      </c>
      <c r="I685">
        <v>157.94999999999999</v>
      </c>
    </row>
    <row r="686" spans="1:9" x14ac:dyDescent="0.25">
      <c r="A686">
        <f t="shared" ca="1" si="15"/>
        <v>0.61239340045834856</v>
      </c>
      <c r="B686" s="2" t="s">
        <v>81</v>
      </c>
      <c r="C686" s="2" t="s">
        <v>82</v>
      </c>
      <c r="D686" s="2" t="s">
        <v>76</v>
      </c>
      <c r="E686" s="2" t="s">
        <v>1583</v>
      </c>
      <c r="F686" s="2" t="s">
        <v>1584</v>
      </c>
      <c r="G686" t="s">
        <v>101</v>
      </c>
      <c r="H686" s="1">
        <f>DATE(2025,3,4)</f>
        <v>45720</v>
      </c>
      <c r="I686">
        <v>164.16</v>
      </c>
    </row>
    <row r="687" spans="1:9" x14ac:dyDescent="0.25">
      <c r="A687">
        <f t="shared" ca="1" si="15"/>
        <v>0.14098584151397719</v>
      </c>
      <c r="B687" s="2" t="s">
        <v>85</v>
      </c>
      <c r="C687" s="2" t="s">
        <v>86</v>
      </c>
      <c r="D687" s="2" t="s">
        <v>76</v>
      </c>
      <c r="E687" s="2" t="s">
        <v>1585</v>
      </c>
      <c r="F687" s="2" t="s">
        <v>1586</v>
      </c>
      <c r="G687" t="s">
        <v>101</v>
      </c>
      <c r="H687" s="1">
        <f>DATE(2025,3,3)</f>
        <v>45719</v>
      </c>
      <c r="I687">
        <v>1794.35</v>
      </c>
    </row>
    <row r="688" spans="1:9" x14ac:dyDescent="0.25">
      <c r="A688">
        <f t="shared" ca="1" si="15"/>
        <v>0.43465868621828929</v>
      </c>
      <c r="B688" s="2" t="s">
        <v>81</v>
      </c>
      <c r="C688" s="2" t="s">
        <v>82</v>
      </c>
      <c r="D688" s="2" t="s">
        <v>76</v>
      </c>
      <c r="E688" s="2" t="s">
        <v>1587</v>
      </c>
      <c r="F688" s="2" t="s">
        <v>1588</v>
      </c>
      <c r="G688" t="s">
        <v>101</v>
      </c>
      <c r="H688" s="1">
        <f>DATE(2024,12,19)</f>
        <v>45645</v>
      </c>
      <c r="I688">
        <v>2035.56</v>
      </c>
    </row>
    <row r="689" spans="1:17" x14ac:dyDescent="0.25">
      <c r="A689">
        <f t="shared" ca="1" si="15"/>
        <v>0.92780787605815729</v>
      </c>
      <c r="B689" s="2" t="s">
        <v>81</v>
      </c>
      <c r="C689" s="2" t="s">
        <v>82</v>
      </c>
      <c r="D689" s="2" t="s">
        <v>76</v>
      </c>
      <c r="E689" s="2" t="s">
        <v>1589</v>
      </c>
      <c r="F689" s="2" t="s">
        <v>1590</v>
      </c>
      <c r="G689" t="s">
        <v>101</v>
      </c>
      <c r="H689" s="1">
        <f>DATE(2025,1,8)</f>
        <v>45665</v>
      </c>
      <c r="I689">
        <v>3752.52</v>
      </c>
    </row>
    <row r="690" spans="1:17" x14ac:dyDescent="0.25">
      <c r="A690">
        <f t="shared" ca="1" si="15"/>
        <v>0.96201696412350501</v>
      </c>
      <c r="B690" s="2" t="s">
        <v>241</v>
      </c>
      <c r="C690" s="2" t="s">
        <v>242</v>
      </c>
      <c r="D690" s="2" t="s">
        <v>76</v>
      </c>
      <c r="E690" s="2" t="s">
        <v>1591</v>
      </c>
      <c r="F690" s="2" t="s">
        <v>1592</v>
      </c>
      <c r="G690" t="s">
        <v>101</v>
      </c>
      <c r="H690" s="1">
        <f>DATE(2025,2,12)</f>
        <v>45700</v>
      </c>
      <c r="I690">
        <v>8379.5</v>
      </c>
    </row>
    <row r="691" spans="1:17" x14ac:dyDescent="0.25">
      <c r="A691">
        <f t="shared" ca="1" si="15"/>
        <v>0.46832022145582919</v>
      </c>
      <c r="B691" s="2" t="s">
        <v>241</v>
      </c>
      <c r="C691" s="2" t="s">
        <v>242</v>
      </c>
      <c r="D691" s="2" t="s">
        <v>76</v>
      </c>
      <c r="E691" s="2" t="s">
        <v>1593</v>
      </c>
      <c r="F691" s="2" t="s">
        <v>1594</v>
      </c>
      <c r="G691" t="s">
        <v>79</v>
      </c>
      <c r="H691" s="1">
        <f>DATE(2024,10,16)</f>
        <v>45581</v>
      </c>
      <c r="I691">
        <v>1053.9000000000001</v>
      </c>
    </row>
    <row r="692" spans="1:17" x14ac:dyDescent="0.25">
      <c r="A692">
        <f t="shared" ca="1" si="15"/>
        <v>0.4753125817061512</v>
      </c>
      <c r="B692" s="2" t="s">
        <v>372</v>
      </c>
      <c r="C692" s="2" t="s">
        <v>323</v>
      </c>
      <c r="D692" s="2" t="s">
        <v>76</v>
      </c>
      <c r="E692" s="2" t="s">
        <v>1595</v>
      </c>
      <c r="F692" s="2" t="s">
        <v>1596</v>
      </c>
      <c r="G692" t="s">
        <v>79</v>
      </c>
      <c r="H692" s="1">
        <f>DATE(2024,10,4)</f>
        <v>45569</v>
      </c>
      <c r="I692">
        <v>183.76</v>
      </c>
    </row>
    <row r="693" spans="1:17" x14ac:dyDescent="0.25">
      <c r="A693">
        <f t="shared" ca="1" si="15"/>
        <v>0.56622142713487467</v>
      </c>
      <c r="B693" s="2" t="s">
        <v>81</v>
      </c>
      <c r="C693" s="2" t="s">
        <v>82</v>
      </c>
      <c r="D693" s="2" t="s">
        <v>76</v>
      </c>
      <c r="E693" s="2" t="s">
        <v>1597</v>
      </c>
      <c r="F693" s="2" t="s">
        <v>1598</v>
      </c>
      <c r="G693" t="s">
        <v>101</v>
      </c>
      <c r="H693" s="1">
        <f>DATE(2024,12,29)</f>
        <v>45655</v>
      </c>
      <c r="I693">
        <v>2249.7800000000002</v>
      </c>
    </row>
    <row r="694" spans="1:17" x14ac:dyDescent="0.25">
      <c r="A694">
        <f t="shared" ca="1" si="15"/>
        <v>0.20291129912419081</v>
      </c>
      <c r="B694" s="2" t="s">
        <v>654</v>
      </c>
      <c r="C694" s="2" t="s">
        <v>655</v>
      </c>
      <c r="D694" s="2" t="s">
        <v>76</v>
      </c>
      <c r="E694" s="2" t="s">
        <v>1599</v>
      </c>
      <c r="F694" s="2" t="s">
        <v>1600</v>
      </c>
      <c r="G694" t="s">
        <v>79</v>
      </c>
      <c r="H694" s="1">
        <f>DATE(2024,11,25)</f>
        <v>45621</v>
      </c>
      <c r="I694">
        <v>1649.44</v>
      </c>
    </row>
    <row r="695" spans="1:17" x14ac:dyDescent="0.25">
      <c r="A695">
        <f t="shared" ca="1" si="15"/>
        <v>0.11791131655565168</v>
      </c>
      <c r="B695" s="2" t="s">
        <v>241</v>
      </c>
      <c r="C695" s="2" t="s">
        <v>242</v>
      </c>
      <c r="D695" s="2" t="s">
        <v>76</v>
      </c>
      <c r="E695" s="2" t="s">
        <v>1601</v>
      </c>
      <c r="F695" s="2" t="s">
        <v>1602</v>
      </c>
      <c r="G695" t="s">
        <v>79</v>
      </c>
      <c r="H695" s="1">
        <f>DATE(2024,11,7)</f>
        <v>45603</v>
      </c>
      <c r="I695">
        <v>146.02000000000001</v>
      </c>
    </row>
    <row r="696" spans="1:17" x14ac:dyDescent="0.25">
      <c r="A696">
        <f t="shared" ca="1" si="15"/>
        <v>0.37980087478847391</v>
      </c>
      <c r="B696" s="2" t="s">
        <v>126</v>
      </c>
      <c r="C696" s="2" t="s">
        <v>127</v>
      </c>
      <c r="D696" s="2" t="s">
        <v>76</v>
      </c>
      <c r="E696" s="2" t="s">
        <v>1603</v>
      </c>
      <c r="F696" s="2" t="s">
        <v>1604</v>
      </c>
      <c r="G696" t="s">
        <v>79</v>
      </c>
      <c r="H696" s="1">
        <f>DATE(2025,1,10)</f>
        <v>45667</v>
      </c>
      <c r="I696">
        <v>295.39999999999998</v>
      </c>
    </row>
    <row r="697" spans="1:17" x14ac:dyDescent="0.25">
      <c r="A697">
        <f t="shared" ca="1" si="15"/>
        <v>0.50572170958943619</v>
      </c>
      <c r="B697" s="2" t="s">
        <v>126</v>
      </c>
      <c r="C697" s="2" t="s">
        <v>127</v>
      </c>
      <c r="D697" s="2" t="s">
        <v>76</v>
      </c>
      <c r="E697" s="2" t="s">
        <v>1605</v>
      </c>
      <c r="F697" s="2" t="s">
        <v>1606</v>
      </c>
      <c r="G697" t="s">
        <v>79</v>
      </c>
      <c r="H697" s="1">
        <f>DATE(2024,11,26)</f>
        <v>45622</v>
      </c>
      <c r="I697">
        <v>321.60000000000002</v>
      </c>
    </row>
    <row r="698" spans="1:17" x14ac:dyDescent="0.25">
      <c r="A698">
        <f t="shared" ca="1" si="15"/>
        <v>0.69732595154782417</v>
      </c>
      <c r="B698" s="2" t="s">
        <v>281</v>
      </c>
      <c r="C698" s="2" t="s">
        <v>282</v>
      </c>
      <c r="D698" s="2" t="s">
        <v>76</v>
      </c>
      <c r="E698" s="2" t="s">
        <v>1607</v>
      </c>
      <c r="F698" s="2" t="s">
        <v>1608</v>
      </c>
      <c r="G698" t="s">
        <v>79</v>
      </c>
      <c r="H698" s="1">
        <f>DATE(2024,12,17)</f>
        <v>45643</v>
      </c>
      <c r="I698">
        <v>18237.22</v>
      </c>
    </row>
    <row r="699" spans="1:17" x14ac:dyDescent="0.25">
      <c r="A699">
        <f t="shared" ca="1" si="15"/>
        <v>0.95224702598914834</v>
      </c>
      <c r="B699" s="2" t="s">
        <v>241</v>
      </c>
      <c r="C699" s="2" t="s">
        <v>242</v>
      </c>
      <c r="D699" s="2" t="s">
        <v>76</v>
      </c>
      <c r="E699" s="2" t="s">
        <v>1609</v>
      </c>
      <c r="F699" s="2" t="s">
        <v>1239</v>
      </c>
      <c r="G699" t="s">
        <v>101</v>
      </c>
      <c r="H699" s="1">
        <f>DATE(2025,2,21)</f>
        <v>45709</v>
      </c>
      <c r="I699">
        <v>102.24</v>
      </c>
    </row>
    <row r="700" spans="1:17" x14ac:dyDescent="0.25">
      <c r="A700">
        <f t="shared" ca="1" si="15"/>
        <v>0.51100239251274016</v>
      </c>
      <c r="B700" s="2" t="s">
        <v>241</v>
      </c>
      <c r="C700" s="2" t="s">
        <v>242</v>
      </c>
      <c r="D700" s="2" t="s">
        <v>76</v>
      </c>
      <c r="E700" s="2" t="s">
        <v>1610</v>
      </c>
      <c r="F700" s="2" t="s">
        <v>1611</v>
      </c>
      <c r="G700" t="s">
        <v>101</v>
      </c>
      <c r="H700" s="1">
        <f>DATE(2025,1,3)</f>
        <v>45660</v>
      </c>
      <c r="I700">
        <v>1212.3699999999999</v>
      </c>
    </row>
    <row r="701" spans="1:17" x14ac:dyDescent="0.25">
      <c r="A701">
        <f t="shared" ca="1" si="15"/>
        <v>0.44529854528884305</v>
      </c>
      <c r="B701" s="2" t="s">
        <v>678</v>
      </c>
      <c r="C701" s="2" t="s">
        <v>679</v>
      </c>
      <c r="D701" s="2" t="s">
        <v>76</v>
      </c>
      <c r="E701" s="2" t="s">
        <v>1612</v>
      </c>
      <c r="F701" s="2" t="s">
        <v>1613</v>
      </c>
      <c r="G701" t="s">
        <v>101</v>
      </c>
      <c r="H701" s="1">
        <f>DATE(2025,2,28)</f>
        <v>45716</v>
      </c>
      <c r="I701">
        <v>1028.1300000000001</v>
      </c>
    </row>
    <row r="702" spans="1:17" x14ac:dyDescent="0.25">
      <c r="A702">
        <f t="shared" ca="1" si="15"/>
        <v>2.7887515579955169E-2</v>
      </c>
      <c r="B702" s="2" t="s">
        <v>311</v>
      </c>
      <c r="C702" s="2" t="s">
        <v>312</v>
      </c>
      <c r="D702" s="2" t="s">
        <v>76</v>
      </c>
      <c r="E702" s="2" t="s">
        <v>1614</v>
      </c>
      <c r="F702" s="2" t="s">
        <v>1615</v>
      </c>
      <c r="G702" t="s">
        <v>79</v>
      </c>
      <c r="H702" s="1">
        <f>DATE(2024,11,5)</f>
        <v>45601</v>
      </c>
      <c r="I702">
        <v>2450.96</v>
      </c>
    </row>
    <row r="703" spans="1:17" x14ac:dyDescent="0.25">
      <c r="A703">
        <f t="shared" ca="1" si="15"/>
        <v>0.58397377209784018</v>
      </c>
      <c r="B703" s="2" t="s">
        <v>360</v>
      </c>
      <c r="C703" s="2" t="s">
        <v>361</v>
      </c>
      <c r="D703" s="2" t="s">
        <v>76</v>
      </c>
      <c r="E703" s="2" t="s">
        <v>1616</v>
      </c>
      <c r="F703" s="2" t="s">
        <v>1617</v>
      </c>
      <c r="G703" t="s">
        <v>79</v>
      </c>
      <c r="H703" s="1">
        <f>DATE(2025,2,24)</f>
        <v>45712</v>
      </c>
      <c r="I703">
        <v>542.58000000000004</v>
      </c>
      <c r="K703" s="12"/>
      <c r="L703" s="12"/>
      <c r="P703" s="12"/>
      <c r="Q703" s="16"/>
    </row>
    <row r="704" spans="1:17" x14ac:dyDescent="0.25">
      <c r="A704">
        <f t="shared" ca="1" si="15"/>
        <v>0.72791161552158301</v>
      </c>
      <c r="B704" s="2" t="s">
        <v>136</v>
      </c>
      <c r="C704" s="2" t="s">
        <v>137</v>
      </c>
      <c r="D704" s="2" t="s">
        <v>76</v>
      </c>
      <c r="E704" s="2" t="s">
        <v>1618</v>
      </c>
      <c r="F704" s="2" t="s">
        <v>1619</v>
      </c>
      <c r="G704" t="s">
        <v>79</v>
      </c>
      <c r="H704" s="1">
        <f>DATE(2024,12,18)</f>
        <v>45644</v>
      </c>
      <c r="I704">
        <v>1480</v>
      </c>
    </row>
    <row r="705" spans="1:9" x14ac:dyDescent="0.25">
      <c r="A705">
        <f t="shared" ca="1" si="15"/>
        <v>7.0598535936759688E-2</v>
      </c>
      <c r="B705" s="2" t="s">
        <v>281</v>
      </c>
      <c r="C705" s="2" t="s">
        <v>282</v>
      </c>
      <c r="D705" s="2" t="s">
        <v>76</v>
      </c>
      <c r="E705" s="2" t="s">
        <v>1620</v>
      </c>
      <c r="F705" s="2" t="s">
        <v>1621</v>
      </c>
      <c r="G705" t="s">
        <v>101</v>
      </c>
      <c r="H705" s="1">
        <f>DATE(2025,2,26)</f>
        <v>45714</v>
      </c>
      <c r="I705">
        <v>841.63</v>
      </c>
    </row>
    <row r="706" spans="1:9" x14ac:dyDescent="0.25">
      <c r="A706">
        <f t="shared" ca="1" si="15"/>
        <v>0.99468781460431899</v>
      </c>
      <c r="B706" s="2" t="s">
        <v>1622</v>
      </c>
      <c r="C706" s="2" t="s">
        <v>1623</v>
      </c>
      <c r="D706" s="2" t="s">
        <v>76</v>
      </c>
      <c r="E706" s="2" t="s">
        <v>1624</v>
      </c>
      <c r="F706" s="2" t="s">
        <v>1625</v>
      </c>
      <c r="G706" t="s">
        <v>101</v>
      </c>
      <c r="H706" s="1">
        <f>DATE(2025,2,18)</f>
        <v>45706</v>
      </c>
      <c r="I706">
        <v>17.22</v>
      </c>
    </row>
    <row r="707" spans="1:9" x14ac:dyDescent="0.25">
      <c r="A707">
        <f t="shared" ref="A707:A770" ca="1" si="16">RAND()</f>
        <v>0.41661946888026991</v>
      </c>
      <c r="B707" s="2" t="s">
        <v>126</v>
      </c>
      <c r="C707" s="2" t="s">
        <v>127</v>
      </c>
      <c r="D707" s="2" t="s">
        <v>76</v>
      </c>
      <c r="E707" s="2" t="s">
        <v>1626</v>
      </c>
      <c r="F707" s="2" t="s">
        <v>1627</v>
      </c>
      <c r="G707" t="s">
        <v>79</v>
      </c>
      <c r="H707" s="1">
        <f>DATE(2024,10,17)</f>
        <v>45582</v>
      </c>
      <c r="I707">
        <v>214.68</v>
      </c>
    </row>
    <row r="708" spans="1:9" x14ac:dyDescent="0.25">
      <c r="A708">
        <f t="shared" ca="1" si="16"/>
        <v>0.4523544563543358</v>
      </c>
      <c r="B708" s="2" t="s">
        <v>81</v>
      </c>
      <c r="C708" s="2" t="s">
        <v>82</v>
      </c>
      <c r="D708" s="2" t="s">
        <v>76</v>
      </c>
      <c r="E708" s="2" t="s">
        <v>1628</v>
      </c>
      <c r="F708" s="2" t="s">
        <v>1629</v>
      </c>
      <c r="G708" t="s">
        <v>101</v>
      </c>
      <c r="H708" s="1">
        <f>DATE(2025,1,16)</f>
        <v>45673</v>
      </c>
      <c r="I708">
        <v>343.64</v>
      </c>
    </row>
    <row r="709" spans="1:9" x14ac:dyDescent="0.25">
      <c r="A709">
        <f t="shared" ca="1" si="16"/>
        <v>0.99145033056286092</v>
      </c>
      <c r="B709" s="2" t="s">
        <v>120</v>
      </c>
      <c r="C709" s="2" t="s">
        <v>121</v>
      </c>
      <c r="D709" s="2" t="s">
        <v>76</v>
      </c>
      <c r="E709" s="2" t="s">
        <v>1630</v>
      </c>
      <c r="F709" s="2" t="s">
        <v>1631</v>
      </c>
      <c r="G709" t="s">
        <v>79</v>
      </c>
      <c r="H709" s="1">
        <f>DATE(2024,12,11)</f>
        <v>45637</v>
      </c>
      <c r="I709">
        <v>18613.48</v>
      </c>
    </row>
    <row r="710" spans="1:9" x14ac:dyDescent="0.25">
      <c r="A710">
        <f t="shared" ca="1" si="16"/>
        <v>6.2846952419528868E-2</v>
      </c>
      <c r="B710" s="2" t="s">
        <v>241</v>
      </c>
      <c r="C710" s="2" t="s">
        <v>242</v>
      </c>
      <c r="D710" s="2" t="s">
        <v>76</v>
      </c>
      <c r="E710" s="2" t="s">
        <v>1632</v>
      </c>
      <c r="F710" s="2" t="s">
        <v>665</v>
      </c>
      <c r="G710" t="s">
        <v>101</v>
      </c>
      <c r="H710" s="1">
        <f>DATE(2025,2,21)</f>
        <v>45709</v>
      </c>
      <c r="I710">
        <v>23.9</v>
      </c>
    </row>
    <row r="711" spans="1:9" x14ac:dyDescent="0.25">
      <c r="A711">
        <f t="shared" ca="1" si="16"/>
        <v>0.5083797625280424</v>
      </c>
      <c r="B711" s="2" t="s">
        <v>241</v>
      </c>
      <c r="C711" s="2" t="s">
        <v>242</v>
      </c>
      <c r="D711" s="2" t="s">
        <v>76</v>
      </c>
      <c r="E711" s="2" t="s">
        <v>1633</v>
      </c>
      <c r="F711" s="2" t="s">
        <v>1634</v>
      </c>
      <c r="G711" t="s">
        <v>101</v>
      </c>
      <c r="H711" s="1">
        <f>DATE(2025,2,12)</f>
        <v>45700</v>
      </c>
      <c r="I711">
        <v>425.46</v>
      </c>
    </row>
    <row r="712" spans="1:9" x14ac:dyDescent="0.25">
      <c r="A712">
        <f t="shared" ca="1" si="16"/>
        <v>5.2478003340805657E-4</v>
      </c>
      <c r="B712" s="2" t="s">
        <v>81</v>
      </c>
      <c r="C712" s="2" t="s">
        <v>82</v>
      </c>
      <c r="D712" s="2" t="s">
        <v>76</v>
      </c>
      <c r="E712" s="2" t="s">
        <v>1635</v>
      </c>
      <c r="F712" s="2" t="s">
        <v>1636</v>
      </c>
      <c r="G712" t="s">
        <v>101</v>
      </c>
      <c r="H712" s="1">
        <f>DATE(2025,2,17)</f>
        <v>45705</v>
      </c>
      <c r="I712">
        <v>280.82</v>
      </c>
    </row>
    <row r="713" spans="1:9" x14ac:dyDescent="0.25">
      <c r="A713">
        <f t="shared" ca="1" si="16"/>
        <v>0.79966631218424988</v>
      </c>
      <c r="B713" s="2" t="s">
        <v>241</v>
      </c>
      <c r="C713" s="2" t="s">
        <v>242</v>
      </c>
      <c r="D713" s="2" t="s">
        <v>76</v>
      </c>
      <c r="E713" s="2" t="s">
        <v>1637</v>
      </c>
      <c r="F713" s="2" t="s">
        <v>1638</v>
      </c>
      <c r="G713" t="s">
        <v>79</v>
      </c>
      <c r="H713" s="1">
        <f>DATE(2024,10,30)</f>
        <v>45595</v>
      </c>
      <c r="I713">
        <v>234.98</v>
      </c>
    </row>
    <row r="714" spans="1:9" x14ac:dyDescent="0.25">
      <c r="A714">
        <f t="shared" ca="1" si="16"/>
        <v>0.55208515589392593</v>
      </c>
      <c r="B714" s="2" t="s">
        <v>241</v>
      </c>
      <c r="C714" s="2" t="s">
        <v>242</v>
      </c>
      <c r="D714" s="2" t="s">
        <v>76</v>
      </c>
      <c r="E714" s="2" t="s">
        <v>1639</v>
      </c>
      <c r="F714" s="2" t="s">
        <v>1640</v>
      </c>
      <c r="G714" t="s">
        <v>101</v>
      </c>
      <c r="H714" s="1">
        <f>DATE(2025,1,22)</f>
        <v>45679</v>
      </c>
      <c r="I714">
        <v>17875.560000000001</v>
      </c>
    </row>
    <row r="715" spans="1:9" x14ac:dyDescent="0.25">
      <c r="A715">
        <f t="shared" ca="1" si="16"/>
        <v>0.21723545698518409</v>
      </c>
      <c r="B715" s="2" t="s">
        <v>241</v>
      </c>
      <c r="C715" s="2" t="s">
        <v>242</v>
      </c>
      <c r="D715" s="2" t="s">
        <v>76</v>
      </c>
      <c r="E715" s="2" t="s">
        <v>1641</v>
      </c>
      <c r="F715" s="2" t="s">
        <v>1642</v>
      </c>
      <c r="G715" t="s">
        <v>101</v>
      </c>
      <c r="H715" s="1">
        <f>DATE(2025,1,15)</f>
        <v>45672</v>
      </c>
      <c r="I715">
        <v>115.36</v>
      </c>
    </row>
    <row r="716" spans="1:9" x14ac:dyDescent="0.25">
      <c r="A716">
        <f t="shared" ca="1" si="16"/>
        <v>0.76617247787613429</v>
      </c>
      <c r="B716" s="2" t="s">
        <v>81</v>
      </c>
      <c r="C716" s="2" t="s">
        <v>82</v>
      </c>
      <c r="D716" s="2" t="s">
        <v>76</v>
      </c>
      <c r="E716" s="2" t="s">
        <v>1643</v>
      </c>
      <c r="F716" s="2" t="s">
        <v>1644</v>
      </c>
      <c r="G716" t="s">
        <v>79</v>
      </c>
      <c r="H716" s="1">
        <f>DATE(2024,11,6)</f>
        <v>45602</v>
      </c>
      <c r="I716">
        <v>6605.77</v>
      </c>
    </row>
    <row r="717" spans="1:9" x14ac:dyDescent="0.25">
      <c r="A717">
        <f t="shared" ca="1" si="16"/>
        <v>0.25005642868602806</v>
      </c>
      <c r="B717" s="2" t="s">
        <v>126</v>
      </c>
      <c r="C717" s="2" t="s">
        <v>127</v>
      </c>
      <c r="D717" s="2" t="s">
        <v>76</v>
      </c>
      <c r="E717" s="2" t="s">
        <v>1645</v>
      </c>
      <c r="F717" s="2" t="s">
        <v>1646</v>
      </c>
      <c r="G717" t="s">
        <v>79</v>
      </c>
      <c r="H717" s="1">
        <f>DATE(2024,11,1)</f>
        <v>45597</v>
      </c>
      <c r="I717">
        <v>562.79999999999995</v>
      </c>
    </row>
    <row r="718" spans="1:9" x14ac:dyDescent="0.25">
      <c r="A718">
        <f t="shared" ca="1" si="16"/>
        <v>5.0097233744246239E-2</v>
      </c>
      <c r="B718" s="2" t="s">
        <v>187</v>
      </c>
      <c r="C718" s="2" t="s">
        <v>188</v>
      </c>
      <c r="D718" s="2" t="s">
        <v>76</v>
      </c>
      <c r="E718" s="2" t="s">
        <v>1647</v>
      </c>
      <c r="F718" s="2" t="s">
        <v>1648</v>
      </c>
      <c r="G718" t="s">
        <v>79</v>
      </c>
      <c r="H718" s="1">
        <f>DATE(2024,11,4)</f>
        <v>45600</v>
      </c>
      <c r="I718">
        <v>446.4</v>
      </c>
    </row>
    <row r="719" spans="1:9" x14ac:dyDescent="0.25">
      <c r="A719">
        <f t="shared" ca="1" si="16"/>
        <v>0.92290509086535799</v>
      </c>
      <c r="B719" s="2" t="s">
        <v>81</v>
      </c>
      <c r="C719" s="2" t="s">
        <v>82</v>
      </c>
      <c r="D719" s="2" t="s">
        <v>76</v>
      </c>
      <c r="E719" s="2" t="s">
        <v>1649</v>
      </c>
      <c r="F719" s="2" t="s">
        <v>1650</v>
      </c>
      <c r="G719" t="s">
        <v>101</v>
      </c>
      <c r="H719" s="1">
        <f>DATE(2025,2,5)</f>
        <v>45693</v>
      </c>
      <c r="I719">
        <v>647.58000000000004</v>
      </c>
    </row>
    <row r="720" spans="1:9" x14ac:dyDescent="0.25">
      <c r="A720">
        <f t="shared" ca="1" si="16"/>
        <v>0.17764142655104376</v>
      </c>
      <c r="B720" s="2" t="s">
        <v>241</v>
      </c>
      <c r="C720" s="2" t="s">
        <v>242</v>
      </c>
      <c r="D720" s="2" t="s">
        <v>76</v>
      </c>
      <c r="E720" s="2" t="s">
        <v>1651</v>
      </c>
      <c r="F720" s="2" t="s">
        <v>1652</v>
      </c>
      <c r="G720" t="s">
        <v>101</v>
      </c>
      <c r="H720" s="1">
        <f>DATE(2025,1,14)</f>
        <v>45671</v>
      </c>
      <c r="I720">
        <v>416.49</v>
      </c>
    </row>
    <row r="721" spans="1:9" x14ac:dyDescent="0.25">
      <c r="A721">
        <f t="shared" ca="1" si="16"/>
        <v>0.92308393846727543</v>
      </c>
      <c r="B721" s="2" t="s">
        <v>678</v>
      </c>
      <c r="C721" s="2" t="s">
        <v>679</v>
      </c>
      <c r="D721" s="2" t="s">
        <v>76</v>
      </c>
      <c r="E721" s="2" t="s">
        <v>1653</v>
      </c>
      <c r="F721" s="2" t="s">
        <v>1654</v>
      </c>
      <c r="G721" t="s">
        <v>79</v>
      </c>
      <c r="H721" s="1">
        <f>DATE(2024,11,26)</f>
        <v>45622</v>
      </c>
      <c r="I721">
        <v>2934.52</v>
      </c>
    </row>
    <row r="722" spans="1:9" x14ac:dyDescent="0.25">
      <c r="A722">
        <f t="shared" ca="1" si="16"/>
        <v>0.48878879266974606</v>
      </c>
      <c r="B722" s="2" t="s">
        <v>307</v>
      </c>
      <c r="C722" s="2" t="s">
        <v>308</v>
      </c>
      <c r="D722" s="2" t="s">
        <v>76</v>
      </c>
      <c r="E722" s="2" t="s">
        <v>1655</v>
      </c>
      <c r="F722" s="2" t="s">
        <v>1656</v>
      </c>
      <c r="G722" t="s">
        <v>79</v>
      </c>
      <c r="H722" s="1">
        <f>DATE(2024,10,3)</f>
        <v>45568</v>
      </c>
      <c r="I722">
        <v>2025.94</v>
      </c>
    </row>
    <row r="723" spans="1:9" x14ac:dyDescent="0.25">
      <c r="A723">
        <f t="shared" ca="1" si="16"/>
        <v>0.88183752086960687</v>
      </c>
      <c r="B723" s="2" t="s">
        <v>750</v>
      </c>
      <c r="C723" s="2" t="s">
        <v>751</v>
      </c>
      <c r="D723" s="2" t="s">
        <v>76</v>
      </c>
      <c r="E723" s="2" t="s">
        <v>1657</v>
      </c>
      <c r="F723" s="2" t="s">
        <v>1658</v>
      </c>
      <c r="G723" t="s">
        <v>101</v>
      </c>
      <c r="H723" s="1">
        <f>DATE(2025,1,28)</f>
        <v>45685</v>
      </c>
      <c r="I723">
        <v>3265</v>
      </c>
    </row>
    <row r="724" spans="1:9" x14ac:dyDescent="0.25">
      <c r="A724">
        <f t="shared" ca="1" si="16"/>
        <v>1.5019756198277223E-2</v>
      </c>
      <c r="B724" s="2" t="s">
        <v>81</v>
      </c>
      <c r="C724" s="2" t="s">
        <v>82</v>
      </c>
      <c r="D724" s="2" t="s">
        <v>76</v>
      </c>
      <c r="E724" s="2" t="s">
        <v>1659</v>
      </c>
      <c r="F724" s="2" t="s">
        <v>1660</v>
      </c>
      <c r="G724" t="s">
        <v>101</v>
      </c>
      <c r="H724" s="1">
        <f>DATE(2025,1,14)</f>
        <v>45671</v>
      </c>
      <c r="I724">
        <v>340.08</v>
      </c>
    </row>
    <row r="725" spans="1:9" x14ac:dyDescent="0.25">
      <c r="A725">
        <f t="shared" ca="1" si="16"/>
        <v>0.20074749334980146</v>
      </c>
      <c r="B725" s="2" t="s">
        <v>645</v>
      </c>
      <c r="C725" s="2" t="s">
        <v>646</v>
      </c>
      <c r="D725" s="2" t="s">
        <v>76</v>
      </c>
      <c r="E725" s="2" t="s">
        <v>1661</v>
      </c>
      <c r="F725" s="2" t="s">
        <v>1662</v>
      </c>
      <c r="G725" t="s">
        <v>79</v>
      </c>
      <c r="H725" s="1">
        <f>DATE(2024,10,7)</f>
        <v>45572</v>
      </c>
      <c r="I725">
        <v>1696.55</v>
      </c>
    </row>
    <row r="726" spans="1:9" x14ac:dyDescent="0.25">
      <c r="A726">
        <f t="shared" ca="1" si="16"/>
        <v>0.26938099277811201</v>
      </c>
      <c r="B726" s="2" t="s">
        <v>126</v>
      </c>
      <c r="C726" s="2" t="s">
        <v>127</v>
      </c>
      <c r="D726" s="2" t="s">
        <v>76</v>
      </c>
      <c r="E726" s="2" t="s">
        <v>1663</v>
      </c>
      <c r="F726" s="2" t="s">
        <v>1627</v>
      </c>
      <c r="G726" t="s">
        <v>79</v>
      </c>
      <c r="H726" s="1">
        <f>DATE(2024,10,15)</f>
        <v>45580</v>
      </c>
      <c r="I726">
        <v>1294.04</v>
      </c>
    </row>
    <row r="727" spans="1:9" x14ac:dyDescent="0.25">
      <c r="A727">
        <f t="shared" ca="1" si="16"/>
        <v>5.5017948748791734E-2</v>
      </c>
      <c r="B727" s="2" t="s">
        <v>126</v>
      </c>
      <c r="C727" s="2" t="s">
        <v>127</v>
      </c>
      <c r="D727" s="2" t="s">
        <v>76</v>
      </c>
      <c r="E727" s="2" t="s">
        <v>1664</v>
      </c>
      <c r="F727" s="2" t="s">
        <v>1665</v>
      </c>
      <c r="G727" t="s">
        <v>79</v>
      </c>
      <c r="H727" s="1">
        <f>DATE(2024,11,19)</f>
        <v>45615</v>
      </c>
      <c r="I727">
        <v>-804</v>
      </c>
    </row>
    <row r="728" spans="1:9" x14ac:dyDescent="0.25">
      <c r="A728">
        <f t="shared" ca="1" si="16"/>
        <v>0.58072571419621788</v>
      </c>
      <c r="B728" s="2" t="s">
        <v>241</v>
      </c>
      <c r="C728" s="2" t="s">
        <v>242</v>
      </c>
      <c r="D728" s="2" t="s">
        <v>76</v>
      </c>
      <c r="E728" s="2" t="s">
        <v>1666</v>
      </c>
      <c r="F728" s="2" t="s">
        <v>1667</v>
      </c>
      <c r="G728" t="s">
        <v>79</v>
      </c>
      <c r="H728" s="1">
        <f>DATE(2024,12,13)</f>
        <v>45639</v>
      </c>
      <c r="I728">
        <v>921.22</v>
      </c>
    </row>
    <row r="729" spans="1:9" x14ac:dyDescent="0.25">
      <c r="A729">
        <f t="shared" ca="1" si="16"/>
        <v>0.99708448473302946</v>
      </c>
      <c r="B729" s="2" t="s">
        <v>126</v>
      </c>
      <c r="C729" s="2" t="s">
        <v>127</v>
      </c>
      <c r="D729" s="2" t="s">
        <v>76</v>
      </c>
      <c r="E729" s="2" t="s">
        <v>1668</v>
      </c>
      <c r="F729" s="2" t="s">
        <v>1669</v>
      </c>
      <c r="G729" t="s">
        <v>101</v>
      </c>
      <c r="H729" s="1">
        <f>DATE(2025,1,31)</f>
        <v>45688</v>
      </c>
      <c r="I729">
        <v>734.25</v>
      </c>
    </row>
    <row r="730" spans="1:9" x14ac:dyDescent="0.25">
      <c r="A730">
        <f t="shared" ca="1" si="16"/>
        <v>0.89887052093942088</v>
      </c>
      <c r="B730" s="2" t="s">
        <v>74</v>
      </c>
      <c r="C730" s="2" t="s">
        <v>75</v>
      </c>
      <c r="D730" s="2" t="s">
        <v>76</v>
      </c>
      <c r="E730" s="2" t="s">
        <v>1670</v>
      </c>
      <c r="F730" s="2" t="s">
        <v>1671</v>
      </c>
      <c r="G730" t="s">
        <v>79</v>
      </c>
      <c r="H730" s="1">
        <f>DATE(2024,10,22)</f>
        <v>45587</v>
      </c>
      <c r="I730">
        <v>3686.67</v>
      </c>
    </row>
    <row r="731" spans="1:9" x14ac:dyDescent="0.25">
      <c r="A731">
        <f t="shared" ca="1" si="16"/>
        <v>0.7552996983816338</v>
      </c>
      <c r="B731" s="2" t="s">
        <v>126</v>
      </c>
      <c r="C731" s="2" t="s">
        <v>127</v>
      </c>
      <c r="D731" s="2" t="s">
        <v>76</v>
      </c>
      <c r="E731" s="2" t="s">
        <v>1672</v>
      </c>
      <c r="F731" s="2" t="s">
        <v>1673</v>
      </c>
      <c r="G731" t="s">
        <v>79</v>
      </c>
      <c r="H731" s="1">
        <f>DATE(2025,1,2)</f>
        <v>45659</v>
      </c>
      <c r="I731">
        <v>1700</v>
      </c>
    </row>
    <row r="732" spans="1:9" x14ac:dyDescent="0.25">
      <c r="A732">
        <f t="shared" ca="1" si="16"/>
        <v>0.82823395136409972</v>
      </c>
      <c r="B732" s="2" t="s">
        <v>241</v>
      </c>
      <c r="C732" s="2" t="s">
        <v>242</v>
      </c>
      <c r="D732" s="2" t="s">
        <v>76</v>
      </c>
      <c r="E732" s="2" t="s">
        <v>1674</v>
      </c>
      <c r="F732" s="2" t="s">
        <v>1675</v>
      </c>
      <c r="G732" t="s">
        <v>101</v>
      </c>
      <c r="H732" s="1">
        <f>DATE(2025,1,8)</f>
        <v>45665</v>
      </c>
      <c r="I732">
        <v>73.44</v>
      </c>
    </row>
    <row r="733" spans="1:9" x14ac:dyDescent="0.25">
      <c r="A733">
        <f t="shared" ca="1" si="16"/>
        <v>0.85350099516691369</v>
      </c>
      <c r="B733" s="2" t="s">
        <v>150</v>
      </c>
      <c r="C733" s="2" t="s">
        <v>151</v>
      </c>
      <c r="D733" s="2" t="s">
        <v>76</v>
      </c>
      <c r="E733" s="2" t="s">
        <v>1676</v>
      </c>
      <c r="F733" s="2" t="s">
        <v>1677</v>
      </c>
      <c r="G733" t="s">
        <v>79</v>
      </c>
      <c r="H733" s="1">
        <f>DATE(2024,11,12)</f>
        <v>45608</v>
      </c>
      <c r="I733">
        <v>1045.07</v>
      </c>
    </row>
    <row r="734" spans="1:9" x14ac:dyDescent="0.25">
      <c r="A734">
        <f t="shared" ca="1" si="16"/>
        <v>0.24723666441091818</v>
      </c>
      <c r="B734" s="2" t="s">
        <v>126</v>
      </c>
      <c r="C734" s="2" t="s">
        <v>127</v>
      </c>
      <c r="D734" s="2" t="s">
        <v>76</v>
      </c>
      <c r="E734" s="2" t="s">
        <v>1678</v>
      </c>
      <c r="F734" s="2" t="s">
        <v>1679</v>
      </c>
      <c r="G734" t="s">
        <v>101</v>
      </c>
      <c r="H734" s="1">
        <f>DATE(2025,3,3)</f>
        <v>45719</v>
      </c>
      <c r="I734">
        <v>186.72</v>
      </c>
    </row>
    <row r="735" spans="1:9" x14ac:dyDescent="0.25">
      <c r="A735">
        <f t="shared" ca="1" si="16"/>
        <v>0.27125611957290563</v>
      </c>
      <c r="B735" s="2" t="s">
        <v>241</v>
      </c>
      <c r="C735" s="2" t="s">
        <v>242</v>
      </c>
      <c r="D735" s="2" t="s">
        <v>76</v>
      </c>
      <c r="E735" s="2" t="s">
        <v>1680</v>
      </c>
      <c r="F735" s="2" t="s">
        <v>1681</v>
      </c>
      <c r="G735" t="s">
        <v>79</v>
      </c>
      <c r="H735" s="1">
        <f>DATE(2024,12,10)</f>
        <v>45636</v>
      </c>
      <c r="I735">
        <v>266.51</v>
      </c>
    </row>
    <row r="736" spans="1:9" x14ac:dyDescent="0.25">
      <c r="A736">
        <f t="shared" ca="1" si="16"/>
        <v>0.97577905710640411</v>
      </c>
      <c r="B736" s="2" t="s">
        <v>187</v>
      </c>
      <c r="C736" s="2" t="s">
        <v>188</v>
      </c>
      <c r="D736" s="2" t="s">
        <v>76</v>
      </c>
      <c r="E736" s="2" t="s">
        <v>1682</v>
      </c>
      <c r="F736" s="2" t="s">
        <v>1683</v>
      </c>
      <c r="G736" t="s">
        <v>79</v>
      </c>
      <c r="H736" s="1">
        <f>DATE(2024,11,8)</f>
        <v>45604</v>
      </c>
      <c r="I736">
        <v>1668</v>
      </c>
    </row>
    <row r="737" spans="1:9" x14ac:dyDescent="0.25">
      <c r="A737">
        <f t="shared" ca="1" si="16"/>
        <v>0.46278372041299531</v>
      </c>
      <c r="B737" s="2" t="s">
        <v>74</v>
      </c>
      <c r="C737" s="2" t="s">
        <v>75</v>
      </c>
      <c r="D737" s="2" t="s">
        <v>76</v>
      </c>
      <c r="E737" s="2" t="s">
        <v>1684</v>
      </c>
      <c r="F737" s="2" t="s">
        <v>1685</v>
      </c>
      <c r="G737" t="s">
        <v>79</v>
      </c>
      <c r="H737" s="1">
        <f>DATE(2024,10,30)</f>
        <v>45595</v>
      </c>
      <c r="I737">
        <v>780.74</v>
      </c>
    </row>
    <row r="738" spans="1:9" x14ac:dyDescent="0.25">
      <c r="A738">
        <f t="shared" ca="1" si="16"/>
        <v>0.89762064673999264</v>
      </c>
      <c r="B738" s="2" t="s">
        <v>393</v>
      </c>
      <c r="C738" s="2" t="s">
        <v>394</v>
      </c>
      <c r="D738" s="2" t="s">
        <v>76</v>
      </c>
      <c r="E738" s="2" t="s">
        <v>1686</v>
      </c>
      <c r="F738" s="2" t="s">
        <v>1687</v>
      </c>
      <c r="G738" t="s">
        <v>79</v>
      </c>
      <c r="H738" s="1">
        <f>DATE(2024,11,6)</f>
        <v>45602</v>
      </c>
      <c r="I738">
        <v>1808.61</v>
      </c>
    </row>
    <row r="739" spans="1:9" x14ac:dyDescent="0.25">
      <c r="A739">
        <f t="shared" ca="1" si="16"/>
        <v>0.98961534618568636</v>
      </c>
      <c r="B739" s="2" t="s">
        <v>166</v>
      </c>
      <c r="C739" s="2" t="s">
        <v>167</v>
      </c>
      <c r="D739" s="2" t="s">
        <v>76</v>
      </c>
      <c r="E739" s="2" t="s">
        <v>1688</v>
      </c>
      <c r="F739" s="2" t="s">
        <v>1689</v>
      </c>
      <c r="G739" t="s">
        <v>79</v>
      </c>
      <c r="H739" s="1">
        <f>DATE(2025,1,23)</f>
        <v>45680</v>
      </c>
      <c r="I739">
        <v>344.07</v>
      </c>
    </row>
    <row r="740" spans="1:9" x14ac:dyDescent="0.25">
      <c r="A740">
        <f t="shared" ca="1" si="16"/>
        <v>0.43994138140166406</v>
      </c>
      <c r="B740" s="2" t="s">
        <v>187</v>
      </c>
      <c r="C740" s="2" t="s">
        <v>188</v>
      </c>
      <c r="D740" s="2" t="s">
        <v>76</v>
      </c>
      <c r="E740" s="2" t="s">
        <v>1690</v>
      </c>
      <c r="F740" s="2" t="s">
        <v>1489</v>
      </c>
      <c r="G740" t="s">
        <v>79</v>
      </c>
      <c r="H740" s="1">
        <f>DATE(2024,12,13)</f>
        <v>45639</v>
      </c>
      <c r="I740">
        <v>1872</v>
      </c>
    </row>
    <row r="741" spans="1:9" x14ac:dyDescent="0.25">
      <c r="A741">
        <f t="shared" ca="1" si="16"/>
        <v>0.32425448770249299</v>
      </c>
      <c r="B741" s="2" t="s">
        <v>354</v>
      </c>
      <c r="C741" s="2" t="s">
        <v>355</v>
      </c>
      <c r="D741" s="2" t="s">
        <v>76</v>
      </c>
      <c r="E741" s="2" t="s">
        <v>1691</v>
      </c>
      <c r="F741" s="2" t="s">
        <v>357</v>
      </c>
      <c r="G741" t="s">
        <v>79</v>
      </c>
      <c r="H741" s="1">
        <f>DATE(2024,10,18)</f>
        <v>45583</v>
      </c>
      <c r="I741">
        <v>6106</v>
      </c>
    </row>
    <row r="742" spans="1:9" x14ac:dyDescent="0.25">
      <c r="A742">
        <f t="shared" ca="1" si="16"/>
        <v>0.8955364356660841</v>
      </c>
      <c r="B742" s="2" t="s">
        <v>136</v>
      </c>
      <c r="C742" s="2" t="s">
        <v>137</v>
      </c>
      <c r="D742" s="2" t="s">
        <v>76</v>
      </c>
      <c r="E742" s="2" t="s">
        <v>1692</v>
      </c>
      <c r="F742" s="2" t="s">
        <v>1693</v>
      </c>
      <c r="G742" t="s">
        <v>79</v>
      </c>
      <c r="H742" s="1">
        <f>DATE(2024,10,18)</f>
        <v>45583</v>
      </c>
      <c r="I742">
        <v>1012.43</v>
      </c>
    </row>
    <row r="743" spans="1:9" x14ac:dyDescent="0.25">
      <c r="A743">
        <f t="shared" ca="1" si="16"/>
        <v>0.80869699869119882</v>
      </c>
      <c r="B743" s="2" t="s">
        <v>187</v>
      </c>
      <c r="C743" s="2" t="s">
        <v>188</v>
      </c>
      <c r="D743" s="2" t="s">
        <v>76</v>
      </c>
      <c r="E743" s="2" t="s">
        <v>1694</v>
      </c>
      <c r="F743" s="2" t="s">
        <v>1695</v>
      </c>
      <c r="G743" t="s">
        <v>79</v>
      </c>
      <c r="H743" s="1">
        <f>DATE(2025,1,7)</f>
        <v>45664</v>
      </c>
      <c r="I743">
        <v>29.05</v>
      </c>
    </row>
    <row r="744" spans="1:9" x14ac:dyDescent="0.25">
      <c r="A744">
        <f t="shared" ca="1" si="16"/>
        <v>0.67498006964689827</v>
      </c>
      <c r="B744" s="2" t="s">
        <v>183</v>
      </c>
      <c r="C744" s="2" t="s">
        <v>184</v>
      </c>
      <c r="D744" s="2" t="s">
        <v>76</v>
      </c>
      <c r="E744" s="2" t="s">
        <v>1696</v>
      </c>
      <c r="F744" s="2" t="s">
        <v>186</v>
      </c>
      <c r="G744" t="s">
        <v>79</v>
      </c>
      <c r="H744" s="1">
        <f>DATE(2024,10,15)</f>
        <v>45580</v>
      </c>
      <c r="I744">
        <v>13092.45</v>
      </c>
    </row>
    <row r="745" spans="1:9" x14ac:dyDescent="0.25">
      <c r="A745">
        <f t="shared" ca="1" si="16"/>
        <v>0.94174665420915338</v>
      </c>
      <c r="B745" s="2" t="s">
        <v>81</v>
      </c>
      <c r="C745" s="2" t="s">
        <v>82</v>
      </c>
      <c r="D745" s="2" t="s">
        <v>76</v>
      </c>
      <c r="E745" s="2" t="s">
        <v>1697</v>
      </c>
      <c r="F745" s="2" t="s">
        <v>1698</v>
      </c>
      <c r="G745" t="s">
        <v>79</v>
      </c>
      <c r="H745" s="1">
        <f>DATE(2024,11,7)</f>
        <v>45603</v>
      </c>
      <c r="I745">
        <v>1034.8399999999999</v>
      </c>
    </row>
    <row r="746" spans="1:9" x14ac:dyDescent="0.25">
      <c r="A746">
        <f t="shared" ca="1" si="16"/>
        <v>0.84505774668586564</v>
      </c>
      <c r="B746" s="2" t="s">
        <v>81</v>
      </c>
      <c r="C746" s="2" t="s">
        <v>82</v>
      </c>
      <c r="D746" s="2" t="s">
        <v>76</v>
      </c>
      <c r="E746" s="2" t="s">
        <v>1699</v>
      </c>
      <c r="F746" s="2" t="s">
        <v>1700</v>
      </c>
      <c r="G746" t="s">
        <v>79</v>
      </c>
      <c r="H746" s="1">
        <f>DATE(2024,11,18)</f>
        <v>45614</v>
      </c>
      <c r="I746">
        <v>10007.629999999999</v>
      </c>
    </row>
    <row r="747" spans="1:9" x14ac:dyDescent="0.25">
      <c r="A747">
        <f t="shared" ca="1" si="16"/>
        <v>0.24509571823980236</v>
      </c>
      <c r="B747" s="2" t="s">
        <v>187</v>
      </c>
      <c r="C747" s="2" t="s">
        <v>188</v>
      </c>
      <c r="D747" s="2" t="s">
        <v>76</v>
      </c>
      <c r="E747" s="2" t="s">
        <v>1701</v>
      </c>
      <c r="F747" s="2" t="s">
        <v>1702</v>
      </c>
      <c r="G747" t="s">
        <v>79</v>
      </c>
      <c r="H747" s="1">
        <f>DATE(2024,10,7)</f>
        <v>45572</v>
      </c>
      <c r="I747">
        <v>38.520000000000003</v>
      </c>
    </row>
    <row r="748" spans="1:9" x14ac:dyDescent="0.25">
      <c r="A748">
        <f t="shared" ca="1" si="16"/>
        <v>0.98444297840892259</v>
      </c>
      <c r="B748" s="2" t="s">
        <v>126</v>
      </c>
      <c r="C748" s="2" t="s">
        <v>127</v>
      </c>
      <c r="D748" s="2" t="s">
        <v>76</v>
      </c>
      <c r="E748" s="2" t="s">
        <v>1703</v>
      </c>
      <c r="F748" s="2" t="s">
        <v>1704</v>
      </c>
      <c r="G748" t="s">
        <v>79</v>
      </c>
      <c r="H748" s="1">
        <f>DATE(2024,12,11)</f>
        <v>45637</v>
      </c>
      <c r="I748">
        <v>819.91</v>
      </c>
    </row>
    <row r="749" spans="1:9" x14ac:dyDescent="0.25">
      <c r="A749">
        <f t="shared" ca="1" si="16"/>
        <v>0.88176625664185737</v>
      </c>
      <c r="B749" s="2" t="s">
        <v>81</v>
      </c>
      <c r="C749" s="2" t="s">
        <v>82</v>
      </c>
      <c r="D749" s="2" t="s">
        <v>76</v>
      </c>
      <c r="E749" s="2" t="s">
        <v>1705</v>
      </c>
      <c r="F749" s="2" t="s">
        <v>1706</v>
      </c>
      <c r="G749" t="s">
        <v>79</v>
      </c>
      <c r="H749" s="1">
        <f>DATE(2024,11,13)</f>
        <v>45609</v>
      </c>
      <c r="I749">
        <v>0</v>
      </c>
    </row>
    <row r="750" spans="1:9" x14ac:dyDescent="0.25">
      <c r="A750">
        <f t="shared" ca="1" si="16"/>
        <v>0.10128445582505263</v>
      </c>
      <c r="B750" s="2" t="s">
        <v>126</v>
      </c>
      <c r="C750" s="2" t="s">
        <v>127</v>
      </c>
      <c r="D750" s="2" t="s">
        <v>76</v>
      </c>
      <c r="E750" s="2" t="s">
        <v>1707</v>
      </c>
      <c r="F750" s="2" t="s">
        <v>1708</v>
      </c>
      <c r="G750" t="s">
        <v>79</v>
      </c>
      <c r="H750" s="1">
        <f>DATE(2024,10,17)</f>
        <v>45582</v>
      </c>
      <c r="I750">
        <v>80.400000000000006</v>
      </c>
    </row>
    <row r="751" spans="1:9" x14ac:dyDescent="0.25">
      <c r="A751">
        <f t="shared" ca="1" si="16"/>
        <v>0.79101135670459222</v>
      </c>
      <c r="B751" s="2" t="s">
        <v>307</v>
      </c>
      <c r="C751" s="2" t="s">
        <v>308</v>
      </c>
      <c r="D751" s="2" t="s">
        <v>76</v>
      </c>
      <c r="E751" s="2" t="s">
        <v>1709</v>
      </c>
      <c r="F751" s="2" t="s">
        <v>1710</v>
      </c>
      <c r="G751" t="s">
        <v>79</v>
      </c>
      <c r="H751" s="1">
        <f>DATE(2024,11,21)</f>
        <v>45617</v>
      </c>
      <c r="I751">
        <v>120.34</v>
      </c>
    </row>
    <row r="752" spans="1:9" x14ac:dyDescent="0.25">
      <c r="A752">
        <f t="shared" ca="1" si="16"/>
        <v>0.91251737635459806</v>
      </c>
      <c r="B752" s="2" t="s">
        <v>85</v>
      </c>
      <c r="C752" s="2" t="s">
        <v>86</v>
      </c>
      <c r="D752" s="2" t="s">
        <v>76</v>
      </c>
      <c r="E752" s="2" t="s">
        <v>1711</v>
      </c>
      <c r="F752" s="2" t="s">
        <v>771</v>
      </c>
      <c r="G752" t="s">
        <v>101</v>
      </c>
      <c r="H752" s="1">
        <f>DATE(2025,1,27)</f>
        <v>45684</v>
      </c>
      <c r="I752">
        <v>11459.49</v>
      </c>
    </row>
    <row r="753" spans="1:17" x14ac:dyDescent="0.25">
      <c r="A753">
        <f t="shared" ca="1" si="16"/>
        <v>0.22449763729903771</v>
      </c>
      <c r="B753" s="2" t="s">
        <v>126</v>
      </c>
      <c r="C753" s="2" t="s">
        <v>127</v>
      </c>
      <c r="D753" s="2" t="s">
        <v>76</v>
      </c>
      <c r="E753" s="2" t="s">
        <v>1712</v>
      </c>
      <c r="F753" s="2" t="s">
        <v>1713</v>
      </c>
      <c r="G753" t="s">
        <v>79</v>
      </c>
      <c r="H753" s="1">
        <f>DATE(2024,11,27)</f>
        <v>45623</v>
      </c>
      <c r="I753">
        <v>172.32</v>
      </c>
    </row>
    <row r="754" spans="1:17" x14ac:dyDescent="0.25">
      <c r="A754">
        <f t="shared" ca="1" si="16"/>
        <v>0.50137344974791986</v>
      </c>
      <c r="B754" s="2" t="s">
        <v>81</v>
      </c>
      <c r="C754" s="2" t="s">
        <v>82</v>
      </c>
      <c r="D754" s="2" t="s">
        <v>76</v>
      </c>
      <c r="E754" s="2" t="s">
        <v>1714</v>
      </c>
      <c r="F754" s="2" t="s">
        <v>1715</v>
      </c>
      <c r="G754" t="s">
        <v>101</v>
      </c>
      <c r="H754" s="1">
        <f>DATE(2025,2,27)</f>
        <v>45715</v>
      </c>
      <c r="I754">
        <v>2977.45</v>
      </c>
    </row>
    <row r="755" spans="1:17" x14ac:dyDescent="0.25">
      <c r="A755">
        <f t="shared" ca="1" si="16"/>
        <v>0.37647956110438563</v>
      </c>
      <c r="B755" s="2" t="s">
        <v>919</v>
      </c>
      <c r="C755" s="2" t="s">
        <v>920</v>
      </c>
      <c r="D755" s="2" t="s">
        <v>76</v>
      </c>
      <c r="E755" s="2" t="s">
        <v>1716</v>
      </c>
      <c r="F755" s="2" t="s">
        <v>1717</v>
      </c>
      <c r="G755" t="s">
        <v>79</v>
      </c>
      <c r="H755" s="1">
        <f>DATE(2024,11,20)</f>
        <v>45616</v>
      </c>
      <c r="I755">
        <v>1144.21</v>
      </c>
    </row>
    <row r="756" spans="1:17" x14ac:dyDescent="0.25">
      <c r="A756">
        <f t="shared" ca="1" si="16"/>
        <v>0.14735783707688077</v>
      </c>
      <c r="B756" s="2" t="s">
        <v>126</v>
      </c>
      <c r="C756" s="2" t="s">
        <v>127</v>
      </c>
      <c r="D756" s="2" t="s">
        <v>76</v>
      </c>
      <c r="E756" s="2" t="s">
        <v>1718</v>
      </c>
      <c r="F756" s="2" t="s">
        <v>1719</v>
      </c>
      <c r="G756" t="s">
        <v>79</v>
      </c>
      <c r="H756" s="1">
        <f>DATE(2024,10,7)</f>
        <v>45572</v>
      </c>
      <c r="I756">
        <v>1447.2</v>
      </c>
    </row>
    <row r="757" spans="1:17" x14ac:dyDescent="0.25">
      <c r="A757">
        <f t="shared" ca="1" si="16"/>
        <v>0.67372290301096183</v>
      </c>
      <c r="B757" s="2" t="s">
        <v>241</v>
      </c>
      <c r="C757" s="2" t="s">
        <v>242</v>
      </c>
      <c r="D757" s="2" t="s">
        <v>76</v>
      </c>
      <c r="E757" s="2" t="s">
        <v>1720</v>
      </c>
      <c r="F757" s="2" t="s">
        <v>620</v>
      </c>
      <c r="G757" t="s">
        <v>101</v>
      </c>
      <c r="H757" s="1">
        <f>DATE(2025,1,31)</f>
        <v>45688</v>
      </c>
      <c r="I757">
        <v>16887.400000000001</v>
      </c>
    </row>
    <row r="758" spans="1:17" x14ac:dyDescent="0.25">
      <c r="A758">
        <f t="shared" ca="1" si="16"/>
        <v>0.51325103137304473</v>
      </c>
      <c r="B758" s="2" t="s">
        <v>1721</v>
      </c>
      <c r="C758" s="2" t="s">
        <v>1722</v>
      </c>
      <c r="D758" s="2" t="s">
        <v>76</v>
      </c>
      <c r="E758" s="2" t="s">
        <v>1723</v>
      </c>
      <c r="F758" s="2" t="s">
        <v>1724</v>
      </c>
      <c r="G758" t="s">
        <v>79</v>
      </c>
      <c r="H758" s="1">
        <f>DATE(2025,2,24)</f>
        <v>45712</v>
      </c>
      <c r="I758">
        <v>12768</v>
      </c>
    </row>
    <row r="759" spans="1:17" x14ac:dyDescent="0.25">
      <c r="A759">
        <f t="shared" ca="1" si="16"/>
        <v>0.60004313071587112</v>
      </c>
      <c r="B759" s="2" t="s">
        <v>241</v>
      </c>
      <c r="C759" s="2" t="s">
        <v>242</v>
      </c>
      <c r="D759" s="2" t="s">
        <v>76</v>
      </c>
      <c r="E759" s="2" t="s">
        <v>1725</v>
      </c>
      <c r="F759" s="2" t="s">
        <v>1726</v>
      </c>
      <c r="G759" t="s">
        <v>79</v>
      </c>
      <c r="H759" s="1">
        <f>DATE(2024,11,1)</f>
        <v>45597</v>
      </c>
      <c r="I759">
        <v>6618.6</v>
      </c>
    </row>
    <row r="760" spans="1:17" x14ac:dyDescent="0.25">
      <c r="A760">
        <f t="shared" ca="1" si="16"/>
        <v>0.3570825815481522</v>
      </c>
      <c r="B760" s="2" t="s">
        <v>1186</v>
      </c>
      <c r="C760" s="2" t="s">
        <v>1187</v>
      </c>
      <c r="D760" s="2" t="s">
        <v>76</v>
      </c>
      <c r="E760" s="2" t="s">
        <v>1727</v>
      </c>
      <c r="F760" s="2" t="s">
        <v>1462</v>
      </c>
      <c r="G760" t="s">
        <v>79</v>
      </c>
      <c r="H760" s="1">
        <f>DATE(2024,11,14)</f>
        <v>45610</v>
      </c>
      <c r="I760">
        <v>1065.1099999999999</v>
      </c>
    </row>
    <row r="761" spans="1:17" x14ac:dyDescent="0.25">
      <c r="A761">
        <f t="shared" ca="1" si="16"/>
        <v>0.32715350810550159</v>
      </c>
      <c r="B761" s="2" t="s">
        <v>74</v>
      </c>
      <c r="C761" s="2" t="s">
        <v>75</v>
      </c>
      <c r="D761" s="2" t="s">
        <v>76</v>
      </c>
      <c r="E761" s="2" t="s">
        <v>1728</v>
      </c>
      <c r="F761" s="2" t="s">
        <v>1729</v>
      </c>
      <c r="G761" t="s">
        <v>79</v>
      </c>
      <c r="H761" s="1">
        <f>DATE(2024,10,19)</f>
        <v>45584</v>
      </c>
      <c r="I761">
        <v>14761.6</v>
      </c>
    </row>
    <row r="762" spans="1:17" x14ac:dyDescent="0.25">
      <c r="A762">
        <f t="shared" ca="1" si="16"/>
        <v>0.40162906476019156</v>
      </c>
      <c r="B762" s="2" t="s">
        <v>175</v>
      </c>
      <c r="C762" s="2" t="s">
        <v>176</v>
      </c>
      <c r="D762" s="2" t="s">
        <v>76</v>
      </c>
      <c r="E762" s="2" t="s">
        <v>1730</v>
      </c>
      <c r="F762" s="2" t="s">
        <v>1731</v>
      </c>
      <c r="G762" t="s">
        <v>79</v>
      </c>
      <c r="H762" s="1">
        <f>DATE(2024,11,26)</f>
        <v>45622</v>
      </c>
      <c r="I762">
        <v>0</v>
      </c>
    </row>
    <row r="763" spans="1:17" x14ac:dyDescent="0.25">
      <c r="A763">
        <f t="shared" ca="1" si="16"/>
        <v>0.88464967052235433</v>
      </c>
      <c r="B763" s="2" t="s">
        <v>241</v>
      </c>
      <c r="C763" s="2" t="s">
        <v>242</v>
      </c>
      <c r="D763" s="2" t="s">
        <v>76</v>
      </c>
      <c r="E763" s="2" t="s">
        <v>1732</v>
      </c>
      <c r="F763" s="2" t="s">
        <v>1733</v>
      </c>
      <c r="G763" t="s">
        <v>79</v>
      </c>
      <c r="H763" s="1">
        <f>DATE(2024,10,18)</f>
        <v>45583</v>
      </c>
      <c r="I763">
        <v>2875.91</v>
      </c>
    </row>
    <row r="764" spans="1:17" x14ac:dyDescent="0.25">
      <c r="A764">
        <f t="shared" ca="1" si="16"/>
        <v>0.49719163494865493</v>
      </c>
      <c r="B764" s="2" t="s">
        <v>241</v>
      </c>
      <c r="C764" s="2" t="s">
        <v>242</v>
      </c>
      <c r="D764" s="2" t="s">
        <v>76</v>
      </c>
      <c r="E764" s="2" t="s">
        <v>1734</v>
      </c>
      <c r="F764" s="2" t="s">
        <v>1735</v>
      </c>
      <c r="G764" t="s">
        <v>79</v>
      </c>
      <c r="H764" s="1">
        <f>DATE(2024,10,23)</f>
        <v>45588</v>
      </c>
      <c r="I764">
        <v>174.65</v>
      </c>
    </row>
    <row r="765" spans="1:17" x14ac:dyDescent="0.25">
      <c r="A765">
        <f t="shared" ca="1" si="16"/>
        <v>0.48485260569412114</v>
      </c>
      <c r="B765" s="2" t="s">
        <v>126</v>
      </c>
      <c r="C765" s="2" t="s">
        <v>127</v>
      </c>
      <c r="D765" s="2" t="s">
        <v>76</v>
      </c>
      <c r="E765" s="2" t="s">
        <v>1736</v>
      </c>
      <c r="F765" s="2" t="s">
        <v>1351</v>
      </c>
      <c r="G765" t="s">
        <v>79</v>
      </c>
      <c r="H765" s="1">
        <f>DATE(2024,12,4)</f>
        <v>45630</v>
      </c>
      <c r="I765">
        <v>107.34</v>
      </c>
    </row>
    <row r="766" spans="1:17" x14ac:dyDescent="0.25">
      <c r="A766">
        <f t="shared" ca="1" si="16"/>
        <v>0.26936609830244629</v>
      </c>
      <c r="B766" s="2" t="s">
        <v>678</v>
      </c>
      <c r="C766" s="2" t="s">
        <v>679</v>
      </c>
      <c r="D766" s="2" t="s">
        <v>76</v>
      </c>
      <c r="E766" s="2" t="s">
        <v>1737</v>
      </c>
      <c r="F766" s="2" t="s">
        <v>1613</v>
      </c>
      <c r="G766" t="s">
        <v>79</v>
      </c>
      <c r="H766" s="1">
        <f>DATE(2024,11,25)</f>
        <v>45621</v>
      </c>
      <c r="I766">
        <v>905.14</v>
      </c>
    </row>
    <row r="767" spans="1:17" x14ac:dyDescent="0.25">
      <c r="A767">
        <f t="shared" ca="1" si="16"/>
        <v>0.69825065730641067</v>
      </c>
      <c r="B767" s="2" t="s">
        <v>241</v>
      </c>
      <c r="C767" s="2" t="s">
        <v>242</v>
      </c>
      <c r="D767" s="2" t="s">
        <v>76</v>
      </c>
      <c r="E767" s="2" t="s">
        <v>1738</v>
      </c>
      <c r="F767" s="2" t="s">
        <v>1739</v>
      </c>
      <c r="G767" t="s">
        <v>101</v>
      </c>
      <c r="H767" s="1">
        <f>DATE(2025,1,10)</f>
        <v>45667</v>
      </c>
      <c r="I767">
        <v>2409.79</v>
      </c>
      <c r="K767" s="12"/>
      <c r="L767" s="12"/>
      <c r="P767" s="12"/>
      <c r="Q767" s="16"/>
    </row>
    <row r="768" spans="1:17" x14ac:dyDescent="0.25">
      <c r="A768">
        <f t="shared" ca="1" si="16"/>
        <v>0.68531933570950809</v>
      </c>
      <c r="B768" s="2" t="s">
        <v>678</v>
      </c>
      <c r="C768" s="2" t="s">
        <v>679</v>
      </c>
      <c r="D768" s="2" t="s">
        <v>76</v>
      </c>
      <c r="E768" s="2" t="s">
        <v>1740</v>
      </c>
      <c r="F768" s="2" t="s">
        <v>1741</v>
      </c>
      <c r="G768" t="s">
        <v>101</v>
      </c>
      <c r="H768" s="1">
        <f>DATE(2025,2,24)</f>
        <v>45712</v>
      </c>
      <c r="I768">
        <v>1844.3</v>
      </c>
    </row>
    <row r="769" spans="1:9" x14ac:dyDescent="0.25">
      <c r="A769">
        <f t="shared" ca="1" si="16"/>
        <v>0.24031653281603726</v>
      </c>
      <c r="B769" s="2" t="s">
        <v>241</v>
      </c>
      <c r="C769" s="2" t="s">
        <v>242</v>
      </c>
      <c r="D769" s="2" t="s">
        <v>76</v>
      </c>
      <c r="E769" s="2" t="s">
        <v>1742</v>
      </c>
      <c r="F769" s="2" t="s">
        <v>1743</v>
      </c>
      <c r="G769" t="s">
        <v>101</v>
      </c>
      <c r="H769" s="1">
        <f>DATE(2025,1,30)</f>
        <v>45687</v>
      </c>
      <c r="I769">
        <v>290.19</v>
      </c>
    </row>
    <row r="770" spans="1:9" x14ac:dyDescent="0.25">
      <c r="A770">
        <f t="shared" ca="1" si="16"/>
        <v>0.15026167624111897</v>
      </c>
      <c r="B770" s="2" t="s">
        <v>241</v>
      </c>
      <c r="C770" s="2" t="s">
        <v>242</v>
      </c>
      <c r="D770" s="2" t="s">
        <v>76</v>
      </c>
      <c r="E770" s="2" t="s">
        <v>1744</v>
      </c>
      <c r="F770" s="2" t="s">
        <v>1745</v>
      </c>
      <c r="G770" t="s">
        <v>79</v>
      </c>
      <c r="H770" s="1">
        <f>DATE(2024,12,13)</f>
        <v>45639</v>
      </c>
      <c r="I770">
        <v>245.47</v>
      </c>
    </row>
    <row r="771" spans="1:9" x14ac:dyDescent="0.25">
      <c r="A771">
        <f t="shared" ref="A771:A834" ca="1" si="17">RAND()</f>
        <v>0.42681305977692863</v>
      </c>
      <c r="B771" s="2" t="s">
        <v>81</v>
      </c>
      <c r="C771" s="2" t="s">
        <v>82</v>
      </c>
      <c r="D771" s="2" t="s">
        <v>76</v>
      </c>
      <c r="E771" s="2" t="s">
        <v>1746</v>
      </c>
      <c r="F771" s="2" t="s">
        <v>1747</v>
      </c>
      <c r="G771" t="s">
        <v>101</v>
      </c>
      <c r="H771" s="1">
        <f>DATE(2025,2,6)</f>
        <v>45694</v>
      </c>
      <c r="I771">
        <v>954.78</v>
      </c>
    </row>
    <row r="772" spans="1:9" x14ac:dyDescent="0.25">
      <c r="A772">
        <f t="shared" ca="1" si="17"/>
        <v>0.4665763473046487</v>
      </c>
      <c r="B772" s="2" t="s">
        <v>241</v>
      </c>
      <c r="C772" s="2" t="s">
        <v>242</v>
      </c>
      <c r="D772" s="2" t="s">
        <v>76</v>
      </c>
      <c r="E772" s="2" t="s">
        <v>1748</v>
      </c>
      <c r="F772" s="2" t="s">
        <v>1749</v>
      </c>
      <c r="G772" t="s">
        <v>79</v>
      </c>
      <c r="H772" s="1">
        <f>DATE(2024,11,7)</f>
        <v>45603</v>
      </c>
      <c r="I772">
        <v>655.45</v>
      </c>
    </row>
    <row r="773" spans="1:9" x14ac:dyDescent="0.25">
      <c r="A773">
        <f t="shared" ca="1" si="17"/>
        <v>0.27354181935198163</v>
      </c>
      <c r="B773" s="2" t="s">
        <v>81</v>
      </c>
      <c r="C773" s="2" t="s">
        <v>82</v>
      </c>
      <c r="D773" s="2" t="s">
        <v>76</v>
      </c>
      <c r="E773" s="2" t="s">
        <v>1750</v>
      </c>
      <c r="F773" s="2" t="s">
        <v>1751</v>
      </c>
      <c r="G773" t="s">
        <v>79</v>
      </c>
      <c r="H773" s="1">
        <f>DATE(2024,10,28)</f>
        <v>45593</v>
      </c>
      <c r="I773">
        <v>1666.1</v>
      </c>
    </row>
    <row r="774" spans="1:9" x14ac:dyDescent="0.25">
      <c r="A774">
        <f t="shared" ca="1" si="17"/>
        <v>0.32510226632502193</v>
      </c>
      <c r="B774" s="2" t="s">
        <v>126</v>
      </c>
      <c r="C774" s="2" t="s">
        <v>127</v>
      </c>
      <c r="D774" s="2" t="s">
        <v>76</v>
      </c>
      <c r="E774" s="2" t="s">
        <v>1752</v>
      </c>
      <c r="F774" s="2" t="s">
        <v>1753</v>
      </c>
      <c r="G774" t="s">
        <v>79</v>
      </c>
      <c r="H774" s="1">
        <f>DATE(2025,1,9)</f>
        <v>45666</v>
      </c>
      <c r="I774">
        <v>80.400000000000006</v>
      </c>
    </row>
    <row r="775" spans="1:9" x14ac:dyDescent="0.25">
      <c r="A775">
        <f t="shared" ca="1" si="17"/>
        <v>0.75220403890774112</v>
      </c>
      <c r="B775" s="2" t="s">
        <v>81</v>
      </c>
      <c r="C775" s="2" t="s">
        <v>82</v>
      </c>
      <c r="D775" s="2" t="s">
        <v>76</v>
      </c>
      <c r="E775" s="2" t="s">
        <v>1754</v>
      </c>
      <c r="F775" s="2" t="s">
        <v>677</v>
      </c>
      <c r="G775" t="s">
        <v>79</v>
      </c>
      <c r="H775" s="1">
        <f>DATE(2024,12,1)</f>
        <v>45627</v>
      </c>
      <c r="I775">
        <v>8174.18</v>
      </c>
    </row>
    <row r="776" spans="1:9" x14ac:dyDescent="0.25">
      <c r="A776">
        <f t="shared" ca="1" si="17"/>
        <v>0.11798825605013064</v>
      </c>
      <c r="B776" s="2" t="s">
        <v>1755</v>
      </c>
      <c r="C776" s="2" t="s">
        <v>1756</v>
      </c>
      <c r="D776" s="2" t="s">
        <v>76</v>
      </c>
      <c r="E776" s="2" t="s">
        <v>1757</v>
      </c>
      <c r="F776" s="2" t="s">
        <v>1758</v>
      </c>
      <c r="G776" t="s">
        <v>101</v>
      </c>
      <c r="H776" s="1">
        <f>DATE(2025,2,28)</f>
        <v>45716</v>
      </c>
      <c r="I776">
        <v>970.91</v>
      </c>
    </row>
    <row r="777" spans="1:9" x14ac:dyDescent="0.25">
      <c r="A777">
        <f t="shared" ca="1" si="17"/>
        <v>0.56390641514484519</v>
      </c>
      <c r="B777" s="2" t="s">
        <v>81</v>
      </c>
      <c r="C777" s="2" t="s">
        <v>82</v>
      </c>
      <c r="D777" s="2" t="s">
        <v>76</v>
      </c>
      <c r="E777" s="2" t="s">
        <v>1759</v>
      </c>
      <c r="F777" s="2" t="s">
        <v>942</v>
      </c>
      <c r="G777" t="s">
        <v>101</v>
      </c>
      <c r="H777" s="1">
        <f>DATE(2025,1,28)</f>
        <v>45685</v>
      </c>
      <c r="I777">
        <v>256.95</v>
      </c>
    </row>
    <row r="778" spans="1:9" x14ac:dyDescent="0.25">
      <c r="A778">
        <f t="shared" ca="1" si="17"/>
        <v>0.25963284156616939</v>
      </c>
      <c r="B778" s="2" t="s">
        <v>285</v>
      </c>
      <c r="C778" s="2" t="s">
        <v>286</v>
      </c>
      <c r="D778" s="2" t="s">
        <v>76</v>
      </c>
      <c r="E778" s="2" t="s">
        <v>1760</v>
      </c>
      <c r="F778" s="2" t="s">
        <v>1761</v>
      </c>
      <c r="G778" t="s">
        <v>79</v>
      </c>
      <c r="H778" s="1">
        <f>DATE(2024,12,26)</f>
        <v>45652</v>
      </c>
      <c r="I778">
        <v>696.18</v>
      </c>
    </row>
    <row r="779" spans="1:9" x14ac:dyDescent="0.25">
      <c r="A779">
        <f t="shared" ca="1" si="17"/>
        <v>0.83423019485778016</v>
      </c>
      <c r="B779" s="2" t="s">
        <v>1762</v>
      </c>
      <c r="C779" s="2" t="s">
        <v>1763</v>
      </c>
      <c r="D779" s="2" t="s">
        <v>76</v>
      </c>
      <c r="E779" s="2" t="s">
        <v>1764</v>
      </c>
      <c r="F779" s="2" t="s">
        <v>1765</v>
      </c>
      <c r="G779" t="s">
        <v>79</v>
      </c>
      <c r="H779" s="1">
        <f>DATE(2024,10,22)</f>
        <v>45587</v>
      </c>
      <c r="I779">
        <v>5446</v>
      </c>
    </row>
    <row r="780" spans="1:9" x14ac:dyDescent="0.25">
      <c r="A780">
        <f t="shared" ca="1" si="17"/>
        <v>0.33587771567202052</v>
      </c>
      <c r="B780" s="2" t="s">
        <v>74</v>
      </c>
      <c r="C780" s="2" t="s">
        <v>75</v>
      </c>
      <c r="D780" s="2" t="s">
        <v>76</v>
      </c>
      <c r="E780" s="2" t="s">
        <v>1766</v>
      </c>
      <c r="F780" s="2" t="s">
        <v>1767</v>
      </c>
      <c r="G780" t="s">
        <v>101</v>
      </c>
      <c r="H780" s="1">
        <f>DATE(2025,3,3)</f>
        <v>45719</v>
      </c>
      <c r="I780">
        <v>6319</v>
      </c>
    </row>
    <row r="781" spans="1:9" x14ac:dyDescent="0.25">
      <c r="A781">
        <f t="shared" ca="1" si="17"/>
        <v>0.66614689145099482</v>
      </c>
      <c r="B781" s="2" t="s">
        <v>81</v>
      </c>
      <c r="C781" s="2" t="s">
        <v>82</v>
      </c>
      <c r="D781" s="2" t="s">
        <v>76</v>
      </c>
      <c r="E781" s="2" t="s">
        <v>1768</v>
      </c>
      <c r="F781" s="2" t="s">
        <v>1769</v>
      </c>
      <c r="G781" t="s">
        <v>79</v>
      </c>
      <c r="H781" s="1">
        <f>DATE(2024,10,23)</f>
        <v>45588</v>
      </c>
      <c r="I781">
        <v>2557.0300000000002</v>
      </c>
    </row>
    <row r="782" spans="1:9" x14ac:dyDescent="0.25">
      <c r="A782">
        <f t="shared" ca="1" si="17"/>
        <v>0.16121110983206677</v>
      </c>
      <c r="B782" s="2" t="s">
        <v>85</v>
      </c>
      <c r="C782" s="2" t="s">
        <v>86</v>
      </c>
      <c r="D782" s="2" t="s">
        <v>76</v>
      </c>
      <c r="E782" s="2" t="s">
        <v>1770</v>
      </c>
      <c r="F782" s="2" t="s">
        <v>958</v>
      </c>
      <c r="G782" t="s">
        <v>101</v>
      </c>
      <c r="H782" s="1">
        <f>DATE(2025,2,6)</f>
        <v>45694</v>
      </c>
      <c r="I782">
        <v>586.73</v>
      </c>
    </row>
    <row r="783" spans="1:9" x14ac:dyDescent="0.25">
      <c r="A783">
        <f t="shared" ca="1" si="17"/>
        <v>0.27570197091526349</v>
      </c>
      <c r="B783" s="2" t="s">
        <v>81</v>
      </c>
      <c r="C783" s="2" t="s">
        <v>82</v>
      </c>
      <c r="D783" s="2" t="s">
        <v>76</v>
      </c>
      <c r="E783" s="2" t="s">
        <v>1771</v>
      </c>
      <c r="F783" s="2" t="s">
        <v>1772</v>
      </c>
      <c r="G783" t="s">
        <v>101</v>
      </c>
      <c r="H783" s="1">
        <f>DATE(2024,12,29)</f>
        <v>45655</v>
      </c>
      <c r="I783">
        <v>2863.48</v>
      </c>
    </row>
    <row r="784" spans="1:9" x14ac:dyDescent="0.25">
      <c r="A784">
        <f t="shared" ca="1" si="17"/>
        <v>8.8765525322753058E-2</v>
      </c>
      <c r="B784" s="2" t="s">
        <v>136</v>
      </c>
      <c r="C784" s="2" t="s">
        <v>137</v>
      </c>
      <c r="D784" s="2" t="s">
        <v>76</v>
      </c>
      <c r="E784" s="2" t="s">
        <v>1773</v>
      </c>
      <c r="F784" s="2" t="s">
        <v>1774</v>
      </c>
      <c r="G784" t="s">
        <v>79</v>
      </c>
      <c r="H784" s="1">
        <f>DATE(2024,10,21)</f>
        <v>45586</v>
      </c>
      <c r="I784">
        <v>1050.28</v>
      </c>
    </row>
    <row r="785" spans="1:17" x14ac:dyDescent="0.25">
      <c r="A785">
        <f t="shared" ca="1" si="17"/>
        <v>0.67800837342074949</v>
      </c>
      <c r="B785" s="2" t="s">
        <v>241</v>
      </c>
      <c r="C785" s="2" t="s">
        <v>242</v>
      </c>
      <c r="D785" s="2" t="s">
        <v>76</v>
      </c>
      <c r="E785" s="2" t="s">
        <v>1775</v>
      </c>
      <c r="F785" s="2" t="s">
        <v>747</v>
      </c>
      <c r="G785" t="s">
        <v>79</v>
      </c>
      <c r="H785" s="1">
        <f>DATE(2024,11,22)</f>
        <v>45618</v>
      </c>
      <c r="I785">
        <v>5686.28</v>
      </c>
    </row>
    <row r="786" spans="1:17" x14ac:dyDescent="0.25">
      <c r="A786">
        <f t="shared" ca="1" si="17"/>
        <v>0.44636491478106521</v>
      </c>
      <c r="B786" s="2" t="s">
        <v>311</v>
      </c>
      <c r="C786" s="2" t="s">
        <v>312</v>
      </c>
      <c r="D786" s="2" t="s">
        <v>76</v>
      </c>
      <c r="E786" s="2" t="s">
        <v>1776</v>
      </c>
      <c r="F786" s="2" t="s">
        <v>1777</v>
      </c>
      <c r="G786" t="s">
        <v>79</v>
      </c>
      <c r="H786" s="1">
        <f>DATE(2024,10,24)</f>
        <v>45589</v>
      </c>
      <c r="I786">
        <v>735.68</v>
      </c>
    </row>
    <row r="787" spans="1:17" x14ac:dyDescent="0.25">
      <c r="A787">
        <f t="shared" ca="1" si="17"/>
        <v>0.62015221500810613</v>
      </c>
      <c r="B787" s="2" t="s">
        <v>241</v>
      </c>
      <c r="C787" s="2" t="s">
        <v>242</v>
      </c>
      <c r="D787" s="2" t="s">
        <v>76</v>
      </c>
      <c r="E787" s="2" t="s">
        <v>1778</v>
      </c>
      <c r="F787" s="2" t="s">
        <v>1779</v>
      </c>
      <c r="G787" t="s">
        <v>101</v>
      </c>
      <c r="H787" s="1">
        <f>DATE(2025,2,14)</f>
        <v>45702</v>
      </c>
      <c r="I787">
        <v>883.73</v>
      </c>
    </row>
    <row r="788" spans="1:17" x14ac:dyDescent="0.25">
      <c r="A788">
        <f t="shared" ca="1" si="17"/>
        <v>0.78369194906971285</v>
      </c>
      <c r="B788" s="2" t="s">
        <v>81</v>
      </c>
      <c r="C788" s="2" t="s">
        <v>82</v>
      </c>
      <c r="D788" s="2" t="s">
        <v>76</v>
      </c>
      <c r="E788" s="2" t="s">
        <v>1780</v>
      </c>
      <c r="F788" s="2" t="s">
        <v>1781</v>
      </c>
      <c r="G788" t="s">
        <v>79</v>
      </c>
      <c r="H788" s="1">
        <f>DATE(2024,10,16)</f>
        <v>45581</v>
      </c>
      <c r="I788">
        <v>9163.64</v>
      </c>
    </row>
    <row r="789" spans="1:17" x14ac:dyDescent="0.25">
      <c r="A789">
        <f t="shared" ca="1" si="17"/>
        <v>0.49948257259371653</v>
      </c>
      <c r="B789" s="2" t="s">
        <v>187</v>
      </c>
      <c r="C789" s="2" t="s">
        <v>188</v>
      </c>
      <c r="D789" s="2" t="s">
        <v>76</v>
      </c>
      <c r="E789" s="2" t="s">
        <v>1782</v>
      </c>
      <c r="F789" s="2" t="s">
        <v>1783</v>
      </c>
      <c r="G789" t="s">
        <v>79</v>
      </c>
      <c r="H789" s="1">
        <f>DATE(2024,12,17)</f>
        <v>45643</v>
      </c>
      <c r="I789">
        <v>3929.6</v>
      </c>
    </row>
    <row r="790" spans="1:17" x14ac:dyDescent="0.25">
      <c r="A790">
        <f t="shared" ca="1" si="17"/>
        <v>1.3063178338699966E-2</v>
      </c>
      <c r="B790" s="2" t="s">
        <v>187</v>
      </c>
      <c r="C790" s="2" t="s">
        <v>188</v>
      </c>
      <c r="D790" s="2" t="s">
        <v>76</v>
      </c>
      <c r="E790" s="2" t="s">
        <v>1784</v>
      </c>
      <c r="F790" s="2" t="s">
        <v>1785</v>
      </c>
      <c r="G790" t="s">
        <v>79</v>
      </c>
      <c r="H790" s="1">
        <f>DATE(2024,10,23)</f>
        <v>45588</v>
      </c>
      <c r="I790">
        <v>519</v>
      </c>
    </row>
    <row r="791" spans="1:17" x14ac:dyDescent="0.25">
      <c r="A791">
        <f t="shared" ca="1" si="17"/>
        <v>0.2254988746774369</v>
      </c>
      <c r="B791" s="2" t="s">
        <v>187</v>
      </c>
      <c r="C791" s="2" t="s">
        <v>188</v>
      </c>
      <c r="D791" s="2" t="s">
        <v>76</v>
      </c>
      <c r="E791" s="2" t="s">
        <v>1786</v>
      </c>
      <c r="F791" s="2" t="s">
        <v>1787</v>
      </c>
      <c r="G791" t="s">
        <v>79</v>
      </c>
      <c r="H791" s="1">
        <f>DATE(2024,12,19)</f>
        <v>45645</v>
      </c>
      <c r="I791">
        <v>804</v>
      </c>
    </row>
    <row r="792" spans="1:17" x14ac:dyDescent="0.25">
      <c r="A792">
        <f t="shared" ca="1" si="17"/>
        <v>0.13127709446364411</v>
      </c>
      <c r="B792" s="2" t="s">
        <v>126</v>
      </c>
      <c r="C792" s="2" t="s">
        <v>127</v>
      </c>
      <c r="D792" s="2" t="s">
        <v>76</v>
      </c>
      <c r="E792" s="2" t="s">
        <v>1788</v>
      </c>
      <c r="F792" s="2" t="s">
        <v>1789</v>
      </c>
      <c r="G792" t="s">
        <v>79</v>
      </c>
      <c r="H792" s="1">
        <f>DATE(2024,11,11)</f>
        <v>45607</v>
      </c>
      <c r="I792">
        <v>49.9</v>
      </c>
    </row>
    <row r="793" spans="1:17" x14ac:dyDescent="0.25">
      <c r="A793">
        <f t="shared" ca="1" si="17"/>
        <v>0.1130381228466667</v>
      </c>
      <c r="B793" s="2" t="s">
        <v>126</v>
      </c>
      <c r="C793" s="2" t="s">
        <v>127</v>
      </c>
      <c r="D793" s="2" t="s">
        <v>76</v>
      </c>
      <c r="E793" s="2" t="s">
        <v>1790</v>
      </c>
      <c r="F793" s="2" t="s">
        <v>1791</v>
      </c>
      <c r="G793" t="s">
        <v>79</v>
      </c>
      <c r="H793" s="1">
        <f>DATE(2024,10,31)</f>
        <v>45596</v>
      </c>
      <c r="I793">
        <v>2331.6</v>
      </c>
    </row>
    <row r="794" spans="1:17" x14ac:dyDescent="0.25">
      <c r="A794">
        <f t="shared" ca="1" si="17"/>
        <v>0.51507823685783816</v>
      </c>
      <c r="B794" s="2" t="s">
        <v>281</v>
      </c>
      <c r="C794" s="2" t="s">
        <v>282</v>
      </c>
      <c r="D794" s="2" t="s">
        <v>76</v>
      </c>
      <c r="E794" s="2" t="s">
        <v>1792</v>
      </c>
      <c r="F794" s="2" t="s">
        <v>1793</v>
      </c>
      <c r="G794" t="s">
        <v>79</v>
      </c>
      <c r="H794" s="1">
        <f>DATE(2024,12,3)</f>
        <v>45629</v>
      </c>
      <c r="I794">
        <v>1300.67</v>
      </c>
    </row>
    <row r="795" spans="1:17" x14ac:dyDescent="0.25">
      <c r="A795">
        <f t="shared" ca="1" si="17"/>
        <v>0.76772981266420237</v>
      </c>
      <c r="B795" s="2" t="s">
        <v>417</v>
      </c>
      <c r="C795" s="2" t="s">
        <v>418</v>
      </c>
      <c r="D795" s="2" t="s">
        <v>76</v>
      </c>
      <c r="E795" s="2" t="s">
        <v>1794</v>
      </c>
      <c r="F795" s="2" t="s">
        <v>1795</v>
      </c>
      <c r="G795" t="s">
        <v>101</v>
      </c>
      <c r="H795" s="1">
        <f>DATE(2025,2,26)</f>
        <v>45714</v>
      </c>
      <c r="I795">
        <v>7327.82</v>
      </c>
    </row>
    <row r="796" spans="1:17" x14ac:dyDescent="0.25">
      <c r="A796">
        <f t="shared" ca="1" si="17"/>
        <v>0.76940131508177967</v>
      </c>
      <c r="B796" s="2" t="s">
        <v>241</v>
      </c>
      <c r="C796" s="2" t="s">
        <v>242</v>
      </c>
      <c r="D796" s="2" t="s">
        <v>76</v>
      </c>
      <c r="E796" s="2" t="s">
        <v>1796</v>
      </c>
      <c r="F796" s="2" t="s">
        <v>1797</v>
      </c>
      <c r="G796" t="s">
        <v>101</v>
      </c>
      <c r="H796" s="1">
        <f>DATE(2025,3,3)</f>
        <v>45719</v>
      </c>
      <c r="I796">
        <v>184.62</v>
      </c>
    </row>
    <row r="797" spans="1:17" x14ac:dyDescent="0.25">
      <c r="A797">
        <f t="shared" ca="1" si="17"/>
        <v>0.52271577057465157</v>
      </c>
      <c r="B797" s="2" t="s">
        <v>187</v>
      </c>
      <c r="C797" s="2" t="s">
        <v>188</v>
      </c>
      <c r="D797" s="2" t="s">
        <v>76</v>
      </c>
      <c r="E797" s="2" t="s">
        <v>1798</v>
      </c>
      <c r="F797" s="2" t="s">
        <v>1799</v>
      </c>
      <c r="G797" t="s">
        <v>79</v>
      </c>
      <c r="H797" s="1">
        <f>DATE(2024,11,12)</f>
        <v>45608</v>
      </c>
      <c r="I797">
        <v>453.84</v>
      </c>
    </row>
    <row r="798" spans="1:17" x14ac:dyDescent="0.25">
      <c r="A798">
        <f t="shared" ca="1" si="17"/>
        <v>0.194651482544133</v>
      </c>
      <c r="B798" s="2" t="s">
        <v>81</v>
      </c>
      <c r="C798" s="2" t="s">
        <v>82</v>
      </c>
      <c r="D798" s="2" t="s">
        <v>76</v>
      </c>
      <c r="E798" s="2" t="s">
        <v>1800</v>
      </c>
      <c r="F798" s="2" t="s">
        <v>1801</v>
      </c>
      <c r="G798" t="s">
        <v>79</v>
      </c>
      <c r="H798" s="1">
        <f>DATE(2024,10,24)</f>
        <v>45589</v>
      </c>
      <c r="I798">
        <v>2984.15</v>
      </c>
    </row>
    <row r="799" spans="1:17" x14ac:dyDescent="0.25">
      <c r="A799">
        <f t="shared" ca="1" si="17"/>
        <v>9.9560380334048793E-2</v>
      </c>
      <c r="B799" s="2" t="s">
        <v>307</v>
      </c>
      <c r="C799" s="2" t="s">
        <v>308</v>
      </c>
      <c r="D799" s="2" t="s">
        <v>76</v>
      </c>
      <c r="E799" s="2" t="s">
        <v>1802</v>
      </c>
      <c r="F799" s="2" t="s">
        <v>1803</v>
      </c>
      <c r="G799" t="s">
        <v>79</v>
      </c>
      <c r="H799" s="1">
        <f>DATE(2024,10,31)</f>
        <v>45596</v>
      </c>
      <c r="I799">
        <v>4036.78</v>
      </c>
    </row>
    <row r="800" spans="1:17" x14ac:dyDescent="0.25">
      <c r="A800">
        <f t="shared" ca="1" si="17"/>
        <v>0.39434330159436526</v>
      </c>
      <c r="B800" s="2" t="s">
        <v>261</v>
      </c>
      <c r="C800" s="2" t="s">
        <v>262</v>
      </c>
      <c r="D800" s="2" t="s">
        <v>76</v>
      </c>
      <c r="E800" s="2" t="s">
        <v>1804</v>
      </c>
      <c r="F800" s="2" t="s">
        <v>1805</v>
      </c>
      <c r="G800" t="s">
        <v>79</v>
      </c>
      <c r="H800" s="1">
        <f>DATE(2024,11,6)</f>
        <v>45602</v>
      </c>
      <c r="I800">
        <v>4047.82</v>
      </c>
      <c r="K800" s="12"/>
      <c r="L800" s="12"/>
      <c r="P800" s="12"/>
      <c r="Q800" s="16"/>
    </row>
    <row r="801" spans="1:9" x14ac:dyDescent="0.25">
      <c r="A801">
        <f t="shared" ca="1" si="17"/>
        <v>0.31541970826778476</v>
      </c>
      <c r="B801" s="2" t="s">
        <v>126</v>
      </c>
      <c r="C801" s="2" t="s">
        <v>127</v>
      </c>
      <c r="D801" s="2" t="s">
        <v>76</v>
      </c>
      <c r="E801" s="2" t="s">
        <v>1806</v>
      </c>
      <c r="F801" s="2" t="s">
        <v>1807</v>
      </c>
      <c r="G801" t="s">
        <v>79</v>
      </c>
      <c r="H801" s="1">
        <f>DATE(2024,10,7)</f>
        <v>45572</v>
      </c>
      <c r="I801">
        <v>2613.6</v>
      </c>
    </row>
    <row r="802" spans="1:9" x14ac:dyDescent="0.25">
      <c r="A802">
        <f t="shared" ca="1" si="17"/>
        <v>0.72549982510883104</v>
      </c>
      <c r="B802" s="2" t="s">
        <v>241</v>
      </c>
      <c r="C802" s="2" t="s">
        <v>242</v>
      </c>
      <c r="D802" s="2" t="s">
        <v>76</v>
      </c>
      <c r="E802" s="2" t="s">
        <v>1808</v>
      </c>
      <c r="F802" s="2" t="s">
        <v>1809</v>
      </c>
      <c r="G802" t="s">
        <v>79</v>
      </c>
      <c r="H802" s="1">
        <f>DATE(2024,10,16)</f>
        <v>45581</v>
      </c>
      <c r="I802">
        <v>7197.73</v>
      </c>
    </row>
    <row r="803" spans="1:9" x14ac:dyDescent="0.25">
      <c r="A803">
        <f t="shared" ca="1" si="17"/>
        <v>0.15719190102983449</v>
      </c>
      <c r="B803" s="2" t="s">
        <v>126</v>
      </c>
      <c r="C803" s="2" t="s">
        <v>127</v>
      </c>
      <c r="D803" s="2" t="s">
        <v>76</v>
      </c>
      <c r="E803" s="2" t="s">
        <v>1810</v>
      </c>
      <c r="F803" s="2" t="s">
        <v>1811</v>
      </c>
      <c r="G803" t="s">
        <v>79</v>
      </c>
      <c r="H803" s="1">
        <f>DATE(2024,10,2)</f>
        <v>45567</v>
      </c>
      <c r="I803">
        <v>369.6</v>
      </c>
    </row>
    <row r="804" spans="1:9" x14ac:dyDescent="0.25">
      <c r="A804">
        <f t="shared" ca="1" si="17"/>
        <v>0.88773686709020694</v>
      </c>
      <c r="B804" s="2" t="s">
        <v>81</v>
      </c>
      <c r="C804" s="2" t="s">
        <v>82</v>
      </c>
      <c r="D804" s="2" t="s">
        <v>76</v>
      </c>
      <c r="E804" s="2" t="s">
        <v>1812</v>
      </c>
      <c r="F804" s="2" t="s">
        <v>1813</v>
      </c>
      <c r="G804" t="s">
        <v>79</v>
      </c>
      <c r="H804" s="1">
        <f>DATE(2024,12,13)</f>
        <v>45639</v>
      </c>
      <c r="I804">
        <v>0</v>
      </c>
    </row>
    <row r="805" spans="1:9" x14ac:dyDescent="0.25">
      <c r="A805">
        <f t="shared" ca="1" si="17"/>
        <v>0.82058569694707573</v>
      </c>
      <c r="B805" s="2" t="s">
        <v>81</v>
      </c>
      <c r="C805" s="2" t="s">
        <v>82</v>
      </c>
      <c r="D805" s="2" t="s">
        <v>76</v>
      </c>
      <c r="E805" s="2" t="s">
        <v>1814</v>
      </c>
      <c r="F805" s="2" t="s">
        <v>1815</v>
      </c>
      <c r="G805" t="s">
        <v>79</v>
      </c>
      <c r="H805" s="1">
        <f>DATE(2024,10,30)</f>
        <v>45595</v>
      </c>
      <c r="I805">
        <v>1172.72</v>
      </c>
    </row>
    <row r="806" spans="1:9" x14ac:dyDescent="0.25">
      <c r="A806">
        <f t="shared" ca="1" si="17"/>
        <v>0.54459683725741082</v>
      </c>
      <c r="B806" s="2" t="s">
        <v>241</v>
      </c>
      <c r="C806" s="2" t="s">
        <v>242</v>
      </c>
      <c r="D806" s="2" t="s">
        <v>76</v>
      </c>
      <c r="E806" s="2" t="s">
        <v>1816</v>
      </c>
      <c r="F806" s="2" t="s">
        <v>1817</v>
      </c>
      <c r="G806" t="s">
        <v>79</v>
      </c>
      <c r="H806" s="1">
        <f>DATE(2024,10,22)</f>
        <v>45587</v>
      </c>
      <c r="I806">
        <v>460.83</v>
      </c>
    </row>
    <row r="807" spans="1:9" x14ac:dyDescent="0.25">
      <c r="A807">
        <f t="shared" ca="1" si="17"/>
        <v>0.84888783254228206</v>
      </c>
      <c r="B807" s="2" t="s">
        <v>366</v>
      </c>
      <c r="C807" s="2" t="s">
        <v>367</v>
      </c>
      <c r="D807" s="2" t="s">
        <v>76</v>
      </c>
      <c r="E807" s="2" t="s">
        <v>1818</v>
      </c>
      <c r="F807" s="2" t="s">
        <v>1819</v>
      </c>
      <c r="G807" t="s">
        <v>79</v>
      </c>
      <c r="H807" s="1">
        <f>DATE(2024,10,24)</f>
        <v>45589</v>
      </c>
      <c r="I807">
        <v>12318.63</v>
      </c>
    </row>
    <row r="808" spans="1:9" x14ac:dyDescent="0.25">
      <c r="A808">
        <f t="shared" ca="1" si="17"/>
        <v>0.78099704467767472</v>
      </c>
      <c r="B808" s="2" t="s">
        <v>261</v>
      </c>
      <c r="C808" s="2" t="s">
        <v>262</v>
      </c>
      <c r="D808" s="2" t="s">
        <v>76</v>
      </c>
      <c r="E808" s="2" t="s">
        <v>1820</v>
      </c>
      <c r="F808" s="2" t="s">
        <v>1821</v>
      </c>
      <c r="G808" t="s">
        <v>79</v>
      </c>
      <c r="H808" s="1">
        <f>DATE(2024,10,18)</f>
        <v>45583</v>
      </c>
      <c r="I808">
        <v>388</v>
      </c>
    </row>
    <row r="809" spans="1:9" x14ac:dyDescent="0.25">
      <c r="A809">
        <f t="shared" ca="1" si="17"/>
        <v>0.1434641858578336</v>
      </c>
      <c r="B809" s="2" t="s">
        <v>281</v>
      </c>
      <c r="C809" s="2" t="s">
        <v>282</v>
      </c>
      <c r="D809" s="2" t="s">
        <v>76</v>
      </c>
      <c r="E809" s="2" t="s">
        <v>1822</v>
      </c>
      <c r="F809" s="2" t="s">
        <v>1823</v>
      </c>
      <c r="G809" t="s">
        <v>79</v>
      </c>
      <c r="H809" s="1">
        <f>DATE(2024,10,18)</f>
        <v>45583</v>
      </c>
      <c r="I809">
        <v>4821.8900000000003</v>
      </c>
    </row>
    <row r="810" spans="1:9" x14ac:dyDescent="0.25">
      <c r="A810">
        <f t="shared" ca="1" si="17"/>
        <v>0.21847835514510161</v>
      </c>
      <c r="B810" s="2" t="s">
        <v>126</v>
      </c>
      <c r="C810" s="2" t="s">
        <v>127</v>
      </c>
      <c r="D810" s="2" t="s">
        <v>76</v>
      </c>
      <c r="E810" s="2" t="s">
        <v>1824</v>
      </c>
      <c r="F810" s="2" t="s">
        <v>1825</v>
      </c>
      <c r="G810" t="s">
        <v>79</v>
      </c>
      <c r="H810" s="1">
        <f>DATE(2024,11,20)</f>
        <v>45616</v>
      </c>
      <c r="I810">
        <v>2235.86</v>
      </c>
    </row>
    <row r="811" spans="1:9" x14ac:dyDescent="0.25">
      <c r="A811">
        <f t="shared" ca="1" si="17"/>
        <v>0.95469880474287472</v>
      </c>
      <c r="B811" s="2" t="s">
        <v>241</v>
      </c>
      <c r="C811" s="2" t="s">
        <v>242</v>
      </c>
      <c r="D811" s="2" t="s">
        <v>76</v>
      </c>
      <c r="E811" s="2" t="s">
        <v>1826</v>
      </c>
      <c r="F811" s="2" t="s">
        <v>1827</v>
      </c>
      <c r="G811" t="s">
        <v>101</v>
      </c>
      <c r="H811" s="1">
        <f>DATE(2025,2,5)</f>
        <v>45693</v>
      </c>
      <c r="I811">
        <v>892.54</v>
      </c>
    </row>
    <row r="812" spans="1:9" x14ac:dyDescent="0.25">
      <c r="A812">
        <f t="shared" ca="1" si="17"/>
        <v>0.17132852981874469</v>
      </c>
      <c r="B812" s="2" t="s">
        <v>241</v>
      </c>
      <c r="C812" s="2" t="s">
        <v>242</v>
      </c>
      <c r="D812" s="2" t="s">
        <v>76</v>
      </c>
      <c r="E812" s="2" t="s">
        <v>1828</v>
      </c>
      <c r="F812" s="2" t="s">
        <v>1829</v>
      </c>
      <c r="G812" t="s">
        <v>101</v>
      </c>
      <c r="H812" s="1">
        <f>DATE(2025,1,3)</f>
        <v>45660</v>
      </c>
      <c r="I812">
        <v>167.84</v>
      </c>
    </row>
    <row r="813" spans="1:9" x14ac:dyDescent="0.25">
      <c r="A813">
        <f t="shared" ca="1" si="17"/>
        <v>0.99575838598926658</v>
      </c>
      <c r="B813" s="2" t="s">
        <v>307</v>
      </c>
      <c r="C813" s="2" t="s">
        <v>308</v>
      </c>
      <c r="D813" s="2" t="s">
        <v>76</v>
      </c>
      <c r="E813" s="2" t="s">
        <v>1830</v>
      </c>
      <c r="F813" s="2" t="s">
        <v>1831</v>
      </c>
      <c r="G813" t="s">
        <v>79</v>
      </c>
      <c r="H813" s="1">
        <f>DATE(2024,10,31)</f>
        <v>45596</v>
      </c>
      <c r="I813">
        <v>1519.46</v>
      </c>
    </row>
    <row r="814" spans="1:9" x14ac:dyDescent="0.25">
      <c r="A814">
        <f t="shared" ca="1" si="17"/>
        <v>0.72870730155417718</v>
      </c>
      <c r="B814" s="2" t="s">
        <v>85</v>
      </c>
      <c r="C814" s="2" t="s">
        <v>86</v>
      </c>
      <c r="D814" s="2" t="s">
        <v>76</v>
      </c>
      <c r="E814" s="2" t="s">
        <v>1832</v>
      </c>
      <c r="F814" s="2" t="s">
        <v>1833</v>
      </c>
      <c r="G814" t="s">
        <v>101</v>
      </c>
      <c r="H814" s="1">
        <f>DATE(2025,1,22)</f>
        <v>45679</v>
      </c>
      <c r="I814">
        <v>5843.73</v>
      </c>
    </row>
    <row r="815" spans="1:9" x14ac:dyDescent="0.25">
      <c r="A815">
        <f t="shared" ca="1" si="17"/>
        <v>0.78809229855029184</v>
      </c>
      <c r="B815" s="2" t="s">
        <v>574</v>
      </c>
      <c r="C815" s="2" t="s">
        <v>575</v>
      </c>
      <c r="D815" s="2" t="s">
        <v>76</v>
      </c>
      <c r="E815" s="2" t="s">
        <v>1834</v>
      </c>
      <c r="F815" s="2" t="s">
        <v>1835</v>
      </c>
      <c r="G815" t="s">
        <v>101</v>
      </c>
      <c r="H815" s="1">
        <f>DATE(2025,2,14)</f>
        <v>45702</v>
      </c>
      <c r="I815">
        <v>1218.81</v>
      </c>
    </row>
    <row r="816" spans="1:9" x14ac:dyDescent="0.25">
      <c r="A816">
        <f t="shared" ca="1" si="17"/>
        <v>0.5686175237018577</v>
      </c>
      <c r="B816" s="2" t="s">
        <v>187</v>
      </c>
      <c r="C816" s="2" t="s">
        <v>188</v>
      </c>
      <c r="D816" s="2" t="s">
        <v>76</v>
      </c>
      <c r="E816" s="2" t="s">
        <v>1836</v>
      </c>
      <c r="F816" s="2" t="s">
        <v>1837</v>
      </c>
      <c r="G816" t="s">
        <v>79</v>
      </c>
      <c r="H816" s="1">
        <f>DATE(2025,1,13)</f>
        <v>45670</v>
      </c>
      <c r="I816">
        <v>80.400000000000006</v>
      </c>
    </row>
    <row r="817" spans="1:9" x14ac:dyDescent="0.25">
      <c r="A817">
        <f t="shared" ca="1" si="17"/>
        <v>0.35886542589484705</v>
      </c>
      <c r="B817" s="2" t="s">
        <v>421</v>
      </c>
      <c r="C817" s="2" t="s">
        <v>422</v>
      </c>
      <c r="D817" s="2" t="s">
        <v>76</v>
      </c>
      <c r="E817" s="2" t="s">
        <v>1838</v>
      </c>
      <c r="F817" s="2" t="s">
        <v>1839</v>
      </c>
      <c r="G817" t="s">
        <v>79</v>
      </c>
      <c r="H817" s="1">
        <f>DATE(2024,11,7)</f>
        <v>45603</v>
      </c>
      <c r="I817">
        <v>6960</v>
      </c>
    </row>
    <row r="818" spans="1:9" x14ac:dyDescent="0.25">
      <c r="A818">
        <f t="shared" ca="1" si="17"/>
        <v>0.29572053441475155</v>
      </c>
      <c r="B818" s="2" t="s">
        <v>241</v>
      </c>
      <c r="C818" s="2" t="s">
        <v>242</v>
      </c>
      <c r="D818" s="2" t="s">
        <v>76</v>
      </c>
      <c r="E818" s="2" t="s">
        <v>1840</v>
      </c>
      <c r="F818" s="2" t="s">
        <v>1841</v>
      </c>
      <c r="G818" t="s">
        <v>101</v>
      </c>
      <c r="H818" s="1">
        <f>DATE(2025,2,12)</f>
        <v>45700</v>
      </c>
      <c r="I818">
        <v>22.95</v>
      </c>
    </row>
    <row r="819" spans="1:9" x14ac:dyDescent="0.25">
      <c r="A819">
        <f t="shared" ca="1" si="17"/>
        <v>0.4520138825594332</v>
      </c>
      <c r="B819" s="2" t="s">
        <v>241</v>
      </c>
      <c r="C819" s="2" t="s">
        <v>242</v>
      </c>
      <c r="D819" s="2" t="s">
        <v>76</v>
      </c>
      <c r="E819" s="2" t="s">
        <v>1842</v>
      </c>
      <c r="F819" s="2" t="s">
        <v>1843</v>
      </c>
      <c r="G819" t="s">
        <v>101</v>
      </c>
      <c r="H819" s="1">
        <f>DATE(2025,1,27)</f>
        <v>45684</v>
      </c>
      <c r="I819">
        <v>696.82</v>
      </c>
    </row>
    <row r="820" spans="1:9" x14ac:dyDescent="0.25">
      <c r="A820">
        <f t="shared" ca="1" si="17"/>
        <v>0.35075936071834768</v>
      </c>
      <c r="B820" s="2" t="s">
        <v>81</v>
      </c>
      <c r="C820" s="2" t="s">
        <v>82</v>
      </c>
      <c r="D820" s="2" t="s">
        <v>76</v>
      </c>
      <c r="E820" s="2" t="s">
        <v>1844</v>
      </c>
      <c r="F820" s="2" t="s">
        <v>1845</v>
      </c>
      <c r="G820" t="s">
        <v>101</v>
      </c>
      <c r="H820" s="1">
        <f>DATE(2025,1,2)</f>
        <v>45659</v>
      </c>
      <c r="I820">
        <v>720.84</v>
      </c>
    </row>
    <row r="821" spans="1:9" x14ac:dyDescent="0.25">
      <c r="A821">
        <f t="shared" ca="1" si="17"/>
        <v>0.9539779388485724</v>
      </c>
      <c r="B821" s="2" t="s">
        <v>574</v>
      </c>
      <c r="C821" s="2" t="s">
        <v>575</v>
      </c>
      <c r="D821" s="2" t="s">
        <v>76</v>
      </c>
      <c r="E821" s="2" t="s">
        <v>1846</v>
      </c>
      <c r="F821" s="2" t="s">
        <v>1847</v>
      </c>
      <c r="G821" t="s">
        <v>79</v>
      </c>
      <c r="H821" s="1">
        <f>DATE(2024,12,9)</f>
        <v>45635</v>
      </c>
      <c r="I821">
        <v>1179.21</v>
      </c>
    </row>
    <row r="822" spans="1:9" x14ac:dyDescent="0.25">
      <c r="A822">
        <f t="shared" ca="1" si="17"/>
        <v>0.41416944615086504</v>
      </c>
      <c r="B822" s="2" t="s">
        <v>120</v>
      </c>
      <c r="C822" s="2" t="s">
        <v>121</v>
      </c>
      <c r="D822" s="2" t="s">
        <v>76</v>
      </c>
      <c r="E822" s="2" t="s">
        <v>1848</v>
      </c>
      <c r="F822" s="2" t="s">
        <v>1849</v>
      </c>
      <c r="G822" t="s">
        <v>79</v>
      </c>
      <c r="H822" s="1">
        <f>DATE(2025,1,24)</f>
        <v>45681</v>
      </c>
      <c r="I822">
        <v>10529</v>
      </c>
    </row>
    <row r="823" spans="1:9" x14ac:dyDescent="0.25">
      <c r="A823">
        <f t="shared" ca="1" si="17"/>
        <v>0.24417508387874243</v>
      </c>
      <c r="B823" s="2" t="s">
        <v>307</v>
      </c>
      <c r="C823" s="2" t="s">
        <v>308</v>
      </c>
      <c r="D823" s="2" t="s">
        <v>76</v>
      </c>
      <c r="E823" s="2" t="s">
        <v>1850</v>
      </c>
      <c r="F823" s="2" t="s">
        <v>1851</v>
      </c>
      <c r="G823" t="s">
        <v>79</v>
      </c>
      <c r="H823" s="1">
        <f>DATE(2024,10,15)</f>
        <v>45580</v>
      </c>
      <c r="I823">
        <v>346.37</v>
      </c>
    </row>
    <row r="824" spans="1:9" x14ac:dyDescent="0.25">
      <c r="A824">
        <f t="shared" ca="1" si="17"/>
        <v>0.8492123885225985</v>
      </c>
      <c r="B824" s="2" t="s">
        <v>241</v>
      </c>
      <c r="C824" s="2" t="s">
        <v>242</v>
      </c>
      <c r="D824" s="2" t="s">
        <v>76</v>
      </c>
      <c r="E824" s="2" t="s">
        <v>1852</v>
      </c>
      <c r="F824" s="2" t="s">
        <v>1853</v>
      </c>
      <c r="G824" t="s">
        <v>79</v>
      </c>
      <c r="H824" s="1">
        <f>DATE(2024,10,16)</f>
        <v>45581</v>
      </c>
      <c r="I824">
        <v>498.07</v>
      </c>
    </row>
    <row r="825" spans="1:9" x14ac:dyDescent="0.25">
      <c r="A825">
        <f t="shared" ca="1" si="17"/>
        <v>0.75327371555136013</v>
      </c>
      <c r="B825" s="2" t="s">
        <v>307</v>
      </c>
      <c r="C825" s="2" t="s">
        <v>308</v>
      </c>
      <c r="D825" s="2" t="s">
        <v>76</v>
      </c>
      <c r="E825" s="2" t="s">
        <v>1854</v>
      </c>
      <c r="F825" s="2" t="s">
        <v>410</v>
      </c>
      <c r="G825" t="s">
        <v>79</v>
      </c>
      <c r="H825" s="1">
        <f>DATE(2025,1,3)</f>
        <v>45660</v>
      </c>
      <c r="I825">
        <v>47.7</v>
      </c>
    </row>
    <row r="826" spans="1:9" x14ac:dyDescent="0.25">
      <c r="A826">
        <f t="shared" ca="1" si="17"/>
        <v>0.38376735727138755</v>
      </c>
      <c r="B826" s="2" t="s">
        <v>187</v>
      </c>
      <c r="C826" s="2" t="s">
        <v>188</v>
      </c>
      <c r="D826" s="2" t="s">
        <v>76</v>
      </c>
      <c r="E826" s="2" t="s">
        <v>1855</v>
      </c>
      <c r="F826" s="2" t="s">
        <v>1856</v>
      </c>
      <c r="G826" t="s">
        <v>79</v>
      </c>
      <c r="H826" s="1">
        <f>DATE(2024,10,23)</f>
        <v>45588</v>
      </c>
      <c r="I826">
        <v>117</v>
      </c>
    </row>
    <row r="827" spans="1:9" x14ac:dyDescent="0.25">
      <c r="A827">
        <f t="shared" ca="1" si="17"/>
        <v>0.57591793506919797</v>
      </c>
      <c r="B827" s="2" t="s">
        <v>150</v>
      </c>
      <c r="C827" s="2" t="s">
        <v>151</v>
      </c>
      <c r="D827" s="2" t="s">
        <v>76</v>
      </c>
      <c r="E827" s="2" t="s">
        <v>1857</v>
      </c>
      <c r="F827" s="2" t="s">
        <v>1858</v>
      </c>
      <c r="G827" t="s">
        <v>101</v>
      </c>
      <c r="H827" s="1">
        <f>DATE(2025,2,4)</f>
        <v>45692</v>
      </c>
      <c r="I827">
        <v>188.55</v>
      </c>
    </row>
    <row r="828" spans="1:9" x14ac:dyDescent="0.25">
      <c r="A828">
        <f t="shared" ca="1" si="17"/>
        <v>0.47163799134659745</v>
      </c>
      <c r="B828" s="2" t="s">
        <v>120</v>
      </c>
      <c r="C828" s="2" t="s">
        <v>121</v>
      </c>
      <c r="D828" s="2" t="s">
        <v>76</v>
      </c>
      <c r="E828" s="2" t="s">
        <v>1859</v>
      </c>
      <c r="F828" s="2" t="s">
        <v>1860</v>
      </c>
      <c r="G828" t="s">
        <v>79</v>
      </c>
      <c r="H828" s="1">
        <f>DATE(2024,12,18)</f>
        <v>45644</v>
      </c>
      <c r="I828">
        <v>55.78</v>
      </c>
    </row>
    <row r="829" spans="1:9" x14ac:dyDescent="0.25">
      <c r="A829">
        <f t="shared" ca="1" si="17"/>
        <v>7.1124596519766659E-2</v>
      </c>
      <c r="B829" s="2" t="s">
        <v>678</v>
      </c>
      <c r="C829" s="2" t="s">
        <v>679</v>
      </c>
      <c r="D829" s="2" t="s">
        <v>76</v>
      </c>
      <c r="E829" s="2" t="s">
        <v>1861</v>
      </c>
      <c r="F829" s="2" t="s">
        <v>1862</v>
      </c>
      <c r="G829" t="s">
        <v>79</v>
      </c>
      <c r="H829" s="1">
        <f>DATE(2024,10,18)</f>
        <v>45583</v>
      </c>
      <c r="I829">
        <v>430.2</v>
      </c>
    </row>
    <row r="830" spans="1:9" x14ac:dyDescent="0.25">
      <c r="A830">
        <f t="shared" ca="1" si="17"/>
        <v>0.42677826019783405</v>
      </c>
      <c r="B830" s="2" t="s">
        <v>74</v>
      </c>
      <c r="C830" s="2" t="s">
        <v>75</v>
      </c>
      <c r="D830" s="2" t="s">
        <v>76</v>
      </c>
      <c r="E830" s="2" t="s">
        <v>1863</v>
      </c>
      <c r="F830" s="2" t="s">
        <v>1864</v>
      </c>
      <c r="G830" t="s">
        <v>79</v>
      </c>
      <c r="H830" s="1">
        <f>DATE(2024,10,17)</f>
        <v>45582</v>
      </c>
      <c r="I830">
        <v>1004.68</v>
      </c>
    </row>
    <row r="831" spans="1:9" x14ac:dyDescent="0.25">
      <c r="A831">
        <f t="shared" ca="1" si="17"/>
        <v>0.50105270043928962</v>
      </c>
      <c r="B831" s="2" t="s">
        <v>241</v>
      </c>
      <c r="C831" s="2" t="s">
        <v>242</v>
      </c>
      <c r="D831" s="2" t="s">
        <v>76</v>
      </c>
      <c r="E831" s="2" t="s">
        <v>1865</v>
      </c>
      <c r="F831" s="2" t="s">
        <v>1866</v>
      </c>
      <c r="G831" t="s">
        <v>79</v>
      </c>
      <c r="H831" s="1">
        <f>DATE(2024,10,2)</f>
        <v>45567</v>
      </c>
      <c r="I831">
        <v>1361.6</v>
      </c>
    </row>
    <row r="832" spans="1:9" x14ac:dyDescent="0.25">
      <c r="A832">
        <f t="shared" ca="1" si="17"/>
        <v>0.72647357962034476</v>
      </c>
      <c r="B832" s="2" t="s">
        <v>311</v>
      </c>
      <c r="C832" s="2" t="s">
        <v>312</v>
      </c>
      <c r="D832" s="2" t="s">
        <v>76</v>
      </c>
      <c r="E832" s="2" t="s">
        <v>1867</v>
      </c>
      <c r="F832" s="2" t="s">
        <v>1615</v>
      </c>
      <c r="G832" t="s">
        <v>79</v>
      </c>
      <c r="H832" s="1">
        <f>DATE(2024,11,18)</f>
        <v>45614</v>
      </c>
      <c r="I832">
        <v>360.36</v>
      </c>
    </row>
    <row r="833" spans="1:9" x14ac:dyDescent="0.25">
      <c r="A833">
        <f t="shared" ca="1" si="17"/>
        <v>0.91969199716808303</v>
      </c>
      <c r="B833" s="2" t="s">
        <v>126</v>
      </c>
      <c r="C833" s="2" t="s">
        <v>127</v>
      </c>
      <c r="D833" s="2" t="s">
        <v>76</v>
      </c>
      <c r="E833" s="2" t="s">
        <v>1868</v>
      </c>
      <c r="F833" s="2" t="s">
        <v>1869</v>
      </c>
      <c r="G833" t="s">
        <v>101</v>
      </c>
      <c r="H833" s="1">
        <f>DATE(2025,2,28)</f>
        <v>45716</v>
      </c>
      <c r="I833">
        <v>1608</v>
      </c>
    </row>
    <row r="834" spans="1:9" x14ac:dyDescent="0.25">
      <c r="A834">
        <f t="shared" ca="1" si="17"/>
        <v>0.90505978982387003</v>
      </c>
      <c r="B834" s="2" t="s">
        <v>241</v>
      </c>
      <c r="C834" s="2" t="s">
        <v>242</v>
      </c>
      <c r="D834" s="2" t="s">
        <v>76</v>
      </c>
      <c r="E834" s="2" t="s">
        <v>1870</v>
      </c>
      <c r="F834" s="2" t="s">
        <v>1871</v>
      </c>
      <c r="G834" t="s">
        <v>101</v>
      </c>
      <c r="H834" s="1">
        <f>DATE(2025,1,3)</f>
        <v>45660</v>
      </c>
      <c r="I834">
        <v>879.14</v>
      </c>
    </row>
    <row r="835" spans="1:9" x14ac:dyDescent="0.25">
      <c r="A835">
        <f t="shared" ref="A835:A898" ca="1" si="18">RAND()</f>
        <v>0.31696041636424566</v>
      </c>
      <c r="B835" s="2" t="s">
        <v>81</v>
      </c>
      <c r="C835" s="2" t="s">
        <v>82</v>
      </c>
      <c r="D835" s="2" t="s">
        <v>76</v>
      </c>
      <c r="E835" s="2" t="s">
        <v>1872</v>
      </c>
      <c r="F835" s="2" t="s">
        <v>1873</v>
      </c>
      <c r="G835" t="s">
        <v>101</v>
      </c>
      <c r="H835" s="1">
        <f>DATE(2024,12,17)</f>
        <v>45643</v>
      </c>
      <c r="I835">
        <v>5772.8</v>
      </c>
    </row>
    <row r="836" spans="1:9" x14ac:dyDescent="0.25">
      <c r="A836">
        <f t="shared" ca="1" si="18"/>
        <v>0.61138830381408016</v>
      </c>
      <c r="B836" s="2" t="s">
        <v>645</v>
      </c>
      <c r="C836" s="2" t="s">
        <v>646</v>
      </c>
      <c r="D836" s="2" t="s">
        <v>76</v>
      </c>
      <c r="E836" s="2" t="s">
        <v>1874</v>
      </c>
      <c r="F836" s="2" t="s">
        <v>1875</v>
      </c>
      <c r="G836" t="s">
        <v>79</v>
      </c>
      <c r="H836" s="1">
        <f>DATE(2024,10,7)</f>
        <v>45572</v>
      </c>
      <c r="I836">
        <v>1920.83</v>
      </c>
    </row>
    <row r="837" spans="1:9" x14ac:dyDescent="0.25">
      <c r="A837">
        <f t="shared" ca="1" si="18"/>
        <v>0.34246924950066704</v>
      </c>
      <c r="B837" s="2" t="s">
        <v>120</v>
      </c>
      <c r="C837" s="2" t="s">
        <v>121</v>
      </c>
      <c r="D837" s="2" t="s">
        <v>76</v>
      </c>
      <c r="E837" s="2" t="s">
        <v>1876</v>
      </c>
      <c r="F837" s="2" t="s">
        <v>1877</v>
      </c>
      <c r="G837" t="s">
        <v>79</v>
      </c>
      <c r="H837" s="1">
        <f>DATE(2024,11,15)</f>
        <v>45611</v>
      </c>
      <c r="I837">
        <v>10884.52</v>
      </c>
    </row>
    <row r="838" spans="1:9" x14ac:dyDescent="0.25">
      <c r="A838">
        <f t="shared" ca="1" si="18"/>
        <v>0.43948425140570846</v>
      </c>
      <c r="B838" s="2" t="s">
        <v>120</v>
      </c>
      <c r="C838" s="2" t="s">
        <v>121</v>
      </c>
      <c r="D838" s="2" t="s">
        <v>76</v>
      </c>
      <c r="E838" s="2" t="s">
        <v>1878</v>
      </c>
      <c r="F838" s="2" t="s">
        <v>206</v>
      </c>
      <c r="G838" t="s">
        <v>79</v>
      </c>
      <c r="H838" s="1">
        <f>DATE(2024,10,16)</f>
        <v>45581</v>
      </c>
      <c r="I838">
        <v>13912.69</v>
      </c>
    </row>
    <row r="839" spans="1:9" x14ac:dyDescent="0.25">
      <c r="A839">
        <f t="shared" ca="1" si="18"/>
        <v>0.21674404579497131</v>
      </c>
      <c r="B839" s="2" t="s">
        <v>241</v>
      </c>
      <c r="C839" s="2" t="s">
        <v>242</v>
      </c>
      <c r="D839" s="2" t="s">
        <v>76</v>
      </c>
      <c r="E839" s="2" t="s">
        <v>1879</v>
      </c>
      <c r="F839" s="2" t="s">
        <v>1880</v>
      </c>
      <c r="G839" t="s">
        <v>79</v>
      </c>
      <c r="H839" s="1">
        <f>DATE(2024,12,18)</f>
        <v>45644</v>
      </c>
      <c r="I839">
        <v>2524.5</v>
      </c>
    </row>
    <row r="840" spans="1:9" x14ac:dyDescent="0.25">
      <c r="A840">
        <f t="shared" ca="1" si="18"/>
        <v>6.6704295507994948E-2</v>
      </c>
      <c r="B840" s="2" t="s">
        <v>417</v>
      </c>
      <c r="C840" s="2" t="s">
        <v>418</v>
      </c>
      <c r="D840" s="2" t="s">
        <v>76</v>
      </c>
      <c r="E840" s="2" t="s">
        <v>1881</v>
      </c>
      <c r="F840" s="2" t="s">
        <v>1882</v>
      </c>
      <c r="G840" t="s">
        <v>101</v>
      </c>
      <c r="H840" s="1">
        <f>DATE(2025,2,12)</f>
        <v>45700</v>
      </c>
      <c r="I840">
        <v>2751.74</v>
      </c>
    </row>
    <row r="841" spans="1:9" x14ac:dyDescent="0.25">
      <c r="A841">
        <f t="shared" ca="1" si="18"/>
        <v>0.13581500239545163</v>
      </c>
      <c r="B841" s="2" t="s">
        <v>106</v>
      </c>
      <c r="C841" s="2" t="s">
        <v>107</v>
      </c>
      <c r="D841" s="2" t="s">
        <v>76</v>
      </c>
      <c r="E841" s="2" t="s">
        <v>1883</v>
      </c>
      <c r="F841" s="2" t="s">
        <v>1884</v>
      </c>
      <c r="G841" t="s">
        <v>79</v>
      </c>
      <c r="H841" s="1">
        <f>DATE(2025,1,17)</f>
        <v>45674</v>
      </c>
      <c r="I841">
        <v>96.48</v>
      </c>
    </row>
    <row r="842" spans="1:9" x14ac:dyDescent="0.25">
      <c r="A842">
        <f t="shared" ca="1" si="18"/>
        <v>0.4064088313582308</v>
      </c>
      <c r="B842" s="2" t="s">
        <v>241</v>
      </c>
      <c r="C842" s="2" t="s">
        <v>242</v>
      </c>
      <c r="D842" s="2" t="s">
        <v>76</v>
      </c>
      <c r="E842" s="2" t="s">
        <v>1885</v>
      </c>
      <c r="F842" s="2" t="s">
        <v>1886</v>
      </c>
      <c r="G842" t="s">
        <v>79</v>
      </c>
      <c r="H842" s="1">
        <f>DATE(2024,12,23)</f>
        <v>45649</v>
      </c>
      <c r="I842">
        <v>1300.5</v>
      </c>
    </row>
    <row r="843" spans="1:9" x14ac:dyDescent="0.25">
      <c r="A843">
        <f t="shared" ca="1" si="18"/>
        <v>0.37420373070896051</v>
      </c>
      <c r="B843" s="2" t="s">
        <v>120</v>
      </c>
      <c r="C843" s="2" t="s">
        <v>121</v>
      </c>
      <c r="D843" s="2" t="s">
        <v>76</v>
      </c>
      <c r="E843" s="2" t="s">
        <v>1887</v>
      </c>
      <c r="F843" s="2" t="s">
        <v>1888</v>
      </c>
      <c r="G843" t="s">
        <v>79</v>
      </c>
      <c r="H843" s="1">
        <f>DATE(2025,1,27)</f>
        <v>45684</v>
      </c>
      <c r="I843">
        <v>309.14999999999998</v>
      </c>
    </row>
    <row r="844" spans="1:9" x14ac:dyDescent="0.25">
      <c r="A844">
        <f t="shared" ca="1" si="18"/>
        <v>0.62192983204799734</v>
      </c>
      <c r="B844" s="2" t="s">
        <v>261</v>
      </c>
      <c r="C844" s="2" t="s">
        <v>262</v>
      </c>
      <c r="D844" s="2" t="s">
        <v>76</v>
      </c>
      <c r="E844" s="2" t="s">
        <v>1889</v>
      </c>
      <c r="F844" s="2" t="s">
        <v>1890</v>
      </c>
      <c r="G844" t="s">
        <v>79</v>
      </c>
      <c r="H844" s="1">
        <f>DATE(2024,12,12)</f>
        <v>45638</v>
      </c>
      <c r="I844">
        <v>9715</v>
      </c>
    </row>
    <row r="845" spans="1:9" x14ac:dyDescent="0.25">
      <c r="A845">
        <f t="shared" ca="1" si="18"/>
        <v>0.44353537796650988</v>
      </c>
      <c r="B845" s="2" t="s">
        <v>85</v>
      </c>
      <c r="C845" s="2" t="s">
        <v>86</v>
      </c>
      <c r="D845" s="2" t="s">
        <v>76</v>
      </c>
      <c r="E845" s="2" t="s">
        <v>1891</v>
      </c>
      <c r="F845" s="2" t="s">
        <v>1892</v>
      </c>
      <c r="G845" t="s">
        <v>79</v>
      </c>
      <c r="H845" s="1">
        <f>DATE(2024,10,3)</f>
        <v>45568</v>
      </c>
      <c r="I845">
        <v>532.84</v>
      </c>
    </row>
    <row r="846" spans="1:9" x14ac:dyDescent="0.25">
      <c r="A846">
        <f t="shared" ca="1" si="18"/>
        <v>0.26216330950581512</v>
      </c>
      <c r="B846" s="2" t="s">
        <v>1893</v>
      </c>
      <c r="C846" s="2" t="s">
        <v>1894</v>
      </c>
      <c r="D846" s="2" t="s">
        <v>76</v>
      </c>
      <c r="E846" s="2" t="s">
        <v>1895</v>
      </c>
      <c r="F846" s="2" t="s">
        <v>1896</v>
      </c>
      <c r="G846" t="s">
        <v>79</v>
      </c>
      <c r="H846" s="1">
        <f>DATE(2024,11,6)</f>
        <v>45602</v>
      </c>
      <c r="I846">
        <v>-106.34</v>
      </c>
    </row>
    <row r="847" spans="1:9" x14ac:dyDescent="0.25">
      <c r="A847">
        <f t="shared" ca="1" si="18"/>
        <v>0.10008918403997458</v>
      </c>
      <c r="B847" s="2" t="s">
        <v>241</v>
      </c>
      <c r="C847" s="2" t="s">
        <v>242</v>
      </c>
      <c r="D847" s="2" t="s">
        <v>76</v>
      </c>
      <c r="E847" s="2" t="s">
        <v>1897</v>
      </c>
      <c r="F847" s="2" t="s">
        <v>1898</v>
      </c>
      <c r="G847" t="s">
        <v>79</v>
      </c>
      <c r="H847" s="1">
        <f>DATE(2024,11,15)</f>
        <v>45611</v>
      </c>
      <c r="I847">
        <v>18.87</v>
      </c>
    </row>
    <row r="848" spans="1:9" x14ac:dyDescent="0.25">
      <c r="A848">
        <f t="shared" ca="1" si="18"/>
        <v>0.26412120762109759</v>
      </c>
      <c r="B848" s="2" t="s">
        <v>593</v>
      </c>
      <c r="C848" s="2" t="s">
        <v>594</v>
      </c>
      <c r="D848" s="2" t="s">
        <v>76</v>
      </c>
      <c r="E848" s="2" t="s">
        <v>1899</v>
      </c>
      <c r="F848" s="2" t="s">
        <v>1487</v>
      </c>
      <c r="G848" t="s">
        <v>79</v>
      </c>
      <c r="H848" s="1">
        <f>DATE(2024,12,13)</f>
        <v>45639</v>
      </c>
      <c r="I848">
        <v>2097.4899999999998</v>
      </c>
    </row>
    <row r="849" spans="1:9" x14ac:dyDescent="0.25">
      <c r="A849">
        <f t="shared" ca="1" si="18"/>
        <v>3.0902685877779446E-3</v>
      </c>
      <c r="B849" s="2" t="s">
        <v>126</v>
      </c>
      <c r="C849" s="2" t="s">
        <v>127</v>
      </c>
      <c r="D849" s="2" t="s">
        <v>76</v>
      </c>
      <c r="E849" s="2" t="s">
        <v>1900</v>
      </c>
      <c r="F849" s="2" t="s">
        <v>1901</v>
      </c>
      <c r="G849" t="s">
        <v>79</v>
      </c>
      <c r="H849" s="1">
        <f>DATE(2025,1,15)</f>
        <v>45672</v>
      </c>
      <c r="I849">
        <v>645.12</v>
      </c>
    </row>
    <row r="850" spans="1:9" x14ac:dyDescent="0.25">
      <c r="A850">
        <f t="shared" ca="1" si="18"/>
        <v>0.14103677942353876</v>
      </c>
      <c r="B850" s="2" t="s">
        <v>81</v>
      </c>
      <c r="C850" s="2" t="s">
        <v>82</v>
      </c>
      <c r="D850" s="2" t="s">
        <v>76</v>
      </c>
      <c r="E850" s="2" t="s">
        <v>1902</v>
      </c>
      <c r="F850" s="2" t="s">
        <v>1903</v>
      </c>
      <c r="G850" t="s">
        <v>79</v>
      </c>
      <c r="H850" s="1">
        <f>DATE(2024,12,1)</f>
        <v>45627</v>
      </c>
      <c r="I850">
        <v>363.4</v>
      </c>
    </row>
    <row r="851" spans="1:9" x14ac:dyDescent="0.25">
      <c r="A851">
        <f t="shared" ca="1" si="18"/>
        <v>0.14927353482873384</v>
      </c>
      <c r="B851" s="2" t="s">
        <v>126</v>
      </c>
      <c r="C851" s="2" t="s">
        <v>127</v>
      </c>
      <c r="D851" s="2" t="s">
        <v>76</v>
      </c>
      <c r="E851" s="2" t="s">
        <v>1904</v>
      </c>
      <c r="F851" s="2" t="s">
        <v>1704</v>
      </c>
      <c r="G851" t="s">
        <v>79</v>
      </c>
      <c r="H851" s="1">
        <f>DATE(2024,12,5)</f>
        <v>45631</v>
      </c>
      <c r="I851">
        <v>901</v>
      </c>
    </row>
    <row r="852" spans="1:9" x14ac:dyDescent="0.25">
      <c r="A852">
        <f t="shared" ca="1" si="18"/>
        <v>0.95198924081127156</v>
      </c>
      <c r="B852" s="2" t="s">
        <v>126</v>
      </c>
      <c r="C852" s="2" t="s">
        <v>127</v>
      </c>
      <c r="D852" s="2" t="s">
        <v>76</v>
      </c>
      <c r="E852" s="2" t="s">
        <v>1905</v>
      </c>
      <c r="F852" s="2" t="s">
        <v>1906</v>
      </c>
      <c r="G852" t="s">
        <v>101</v>
      </c>
      <c r="H852" s="1">
        <f>DATE(2025,2,13)</f>
        <v>45701</v>
      </c>
      <c r="I852">
        <v>1608</v>
      </c>
    </row>
    <row r="853" spans="1:9" x14ac:dyDescent="0.25">
      <c r="A853">
        <f t="shared" ca="1" si="18"/>
        <v>0.4834069784727647</v>
      </c>
      <c r="B853" s="2" t="s">
        <v>187</v>
      </c>
      <c r="C853" s="2" t="s">
        <v>188</v>
      </c>
      <c r="D853" s="2" t="s">
        <v>76</v>
      </c>
      <c r="E853" s="2" t="s">
        <v>1907</v>
      </c>
      <c r="F853" s="2" t="s">
        <v>1908</v>
      </c>
      <c r="G853" t="s">
        <v>79</v>
      </c>
      <c r="H853" s="1">
        <f>DATE(2024,12,4)</f>
        <v>45630</v>
      </c>
      <c r="I853">
        <v>739.2</v>
      </c>
    </row>
    <row r="854" spans="1:9" x14ac:dyDescent="0.25">
      <c r="A854">
        <f t="shared" ca="1" si="18"/>
        <v>0.43691742355979235</v>
      </c>
      <c r="B854" s="2" t="s">
        <v>126</v>
      </c>
      <c r="C854" s="2" t="s">
        <v>127</v>
      </c>
      <c r="D854" s="2" t="s">
        <v>76</v>
      </c>
      <c r="E854" s="2" t="s">
        <v>1909</v>
      </c>
      <c r="F854" s="2" t="s">
        <v>1910</v>
      </c>
      <c r="G854" t="s">
        <v>79</v>
      </c>
      <c r="H854" s="1">
        <f>DATE(2024,10,23)</f>
        <v>45588</v>
      </c>
      <c r="I854">
        <v>80.400000000000006</v>
      </c>
    </row>
    <row r="855" spans="1:9" x14ac:dyDescent="0.25">
      <c r="A855">
        <f t="shared" ca="1" si="18"/>
        <v>5.499521016305331E-2</v>
      </c>
      <c r="B855" s="2" t="s">
        <v>126</v>
      </c>
      <c r="C855" s="2" t="s">
        <v>127</v>
      </c>
      <c r="D855" s="2" t="s">
        <v>76</v>
      </c>
      <c r="E855" s="2" t="s">
        <v>1911</v>
      </c>
      <c r="F855" s="2" t="s">
        <v>1912</v>
      </c>
      <c r="G855" t="s">
        <v>79</v>
      </c>
      <c r="H855" s="1">
        <f>DATE(2025,1,17)</f>
        <v>45674</v>
      </c>
      <c r="I855">
        <v>160.80000000000001</v>
      </c>
    </row>
    <row r="856" spans="1:9" x14ac:dyDescent="0.25">
      <c r="A856">
        <f t="shared" ca="1" si="18"/>
        <v>0.77398401284339102</v>
      </c>
      <c r="B856" s="2" t="s">
        <v>241</v>
      </c>
      <c r="C856" s="2" t="s">
        <v>242</v>
      </c>
      <c r="D856" s="2" t="s">
        <v>76</v>
      </c>
      <c r="E856" s="2" t="s">
        <v>1913</v>
      </c>
      <c r="F856" s="2" t="s">
        <v>1914</v>
      </c>
      <c r="G856" t="s">
        <v>79</v>
      </c>
      <c r="H856" s="1">
        <f>DATE(2024,12,23)</f>
        <v>45649</v>
      </c>
      <c r="I856">
        <v>67.14</v>
      </c>
    </row>
    <row r="857" spans="1:9" x14ac:dyDescent="0.25">
      <c r="A857">
        <f t="shared" ca="1" si="18"/>
        <v>0.94336360665686436</v>
      </c>
      <c r="B857" s="2" t="s">
        <v>241</v>
      </c>
      <c r="C857" s="2" t="s">
        <v>242</v>
      </c>
      <c r="D857" s="2" t="s">
        <v>76</v>
      </c>
      <c r="E857" s="2" t="s">
        <v>1915</v>
      </c>
      <c r="F857" s="2" t="s">
        <v>1916</v>
      </c>
      <c r="G857" t="s">
        <v>101</v>
      </c>
      <c r="H857" s="1">
        <f>DATE(2025,1,15)</f>
        <v>45672</v>
      </c>
      <c r="I857">
        <v>23.22</v>
      </c>
    </row>
    <row r="858" spans="1:9" x14ac:dyDescent="0.25">
      <c r="A858">
        <f t="shared" ca="1" si="18"/>
        <v>0.62497859075761253</v>
      </c>
      <c r="B858" s="2" t="s">
        <v>241</v>
      </c>
      <c r="C858" s="2" t="s">
        <v>242</v>
      </c>
      <c r="D858" s="2" t="s">
        <v>76</v>
      </c>
      <c r="E858" s="2" t="s">
        <v>1917</v>
      </c>
      <c r="F858" s="2" t="s">
        <v>1918</v>
      </c>
      <c r="G858" t="s">
        <v>101</v>
      </c>
      <c r="H858" s="1">
        <f>DATE(2025,2,7)</f>
        <v>45695</v>
      </c>
      <c r="I858">
        <v>2998.8</v>
      </c>
    </row>
    <row r="859" spans="1:9" x14ac:dyDescent="0.25">
      <c r="A859">
        <f t="shared" ca="1" si="18"/>
        <v>0.35461398575396019</v>
      </c>
      <c r="B859" s="2" t="s">
        <v>241</v>
      </c>
      <c r="C859" s="2" t="s">
        <v>242</v>
      </c>
      <c r="D859" s="2" t="s">
        <v>76</v>
      </c>
      <c r="E859" s="2" t="s">
        <v>1919</v>
      </c>
      <c r="F859" s="2" t="s">
        <v>764</v>
      </c>
      <c r="G859" t="s">
        <v>79</v>
      </c>
      <c r="H859" s="1">
        <f>DATE(2024,12,23)</f>
        <v>45649</v>
      </c>
      <c r="I859">
        <v>1006.57</v>
      </c>
    </row>
    <row r="860" spans="1:9" x14ac:dyDescent="0.25">
      <c r="A860">
        <f t="shared" ca="1" si="18"/>
        <v>0.12397333081317252</v>
      </c>
      <c r="B860" s="2" t="s">
        <v>611</v>
      </c>
      <c r="C860" s="2" t="s">
        <v>612</v>
      </c>
      <c r="D860" s="2" t="s">
        <v>76</v>
      </c>
      <c r="E860" s="2" t="s">
        <v>1920</v>
      </c>
      <c r="F860" s="2" t="s">
        <v>1921</v>
      </c>
      <c r="G860" t="s">
        <v>79</v>
      </c>
      <c r="H860" s="1">
        <f>DATE(2025,1,28)</f>
        <v>45685</v>
      </c>
      <c r="I860">
        <v>0</v>
      </c>
    </row>
    <row r="861" spans="1:9" x14ac:dyDescent="0.25">
      <c r="A861">
        <f t="shared" ca="1" si="18"/>
        <v>0.45788771172574416</v>
      </c>
      <c r="B861" s="2" t="s">
        <v>241</v>
      </c>
      <c r="C861" s="2" t="s">
        <v>242</v>
      </c>
      <c r="D861" s="2" t="s">
        <v>76</v>
      </c>
      <c r="E861" s="2" t="s">
        <v>1922</v>
      </c>
      <c r="F861" s="2" t="s">
        <v>1923</v>
      </c>
      <c r="G861" t="s">
        <v>101</v>
      </c>
      <c r="H861" s="1">
        <f>DATE(2025,2,5)</f>
        <v>45693</v>
      </c>
      <c r="I861">
        <v>36.72</v>
      </c>
    </row>
    <row r="862" spans="1:9" x14ac:dyDescent="0.25">
      <c r="A862">
        <f t="shared" ca="1" si="18"/>
        <v>0.29391277687109518</v>
      </c>
      <c r="B862" s="2" t="s">
        <v>81</v>
      </c>
      <c r="C862" s="2" t="s">
        <v>82</v>
      </c>
      <c r="D862" s="2" t="s">
        <v>76</v>
      </c>
      <c r="E862" s="2" t="s">
        <v>1924</v>
      </c>
      <c r="F862" s="2" t="s">
        <v>1925</v>
      </c>
      <c r="G862" t="s">
        <v>79</v>
      </c>
      <c r="H862" s="1">
        <f>DATE(2024,11,13)</f>
        <v>45609</v>
      </c>
      <c r="I862">
        <v>4842.97</v>
      </c>
    </row>
    <row r="863" spans="1:9" x14ac:dyDescent="0.25">
      <c r="A863">
        <f t="shared" ca="1" si="18"/>
        <v>0.93865799351786194</v>
      </c>
      <c r="B863" s="2" t="s">
        <v>1033</v>
      </c>
      <c r="C863" s="2" t="s">
        <v>1034</v>
      </c>
      <c r="D863" s="2" t="s">
        <v>76</v>
      </c>
      <c r="E863" s="2" t="s">
        <v>1926</v>
      </c>
      <c r="F863" s="2" t="s">
        <v>1036</v>
      </c>
      <c r="G863" t="s">
        <v>101</v>
      </c>
      <c r="H863" s="1">
        <f>DATE(2024,12,26)</f>
        <v>45652</v>
      </c>
      <c r="I863">
        <v>-4408.82</v>
      </c>
    </row>
    <row r="864" spans="1:9" x14ac:dyDescent="0.25">
      <c r="A864">
        <f t="shared" ca="1" si="18"/>
        <v>0.32078642549678604</v>
      </c>
      <c r="B864" s="2" t="s">
        <v>224</v>
      </c>
      <c r="C864" s="2" t="s">
        <v>225</v>
      </c>
      <c r="D864" s="2" t="s">
        <v>76</v>
      </c>
      <c r="E864" s="2" t="s">
        <v>1927</v>
      </c>
      <c r="F864" s="2" t="s">
        <v>1928</v>
      </c>
      <c r="G864" t="s">
        <v>79</v>
      </c>
      <c r="H864" s="1">
        <f>DATE(2024,12,23)</f>
        <v>45649</v>
      </c>
      <c r="I864">
        <v>5820.51</v>
      </c>
    </row>
    <row r="865" spans="1:9" x14ac:dyDescent="0.25">
      <c r="A865">
        <f t="shared" ca="1" si="18"/>
        <v>0.32957354132643846</v>
      </c>
      <c r="B865" s="2" t="s">
        <v>241</v>
      </c>
      <c r="C865" s="2" t="s">
        <v>242</v>
      </c>
      <c r="D865" s="2" t="s">
        <v>76</v>
      </c>
      <c r="E865" s="2" t="s">
        <v>1929</v>
      </c>
      <c r="F865" s="2" t="s">
        <v>1930</v>
      </c>
      <c r="G865" t="s">
        <v>101</v>
      </c>
      <c r="H865" s="1">
        <f>DATE(2025,1,22)</f>
        <v>45679</v>
      </c>
      <c r="I865">
        <v>289.8</v>
      </c>
    </row>
    <row r="866" spans="1:9" x14ac:dyDescent="0.25">
      <c r="A866">
        <f t="shared" ca="1" si="18"/>
        <v>0.26868292191383936</v>
      </c>
      <c r="B866" s="2" t="s">
        <v>150</v>
      </c>
      <c r="C866" s="2" t="s">
        <v>151</v>
      </c>
      <c r="D866" s="2" t="s">
        <v>76</v>
      </c>
      <c r="E866" s="2" t="s">
        <v>1931</v>
      </c>
      <c r="F866" s="2" t="s">
        <v>1932</v>
      </c>
      <c r="G866" t="s">
        <v>79</v>
      </c>
      <c r="H866" s="1">
        <f>DATE(2024,11,8)</f>
        <v>45604</v>
      </c>
      <c r="I866">
        <v>232.37</v>
      </c>
    </row>
    <row r="867" spans="1:9" x14ac:dyDescent="0.25">
      <c r="A867">
        <f t="shared" ca="1" si="18"/>
        <v>0.56608419040214941</v>
      </c>
      <c r="B867" s="2" t="s">
        <v>74</v>
      </c>
      <c r="C867" s="2" t="s">
        <v>75</v>
      </c>
      <c r="D867" s="2" t="s">
        <v>76</v>
      </c>
      <c r="E867" s="2" t="s">
        <v>1933</v>
      </c>
      <c r="F867" s="2" t="s">
        <v>1934</v>
      </c>
      <c r="G867" t="s">
        <v>101</v>
      </c>
      <c r="H867" s="1">
        <f>DATE(2025,1,15)</f>
        <v>45672</v>
      </c>
      <c r="I867">
        <v>446.4</v>
      </c>
    </row>
    <row r="868" spans="1:9" x14ac:dyDescent="0.25">
      <c r="A868">
        <f t="shared" ca="1" si="18"/>
        <v>0.16036481171070593</v>
      </c>
      <c r="B868" s="2" t="s">
        <v>126</v>
      </c>
      <c r="C868" s="2" t="s">
        <v>127</v>
      </c>
      <c r="D868" s="2" t="s">
        <v>76</v>
      </c>
      <c r="E868" s="2" t="s">
        <v>1935</v>
      </c>
      <c r="F868" s="2" t="s">
        <v>1936</v>
      </c>
      <c r="G868" t="s">
        <v>79</v>
      </c>
      <c r="H868" s="1">
        <f>DATE(2024,10,17)</f>
        <v>45582</v>
      </c>
      <c r="I868">
        <v>44.6</v>
      </c>
    </row>
    <row r="869" spans="1:9" x14ac:dyDescent="0.25">
      <c r="A869">
        <f t="shared" ca="1" si="18"/>
        <v>0.79161978129710464</v>
      </c>
      <c r="B869" s="2" t="s">
        <v>187</v>
      </c>
      <c r="C869" s="2" t="s">
        <v>188</v>
      </c>
      <c r="D869" s="2" t="s">
        <v>76</v>
      </c>
      <c r="E869" s="2" t="s">
        <v>1937</v>
      </c>
      <c r="F869" s="2" t="s">
        <v>1938</v>
      </c>
      <c r="G869" t="s">
        <v>101</v>
      </c>
      <c r="H869" s="1">
        <f>DATE(2025,2,25)</f>
        <v>45713</v>
      </c>
      <c r="I869">
        <v>804</v>
      </c>
    </row>
    <row r="870" spans="1:9" x14ac:dyDescent="0.25">
      <c r="A870">
        <f t="shared" ca="1" si="18"/>
        <v>0.68979205762221585</v>
      </c>
      <c r="B870" s="2" t="s">
        <v>574</v>
      </c>
      <c r="C870" s="2" t="s">
        <v>575</v>
      </c>
      <c r="D870" s="2" t="s">
        <v>76</v>
      </c>
      <c r="E870" s="2" t="s">
        <v>1939</v>
      </c>
      <c r="F870" s="2" t="s">
        <v>1940</v>
      </c>
      <c r="G870" t="s">
        <v>101</v>
      </c>
      <c r="H870" s="1">
        <f>DATE(2025,2,7)</f>
        <v>45695</v>
      </c>
      <c r="I870">
        <v>1047.6099999999999</v>
      </c>
    </row>
    <row r="871" spans="1:9" x14ac:dyDescent="0.25">
      <c r="A871">
        <f t="shared" ca="1" si="18"/>
        <v>0.37954661792370692</v>
      </c>
      <c r="B871" s="2" t="s">
        <v>187</v>
      </c>
      <c r="C871" s="2" t="s">
        <v>188</v>
      </c>
      <c r="D871" s="2" t="s">
        <v>76</v>
      </c>
      <c r="E871" s="2" t="s">
        <v>1941</v>
      </c>
      <c r="F871" s="2" t="s">
        <v>1942</v>
      </c>
      <c r="G871" t="s">
        <v>79</v>
      </c>
      <c r="H871" s="1">
        <f>DATE(2024,11,12)</f>
        <v>45608</v>
      </c>
      <c r="I871">
        <v>80.400000000000006</v>
      </c>
    </row>
    <row r="872" spans="1:9" x14ac:dyDescent="0.25">
      <c r="A872">
        <f t="shared" ca="1" si="18"/>
        <v>1.0270118189768529E-2</v>
      </c>
      <c r="B872" s="2" t="s">
        <v>1755</v>
      </c>
      <c r="C872" s="2" t="s">
        <v>1756</v>
      </c>
      <c r="D872" s="2" t="s">
        <v>76</v>
      </c>
      <c r="E872" s="2" t="s">
        <v>1943</v>
      </c>
      <c r="F872" s="2" t="s">
        <v>1944</v>
      </c>
      <c r="G872" t="s">
        <v>101</v>
      </c>
      <c r="H872" s="1">
        <f>DATE(2025,2,20)</f>
        <v>45708</v>
      </c>
      <c r="I872">
        <v>4431.6000000000004</v>
      </c>
    </row>
    <row r="873" spans="1:9" x14ac:dyDescent="0.25">
      <c r="A873">
        <f t="shared" ca="1" si="18"/>
        <v>0.22278310242679322</v>
      </c>
      <c r="B873" s="2" t="s">
        <v>81</v>
      </c>
      <c r="C873" s="2" t="s">
        <v>82</v>
      </c>
      <c r="D873" s="2" t="s">
        <v>76</v>
      </c>
      <c r="E873" s="2" t="s">
        <v>1945</v>
      </c>
      <c r="F873" s="2" t="s">
        <v>1242</v>
      </c>
      <c r="G873" t="s">
        <v>79</v>
      </c>
      <c r="H873" s="1">
        <f>DATE(2024,12,8)</f>
        <v>45634</v>
      </c>
      <c r="I873">
        <v>3632.73</v>
      </c>
    </row>
    <row r="874" spans="1:9" x14ac:dyDescent="0.25">
      <c r="A874">
        <f t="shared" ca="1" si="18"/>
        <v>0.15832524603503784</v>
      </c>
      <c r="B874" s="2" t="s">
        <v>241</v>
      </c>
      <c r="C874" s="2" t="s">
        <v>242</v>
      </c>
      <c r="D874" s="2" t="s">
        <v>76</v>
      </c>
      <c r="E874" s="2" t="s">
        <v>1946</v>
      </c>
      <c r="F874" s="2" t="s">
        <v>1634</v>
      </c>
      <c r="G874" t="s">
        <v>101</v>
      </c>
      <c r="H874" s="1">
        <f>DATE(2025,2,19)</f>
        <v>45707</v>
      </c>
      <c r="I874">
        <v>141.82</v>
      </c>
    </row>
    <row r="875" spans="1:9" x14ac:dyDescent="0.25">
      <c r="A875">
        <f t="shared" ca="1" si="18"/>
        <v>0.37560870522958767</v>
      </c>
      <c r="B875" s="2" t="s">
        <v>328</v>
      </c>
      <c r="C875" s="2" t="s">
        <v>329</v>
      </c>
      <c r="D875" s="2" t="s">
        <v>76</v>
      </c>
      <c r="E875" s="2" t="s">
        <v>1947</v>
      </c>
      <c r="F875" s="2" t="s">
        <v>1948</v>
      </c>
      <c r="G875" t="s">
        <v>79</v>
      </c>
      <c r="H875" s="1">
        <f>DATE(2024,10,24)</f>
        <v>45589</v>
      </c>
      <c r="I875">
        <v>681.94</v>
      </c>
    </row>
    <row r="876" spans="1:9" x14ac:dyDescent="0.25">
      <c r="A876">
        <f t="shared" ca="1" si="18"/>
        <v>0.10960167371099261</v>
      </c>
      <c r="B876" s="2" t="s">
        <v>81</v>
      </c>
      <c r="C876" s="2" t="s">
        <v>82</v>
      </c>
      <c r="D876" s="2" t="s">
        <v>76</v>
      </c>
      <c r="E876" s="2" t="s">
        <v>1949</v>
      </c>
      <c r="F876" s="2" t="s">
        <v>1950</v>
      </c>
      <c r="G876" t="s">
        <v>101</v>
      </c>
      <c r="H876" s="1">
        <f>DATE(2025,1,27)</f>
        <v>45684</v>
      </c>
      <c r="I876">
        <v>3717.38</v>
      </c>
    </row>
    <row r="877" spans="1:9" x14ac:dyDescent="0.25">
      <c r="A877">
        <f t="shared" ca="1" si="18"/>
        <v>4.1169676418531531E-2</v>
      </c>
      <c r="B877" s="2" t="s">
        <v>187</v>
      </c>
      <c r="C877" s="2" t="s">
        <v>188</v>
      </c>
      <c r="D877" s="2" t="s">
        <v>76</v>
      </c>
      <c r="E877" s="2" t="s">
        <v>1951</v>
      </c>
      <c r="F877" s="2" t="s">
        <v>1952</v>
      </c>
      <c r="G877" t="s">
        <v>79</v>
      </c>
      <c r="H877" s="1">
        <f>DATE(2024,11,12)</f>
        <v>45608</v>
      </c>
      <c r="I877">
        <v>3974.4</v>
      </c>
    </row>
    <row r="878" spans="1:9" x14ac:dyDescent="0.25">
      <c r="A878">
        <f t="shared" ca="1" si="18"/>
        <v>2.4381284406253867E-2</v>
      </c>
      <c r="B878" s="2" t="s">
        <v>1953</v>
      </c>
      <c r="C878" s="2" t="s">
        <v>1954</v>
      </c>
      <c r="D878" s="2" t="s">
        <v>76</v>
      </c>
      <c r="E878" s="2" t="s">
        <v>1955</v>
      </c>
      <c r="F878" s="2" t="s">
        <v>1956</v>
      </c>
      <c r="G878" t="s">
        <v>79</v>
      </c>
      <c r="H878" s="1">
        <f>DATE(2024,12,23)</f>
        <v>45649</v>
      </c>
      <c r="I878">
        <v>0</v>
      </c>
    </row>
    <row r="879" spans="1:9" x14ac:dyDescent="0.25">
      <c r="A879">
        <f t="shared" ca="1" si="18"/>
        <v>0.40943016407977917</v>
      </c>
      <c r="B879" s="2" t="s">
        <v>307</v>
      </c>
      <c r="C879" s="2" t="s">
        <v>308</v>
      </c>
      <c r="D879" s="2" t="s">
        <v>76</v>
      </c>
      <c r="E879" s="2" t="s">
        <v>1957</v>
      </c>
      <c r="F879" s="2" t="s">
        <v>790</v>
      </c>
      <c r="G879" t="s">
        <v>79</v>
      </c>
      <c r="H879" s="1">
        <f>DATE(2024,12,6)</f>
        <v>45632</v>
      </c>
      <c r="I879">
        <v>-820.04</v>
      </c>
    </row>
    <row r="880" spans="1:9" x14ac:dyDescent="0.25">
      <c r="A880">
        <f t="shared" ca="1" si="18"/>
        <v>0.8004376423783589</v>
      </c>
      <c r="B880" s="2" t="s">
        <v>261</v>
      </c>
      <c r="C880" s="2" t="s">
        <v>262</v>
      </c>
      <c r="D880" s="2" t="s">
        <v>76</v>
      </c>
      <c r="E880" s="2" t="s">
        <v>1958</v>
      </c>
      <c r="F880" s="2" t="s">
        <v>1959</v>
      </c>
      <c r="G880" t="s">
        <v>79</v>
      </c>
      <c r="H880" s="1">
        <f>DATE(2024,11,21)</f>
        <v>45617</v>
      </c>
      <c r="I880">
        <v>2791.08</v>
      </c>
    </row>
    <row r="881" spans="1:9" x14ac:dyDescent="0.25">
      <c r="A881">
        <f t="shared" ca="1" si="18"/>
        <v>8.4971741023906255E-2</v>
      </c>
      <c r="B881" s="2" t="s">
        <v>417</v>
      </c>
      <c r="C881" s="2" t="s">
        <v>418</v>
      </c>
      <c r="D881" s="2" t="s">
        <v>76</v>
      </c>
      <c r="E881" s="2" t="s">
        <v>1960</v>
      </c>
      <c r="F881" s="2" t="s">
        <v>1414</v>
      </c>
      <c r="G881" t="s">
        <v>79</v>
      </c>
      <c r="H881" s="1">
        <f>DATE(2024,11,6)</f>
        <v>45602</v>
      </c>
      <c r="I881">
        <v>113.27</v>
      </c>
    </row>
    <row r="882" spans="1:9" x14ac:dyDescent="0.25">
      <c r="A882">
        <f t="shared" ca="1" si="18"/>
        <v>0.85766872157578655</v>
      </c>
      <c r="B882" s="2" t="s">
        <v>307</v>
      </c>
      <c r="C882" s="2" t="s">
        <v>308</v>
      </c>
      <c r="D882" s="2" t="s">
        <v>76</v>
      </c>
      <c r="E882" s="2" t="s">
        <v>1961</v>
      </c>
      <c r="F882" s="2" t="s">
        <v>1962</v>
      </c>
      <c r="G882" t="s">
        <v>79</v>
      </c>
      <c r="H882" s="1">
        <f>DATE(2024,12,19)</f>
        <v>45645</v>
      </c>
      <c r="I882">
        <v>5282.04</v>
      </c>
    </row>
    <row r="883" spans="1:9" x14ac:dyDescent="0.25">
      <c r="A883">
        <f t="shared" ca="1" si="18"/>
        <v>0.76063630226606349</v>
      </c>
      <c r="B883" s="2" t="s">
        <v>126</v>
      </c>
      <c r="C883" s="2" t="s">
        <v>127</v>
      </c>
      <c r="D883" s="2" t="s">
        <v>76</v>
      </c>
      <c r="E883" s="2" t="s">
        <v>1963</v>
      </c>
      <c r="F883" s="2" t="s">
        <v>1964</v>
      </c>
      <c r="G883" t="s">
        <v>79</v>
      </c>
      <c r="H883" s="1">
        <f>DATE(2024,10,31)</f>
        <v>45596</v>
      </c>
      <c r="I883">
        <v>36.880000000000003</v>
      </c>
    </row>
    <row r="884" spans="1:9" x14ac:dyDescent="0.25">
      <c r="A884">
        <f t="shared" ca="1" si="18"/>
        <v>0.55819580387970125</v>
      </c>
      <c r="B884" s="2" t="s">
        <v>354</v>
      </c>
      <c r="C884" s="2" t="s">
        <v>355</v>
      </c>
      <c r="D884" s="2" t="s">
        <v>76</v>
      </c>
      <c r="E884" s="2" t="s">
        <v>1965</v>
      </c>
      <c r="F884" s="2" t="s">
        <v>357</v>
      </c>
      <c r="G884" t="s">
        <v>79</v>
      </c>
      <c r="H884" s="1">
        <f>DATE(2024,10,31)</f>
        <v>45596</v>
      </c>
      <c r="I884">
        <v>6106</v>
      </c>
    </row>
    <row r="885" spans="1:9" x14ac:dyDescent="0.25">
      <c r="A885">
        <f t="shared" ca="1" si="18"/>
        <v>0.29058267244014391</v>
      </c>
      <c r="B885" s="2" t="s">
        <v>126</v>
      </c>
      <c r="C885" s="2" t="s">
        <v>127</v>
      </c>
      <c r="D885" s="2" t="s">
        <v>76</v>
      </c>
      <c r="E885" s="2" t="s">
        <v>1966</v>
      </c>
      <c r="F885" s="2" t="s">
        <v>1967</v>
      </c>
      <c r="G885" t="s">
        <v>79</v>
      </c>
      <c r="H885" s="1">
        <f>DATE(2025,1,10)</f>
        <v>45667</v>
      </c>
      <c r="I885">
        <v>26.26</v>
      </c>
    </row>
    <row r="886" spans="1:9" x14ac:dyDescent="0.25">
      <c r="A886">
        <f t="shared" ca="1" si="18"/>
        <v>0.93969129503627091</v>
      </c>
      <c r="B886" s="2" t="s">
        <v>74</v>
      </c>
      <c r="C886" s="2" t="s">
        <v>75</v>
      </c>
      <c r="D886" s="2" t="s">
        <v>76</v>
      </c>
      <c r="E886" s="2" t="s">
        <v>1968</v>
      </c>
      <c r="F886" s="2" t="s">
        <v>1969</v>
      </c>
      <c r="G886" t="s">
        <v>79</v>
      </c>
      <c r="H886" s="1">
        <f>DATE(2024,10,17)</f>
        <v>45582</v>
      </c>
      <c r="I886">
        <v>10515.99</v>
      </c>
    </row>
    <row r="887" spans="1:9" x14ac:dyDescent="0.25">
      <c r="A887">
        <f t="shared" ca="1" si="18"/>
        <v>0.43124019109932743</v>
      </c>
      <c r="B887" s="2" t="s">
        <v>241</v>
      </c>
      <c r="C887" s="2" t="s">
        <v>242</v>
      </c>
      <c r="D887" s="2" t="s">
        <v>76</v>
      </c>
      <c r="E887" s="2" t="s">
        <v>1970</v>
      </c>
      <c r="F887" s="2" t="s">
        <v>1971</v>
      </c>
      <c r="G887" t="s">
        <v>79</v>
      </c>
      <c r="H887" s="1">
        <f>DATE(2024,10,4)</f>
        <v>45569</v>
      </c>
      <c r="I887">
        <v>6241.44</v>
      </c>
    </row>
    <row r="888" spans="1:9" x14ac:dyDescent="0.25">
      <c r="A888">
        <f t="shared" ca="1" si="18"/>
        <v>0.99839874354749081</v>
      </c>
      <c r="B888" s="2" t="s">
        <v>126</v>
      </c>
      <c r="C888" s="2" t="s">
        <v>127</v>
      </c>
      <c r="D888" s="2" t="s">
        <v>76</v>
      </c>
      <c r="E888" s="2" t="s">
        <v>1972</v>
      </c>
      <c r="F888" s="2" t="s">
        <v>1973</v>
      </c>
      <c r="G888" t="s">
        <v>79</v>
      </c>
      <c r="H888" s="1">
        <f>DATE(2024,12,6)</f>
        <v>45632</v>
      </c>
      <c r="I888">
        <v>700.61</v>
      </c>
    </row>
    <row r="889" spans="1:9" x14ac:dyDescent="0.25">
      <c r="A889">
        <f t="shared" ca="1" si="18"/>
        <v>0.53492139751845869</v>
      </c>
      <c r="B889" s="2" t="s">
        <v>85</v>
      </c>
      <c r="C889" s="2" t="s">
        <v>86</v>
      </c>
      <c r="D889" s="2" t="s">
        <v>76</v>
      </c>
      <c r="E889" s="2" t="s">
        <v>1974</v>
      </c>
      <c r="F889" s="2" t="s">
        <v>1975</v>
      </c>
      <c r="G889" t="s">
        <v>79</v>
      </c>
      <c r="H889" s="1">
        <f>DATE(2024,11,1)</f>
        <v>45597</v>
      </c>
      <c r="I889">
        <v>2661.58</v>
      </c>
    </row>
    <row r="890" spans="1:9" x14ac:dyDescent="0.25">
      <c r="A890">
        <f t="shared" ca="1" si="18"/>
        <v>0.19024542539606293</v>
      </c>
      <c r="B890" s="2" t="s">
        <v>241</v>
      </c>
      <c r="C890" s="2" t="s">
        <v>242</v>
      </c>
      <c r="D890" s="2" t="s">
        <v>76</v>
      </c>
      <c r="E890" s="2" t="s">
        <v>1976</v>
      </c>
      <c r="F890" s="2" t="s">
        <v>1977</v>
      </c>
      <c r="G890" t="s">
        <v>79</v>
      </c>
      <c r="H890" s="1">
        <f>DATE(2024,12,11)</f>
        <v>45637</v>
      </c>
      <c r="I890">
        <v>1049.8</v>
      </c>
    </row>
    <row r="891" spans="1:9" x14ac:dyDescent="0.25">
      <c r="A891">
        <f t="shared" ca="1" si="18"/>
        <v>0.29544058824790576</v>
      </c>
      <c r="B891" s="2" t="s">
        <v>241</v>
      </c>
      <c r="C891" s="2" t="s">
        <v>242</v>
      </c>
      <c r="D891" s="2" t="s">
        <v>76</v>
      </c>
      <c r="E891" s="2" t="s">
        <v>1978</v>
      </c>
      <c r="F891" s="2" t="s">
        <v>1979</v>
      </c>
      <c r="G891" t="s">
        <v>101</v>
      </c>
      <c r="H891" s="1">
        <f>DATE(2025,2,12)</f>
        <v>45700</v>
      </c>
      <c r="I891">
        <v>36.72</v>
      </c>
    </row>
    <row r="892" spans="1:9" x14ac:dyDescent="0.25">
      <c r="A892">
        <f t="shared" ca="1" si="18"/>
        <v>0.86010057644020665</v>
      </c>
      <c r="B892" s="2" t="s">
        <v>241</v>
      </c>
      <c r="C892" s="2" t="s">
        <v>242</v>
      </c>
      <c r="D892" s="2" t="s">
        <v>76</v>
      </c>
      <c r="E892" s="2" t="s">
        <v>1980</v>
      </c>
      <c r="F892" s="2" t="s">
        <v>707</v>
      </c>
      <c r="G892" t="s">
        <v>79</v>
      </c>
      <c r="H892" s="1">
        <f>DATE(2024,12,23)</f>
        <v>45649</v>
      </c>
      <c r="I892">
        <v>36.69</v>
      </c>
    </row>
    <row r="893" spans="1:9" x14ac:dyDescent="0.25">
      <c r="A893">
        <f t="shared" ca="1" si="18"/>
        <v>0.25824869712519571</v>
      </c>
      <c r="B893" s="2" t="s">
        <v>574</v>
      </c>
      <c r="C893" s="2" t="s">
        <v>575</v>
      </c>
      <c r="D893" s="2" t="s">
        <v>76</v>
      </c>
      <c r="E893" s="2" t="s">
        <v>1981</v>
      </c>
      <c r="F893" s="2" t="s">
        <v>1982</v>
      </c>
      <c r="G893" t="s">
        <v>79</v>
      </c>
      <c r="H893" s="1">
        <f>DATE(2025,1,6)</f>
        <v>45663</v>
      </c>
      <c r="I893">
        <v>1207.94</v>
      </c>
    </row>
    <row r="894" spans="1:9" x14ac:dyDescent="0.25">
      <c r="A894">
        <f t="shared" ca="1" si="18"/>
        <v>0.89798892863830626</v>
      </c>
      <c r="B894" s="2" t="s">
        <v>85</v>
      </c>
      <c r="C894" s="2" t="s">
        <v>86</v>
      </c>
      <c r="D894" s="2" t="s">
        <v>76</v>
      </c>
      <c r="E894" s="2" t="s">
        <v>1983</v>
      </c>
      <c r="F894" s="2" t="s">
        <v>1984</v>
      </c>
      <c r="G894" t="s">
        <v>101</v>
      </c>
      <c r="H894" s="1">
        <f>DATE(2025,2,3)</f>
        <v>45691</v>
      </c>
      <c r="I894">
        <v>37.85</v>
      </c>
    </row>
    <row r="895" spans="1:9" x14ac:dyDescent="0.25">
      <c r="A895">
        <f t="shared" ca="1" si="18"/>
        <v>0.44239182964040635</v>
      </c>
      <c r="B895" s="2" t="s">
        <v>150</v>
      </c>
      <c r="C895" s="2" t="s">
        <v>151</v>
      </c>
      <c r="D895" s="2" t="s">
        <v>76</v>
      </c>
      <c r="E895" s="2" t="s">
        <v>1985</v>
      </c>
      <c r="F895" s="2" t="s">
        <v>1986</v>
      </c>
      <c r="G895" t="s">
        <v>79</v>
      </c>
      <c r="H895" s="1">
        <f>DATE(2024,10,25)</f>
        <v>45590</v>
      </c>
      <c r="I895">
        <v>51.77</v>
      </c>
    </row>
    <row r="896" spans="1:9" x14ac:dyDescent="0.25">
      <c r="A896">
        <f t="shared" ca="1" si="18"/>
        <v>0.46847390730854876</v>
      </c>
      <c r="B896" s="2" t="s">
        <v>136</v>
      </c>
      <c r="C896" s="2" t="s">
        <v>137</v>
      </c>
      <c r="D896" s="2" t="s">
        <v>76</v>
      </c>
      <c r="E896" s="2" t="s">
        <v>1987</v>
      </c>
      <c r="F896" s="2" t="s">
        <v>1988</v>
      </c>
      <c r="G896" t="s">
        <v>101</v>
      </c>
      <c r="H896" s="1">
        <f>DATE(2025,2,11)</f>
        <v>45699</v>
      </c>
      <c r="I896">
        <v>346.24</v>
      </c>
    </row>
    <row r="897" spans="1:17" x14ac:dyDescent="0.25">
      <c r="A897">
        <f t="shared" ca="1" si="18"/>
        <v>0.91949117522147006</v>
      </c>
      <c r="B897" s="2" t="s">
        <v>81</v>
      </c>
      <c r="C897" s="2" t="s">
        <v>82</v>
      </c>
      <c r="D897" s="2" t="s">
        <v>76</v>
      </c>
      <c r="E897" s="2" t="s">
        <v>1989</v>
      </c>
      <c r="F897" s="2" t="s">
        <v>846</v>
      </c>
      <c r="G897" t="s">
        <v>79</v>
      </c>
      <c r="H897" s="1">
        <f>DATE(2024,11,25)</f>
        <v>45621</v>
      </c>
      <c r="I897">
        <v>4157.0600000000004</v>
      </c>
    </row>
    <row r="898" spans="1:17" x14ac:dyDescent="0.25">
      <c r="A898">
        <f t="shared" ca="1" si="18"/>
        <v>0.11637950167296884</v>
      </c>
      <c r="B898" s="2" t="s">
        <v>241</v>
      </c>
      <c r="C898" s="2" t="s">
        <v>242</v>
      </c>
      <c r="D898" s="2" t="s">
        <v>76</v>
      </c>
      <c r="E898" s="2" t="s">
        <v>1990</v>
      </c>
      <c r="F898" s="2" t="s">
        <v>1991</v>
      </c>
      <c r="G898" t="s">
        <v>79</v>
      </c>
      <c r="H898" s="1">
        <f>DATE(2024,12,9)</f>
        <v>45635</v>
      </c>
      <c r="I898">
        <v>770.26</v>
      </c>
    </row>
    <row r="899" spans="1:17" x14ac:dyDescent="0.25">
      <c r="A899">
        <f t="shared" ref="A899:A962" ca="1" si="19">RAND()</f>
        <v>0.47786778537593666</v>
      </c>
      <c r="B899" s="2" t="s">
        <v>150</v>
      </c>
      <c r="C899" s="2" t="s">
        <v>151</v>
      </c>
      <c r="D899" s="2" t="s">
        <v>76</v>
      </c>
      <c r="E899" s="2" t="s">
        <v>1992</v>
      </c>
      <c r="F899" s="2" t="s">
        <v>1993</v>
      </c>
      <c r="G899" t="s">
        <v>101</v>
      </c>
      <c r="H899" s="1">
        <f>DATE(2025,1,30)</f>
        <v>45687</v>
      </c>
      <c r="I899">
        <v>293.56</v>
      </c>
    </row>
    <row r="900" spans="1:17" x14ac:dyDescent="0.25">
      <c r="A900">
        <f t="shared" ca="1" si="19"/>
        <v>0.12130364619383394</v>
      </c>
      <c r="B900" s="2" t="s">
        <v>354</v>
      </c>
      <c r="C900" s="2" t="s">
        <v>355</v>
      </c>
      <c r="D900" s="2" t="s">
        <v>76</v>
      </c>
      <c r="E900" s="2" t="s">
        <v>1994</v>
      </c>
      <c r="F900" s="2" t="s">
        <v>1995</v>
      </c>
      <c r="G900" t="s">
        <v>79</v>
      </c>
      <c r="H900" s="1">
        <f>DATE(2024,10,31)</f>
        <v>45596</v>
      </c>
      <c r="I900">
        <v>5147.1000000000004</v>
      </c>
    </row>
    <row r="901" spans="1:17" x14ac:dyDescent="0.25">
      <c r="A901">
        <f t="shared" ca="1" si="19"/>
        <v>0.8607853423301437</v>
      </c>
      <c r="B901" s="2" t="s">
        <v>81</v>
      </c>
      <c r="C901" s="2" t="s">
        <v>82</v>
      </c>
      <c r="D901" s="2" t="s">
        <v>76</v>
      </c>
      <c r="E901" s="2" t="s">
        <v>1996</v>
      </c>
      <c r="F901" s="2" t="s">
        <v>1997</v>
      </c>
      <c r="G901" t="s">
        <v>79</v>
      </c>
      <c r="H901" s="1">
        <f>DATE(2024,11,10)</f>
        <v>45606</v>
      </c>
      <c r="I901">
        <v>10278.84</v>
      </c>
    </row>
    <row r="902" spans="1:17" x14ac:dyDescent="0.25">
      <c r="A902">
        <f t="shared" ca="1" si="19"/>
        <v>0.27215058412538662</v>
      </c>
      <c r="B902" s="2" t="s">
        <v>241</v>
      </c>
      <c r="C902" s="2" t="s">
        <v>242</v>
      </c>
      <c r="D902" s="2" t="s">
        <v>76</v>
      </c>
      <c r="E902" s="2" t="s">
        <v>1998</v>
      </c>
      <c r="F902" s="2" t="s">
        <v>1999</v>
      </c>
      <c r="G902" t="s">
        <v>101</v>
      </c>
      <c r="H902" s="1">
        <f>DATE(2025,1,15)</f>
        <v>45672</v>
      </c>
      <c r="I902">
        <v>2753.53</v>
      </c>
    </row>
    <row r="903" spans="1:17" x14ac:dyDescent="0.25">
      <c r="A903">
        <f t="shared" ca="1" si="19"/>
        <v>0.71101894392649634</v>
      </c>
      <c r="B903" s="2" t="s">
        <v>126</v>
      </c>
      <c r="C903" s="2" t="s">
        <v>127</v>
      </c>
      <c r="D903" s="2" t="s">
        <v>76</v>
      </c>
      <c r="E903" s="2" t="s">
        <v>2000</v>
      </c>
      <c r="F903" s="2" t="s">
        <v>2001</v>
      </c>
      <c r="G903" t="s">
        <v>79</v>
      </c>
      <c r="H903" s="1">
        <f>DATE(2024,11,14)</f>
        <v>45610</v>
      </c>
      <c r="I903">
        <v>884.4</v>
      </c>
    </row>
    <row r="904" spans="1:17" x14ac:dyDescent="0.25">
      <c r="A904">
        <f t="shared" ca="1" si="19"/>
        <v>0.38766194875681725</v>
      </c>
      <c r="B904" s="2" t="s">
        <v>574</v>
      </c>
      <c r="C904" s="2" t="s">
        <v>575</v>
      </c>
      <c r="D904" s="2" t="s">
        <v>76</v>
      </c>
      <c r="E904" s="2" t="s">
        <v>2002</v>
      </c>
      <c r="F904" s="2" t="s">
        <v>2003</v>
      </c>
      <c r="G904" t="s">
        <v>79</v>
      </c>
      <c r="H904" s="1">
        <f>DATE(2024,11,18)</f>
        <v>45614</v>
      </c>
      <c r="I904">
        <v>553.29999999999995</v>
      </c>
    </row>
    <row r="905" spans="1:17" x14ac:dyDescent="0.25">
      <c r="A905">
        <f t="shared" ca="1" si="19"/>
        <v>0.7284587299721873</v>
      </c>
      <c r="B905" s="2" t="s">
        <v>307</v>
      </c>
      <c r="C905" s="2" t="s">
        <v>308</v>
      </c>
      <c r="D905" s="2" t="s">
        <v>76</v>
      </c>
      <c r="E905" s="2" t="s">
        <v>2004</v>
      </c>
      <c r="F905" s="2" t="s">
        <v>2005</v>
      </c>
      <c r="G905" t="s">
        <v>101</v>
      </c>
      <c r="H905" s="1">
        <f>DATE(2025,2,6)</f>
        <v>45694</v>
      </c>
      <c r="I905">
        <v>195.12</v>
      </c>
    </row>
    <row r="906" spans="1:17" x14ac:dyDescent="0.25">
      <c r="A906">
        <f t="shared" ca="1" si="19"/>
        <v>0.2096493961818201</v>
      </c>
      <c r="B906" s="2" t="s">
        <v>85</v>
      </c>
      <c r="C906" s="2" t="s">
        <v>86</v>
      </c>
      <c r="D906" s="2" t="s">
        <v>76</v>
      </c>
      <c r="E906" s="2" t="s">
        <v>2006</v>
      </c>
      <c r="F906" s="2" t="s">
        <v>2007</v>
      </c>
      <c r="G906" t="s">
        <v>79</v>
      </c>
      <c r="H906" s="1">
        <f>DATE(2024,12,6)</f>
        <v>45632</v>
      </c>
      <c r="I906">
        <v>3134.54</v>
      </c>
    </row>
    <row r="907" spans="1:17" x14ac:dyDescent="0.25">
      <c r="A907">
        <f t="shared" ca="1" si="19"/>
        <v>0.24140742116350467</v>
      </c>
      <c r="B907" s="2" t="s">
        <v>241</v>
      </c>
      <c r="C907" s="2" t="s">
        <v>242</v>
      </c>
      <c r="D907" s="2" t="s">
        <v>76</v>
      </c>
      <c r="E907" s="2" t="s">
        <v>2008</v>
      </c>
      <c r="F907" s="2" t="s">
        <v>2009</v>
      </c>
      <c r="G907" t="s">
        <v>101</v>
      </c>
      <c r="H907" s="1">
        <f>DATE(2025,1,3)</f>
        <v>45660</v>
      </c>
      <c r="I907">
        <v>36.72</v>
      </c>
      <c r="K907" s="12"/>
      <c r="L907" s="12"/>
      <c r="P907" s="12"/>
      <c r="Q907" s="16"/>
    </row>
    <row r="908" spans="1:17" x14ac:dyDescent="0.25">
      <c r="A908">
        <f t="shared" ca="1" si="19"/>
        <v>0.59171387846227186</v>
      </c>
      <c r="B908" s="2" t="s">
        <v>126</v>
      </c>
      <c r="C908" s="2" t="s">
        <v>127</v>
      </c>
      <c r="D908" s="2" t="s">
        <v>76</v>
      </c>
      <c r="E908" s="2" t="s">
        <v>2010</v>
      </c>
      <c r="F908" s="2" t="s">
        <v>2011</v>
      </c>
      <c r="G908" t="s">
        <v>79</v>
      </c>
      <c r="H908" s="1">
        <f>DATE(2024,12,12)</f>
        <v>45638</v>
      </c>
      <c r="I908">
        <v>2270.5</v>
      </c>
    </row>
    <row r="909" spans="1:17" x14ac:dyDescent="0.25">
      <c r="A909">
        <f t="shared" ca="1" si="19"/>
        <v>0.37736909396640972</v>
      </c>
      <c r="B909" s="2" t="s">
        <v>574</v>
      </c>
      <c r="C909" s="2" t="s">
        <v>575</v>
      </c>
      <c r="D909" s="2" t="s">
        <v>76</v>
      </c>
      <c r="E909" s="2" t="s">
        <v>2012</v>
      </c>
      <c r="F909" s="2" t="s">
        <v>2013</v>
      </c>
      <c r="G909" t="s">
        <v>79</v>
      </c>
      <c r="H909" s="1">
        <f>DATE(2024,12,16)</f>
        <v>45642</v>
      </c>
      <c r="I909">
        <v>371.59</v>
      </c>
    </row>
    <row r="910" spans="1:17" x14ac:dyDescent="0.25">
      <c r="A910">
        <f t="shared" ca="1" si="19"/>
        <v>0.85321542934931338</v>
      </c>
      <c r="B910" s="2" t="s">
        <v>126</v>
      </c>
      <c r="C910" s="2" t="s">
        <v>127</v>
      </c>
      <c r="D910" s="2" t="s">
        <v>76</v>
      </c>
      <c r="E910" s="2" t="s">
        <v>2014</v>
      </c>
      <c r="F910" s="2" t="s">
        <v>2015</v>
      </c>
      <c r="G910" t="s">
        <v>79</v>
      </c>
      <c r="H910" s="1">
        <f>DATE(2024,11,22)</f>
        <v>45618</v>
      </c>
      <c r="I910">
        <v>27.46</v>
      </c>
    </row>
    <row r="911" spans="1:17" x14ac:dyDescent="0.25">
      <c r="A911">
        <f t="shared" ca="1" si="19"/>
        <v>0.78792387506194861</v>
      </c>
      <c r="B911" s="2" t="s">
        <v>1510</v>
      </c>
      <c r="C911" s="2" t="s">
        <v>1511</v>
      </c>
      <c r="D911" s="2" t="s">
        <v>76</v>
      </c>
      <c r="E911" s="2" t="s">
        <v>2016</v>
      </c>
      <c r="F911" s="2" t="s">
        <v>2017</v>
      </c>
      <c r="G911" t="s">
        <v>79</v>
      </c>
      <c r="H911" s="1">
        <f>DATE(2025,1,2)</f>
        <v>45659</v>
      </c>
      <c r="I911">
        <v>288.39999999999998</v>
      </c>
    </row>
    <row r="912" spans="1:17" x14ac:dyDescent="0.25">
      <c r="A912">
        <f t="shared" ca="1" si="19"/>
        <v>0.12232041791198711</v>
      </c>
      <c r="B912" s="2" t="s">
        <v>81</v>
      </c>
      <c r="C912" s="2" t="s">
        <v>82</v>
      </c>
      <c r="D912" s="2" t="s">
        <v>76</v>
      </c>
      <c r="E912" s="2" t="s">
        <v>2018</v>
      </c>
      <c r="F912" s="2" t="s">
        <v>2019</v>
      </c>
      <c r="G912" t="s">
        <v>101</v>
      </c>
      <c r="H912" s="1">
        <f>DATE(2025,2,5)</f>
        <v>45693</v>
      </c>
      <c r="I912">
        <v>6693.66</v>
      </c>
    </row>
    <row r="913" spans="1:9" x14ac:dyDescent="0.25">
      <c r="A913">
        <f t="shared" ca="1" si="19"/>
        <v>0.61115970977812051</v>
      </c>
      <c r="B913" s="2" t="s">
        <v>81</v>
      </c>
      <c r="C913" s="2" t="s">
        <v>82</v>
      </c>
      <c r="D913" s="2" t="s">
        <v>76</v>
      </c>
      <c r="E913" s="2" t="s">
        <v>2020</v>
      </c>
      <c r="F913" s="2" t="s">
        <v>2021</v>
      </c>
      <c r="G913" t="s">
        <v>101</v>
      </c>
      <c r="H913" s="1">
        <f>DATE(2025,1,26)</f>
        <v>45683</v>
      </c>
      <c r="I913">
        <v>740.21</v>
      </c>
    </row>
    <row r="914" spans="1:9" x14ac:dyDescent="0.25">
      <c r="A914">
        <f t="shared" ca="1" si="19"/>
        <v>0.82548829809957192</v>
      </c>
      <c r="B914" s="2" t="s">
        <v>120</v>
      </c>
      <c r="C914" s="2" t="s">
        <v>121</v>
      </c>
      <c r="D914" s="2" t="s">
        <v>76</v>
      </c>
      <c r="E914" s="2" t="s">
        <v>2022</v>
      </c>
      <c r="F914" s="2" t="s">
        <v>2023</v>
      </c>
      <c r="G914" t="s">
        <v>79</v>
      </c>
      <c r="H914" s="1">
        <f>DATE(2025,1,9)</f>
        <v>45666</v>
      </c>
      <c r="I914">
        <v>69.83</v>
      </c>
    </row>
    <row r="915" spans="1:9" x14ac:dyDescent="0.25">
      <c r="A915">
        <f t="shared" ca="1" si="19"/>
        <v>5.8798799751796471E-2</v>
      </c>
      <c r="B915" s="2" t="s">
        <v>2024</v>
      </c>
      <c r="C915" s="2" t="s">
        <v>2025</v>
      </c>
      <c r="D915" s="2" t="s">
        <v>76</v>
      </c>
      <c r="E915" s="2" t="s">
        <v>2026</v>
      </c>
      <c r="F915" s="2" t="s">
        <v>2027</v>
      </c>
      <c r="G915" t="s">
        <v>79</v>
      </c>
      <c r="H915" s="1">
        <f>DATE(2025,1,27)</f>
        <v>45684</v>
      </c>
      <c r="I915">
        <v>3510.7</v>
      </c>
    </row>
    <row r="916" spans="1:9" x14ac:dyDescent="0.25">
      <c r="A916">
        <f t="shared" ca="1" si="19"/>
        <v>0.73692346938426412</v>
      </c>
      <c r="B916" s="2" t="s">
        <v>187</v>
      </c>
      <c r="C916" s="2" t="s">
        <v>188</v>
      </c>
      <c r="D916" s="2" t="s">
        <v>76</v>
      </c>
      <c r="E916" s="2" t="s">
        <v>2028</v>
      </c>
      <c r="F916" s="2" t="s">
        <v>2029</v>
      </c>
      <c r="G916" t="s">
        <v>79</v>
      </c>
      <c r="H916" s="1">
        <f>DATE(2024,10,17)</f>
        <v>45582</v>
      </c>
      <c r="I916">
        <v>-92.4</v>
      </c>
    </row>
    <row r="917" spans="1:9" x14ac:dyDescent="0.25">
      <c r="A917">
        <f t="shared" ca="1" si="19"/>
        <v>1.4275838857229495E-3</v>
      </c>
      <c r="B917" s="2" t="s">
        <v>126</v>
      </c>
      <c r="C917" s="2" t="s">
        <v>127</v>
      </c>
      <c r="D917" s="2" t="s">
        <v>76</v>
      </c>
      <c r="E917" s="2" t="s">
        <v>2030</v>
      </c>
      <c r="F917" s="2" t="s">
        <v>2031</v>
      </c>
      <c r="G917" t="s">
        <v>101</v>
      </c>
      <c r="H917" s="1">
        <f>DATE(2025,2,24)</f>
        <v>45712</v>
      </c>
      <c r="I917">
        <v>723.6</v>
      </c>
    </row>
    <row r="918" spans="1:9" x14ac:dyDescent="0.25">
      <c r="A918">
        <f t="shared" ca="1" si="19"/>
        <v>0.51694145745080966</v>
      </c>
      <c r="B918" s="2" t="s">
        <v>85</v>
      </c>
      <c r="C918" s="2" t="s">
        <v>86</v>
      </c>
      <c r="D918" s="2" t="s">
        <v>76</v>
      </c>
      <c r="E918" s="2" t="s">
        <v>2032</v>
      </c>
      <c r="F918" s="2" t="s">
        <v>2033</v>
      </c>
      <c r="G918" t="s">
        <v>79</v>
      </c>
      <c r="H918" s="1">
        <f>DATE(2024,12,16)</f>
        <v>45642</v>
      </c>
      <c r="I918">
        <v>156.85</v>
      </c>
    </row>
    <row r="919" spans="1:9" x14ac:dyDescent="0.25">
      <c r="A919">
        <f t="shared" ca="1" si="19"/>
        <v>0.49061965944322927</v>
      </c>
      <c r="B919" s="2" t="s">
        <v>187</v>
      </c>
      <c r="C919" s="2" t="s">
        <v>188</v>
      </c>
      <c r="D919" s="2" t="s">
        <v>76</v>
      </c>
      <c r="E919" s="2" t="s">
        <v>2034</v>
      </c>
      <c r="F919" s="2" t="s">
        <v>2035</v>
      </c>
      <c r="G919" t="s">
        <v>79</v>
      </c>
      <c r="H919" s="1">
        <f>DATE(2025,1,7)</f>
        <v>45664</v>
      </c>
      <c r="I919">
        <v>585</v>
      </c>
    </row>
    <row r="920" spans="1:9" x14ac:dyDescent="0.25">
      <c r="A920">
        <f t="shared" ca="1" si="19"/>
        <v>0.90886362178469227</v>
      </c>
      <c r="B920" s="2" t="s">
        <v>2036</v>
      </c>
      <c r="C920" s="2" t="s">
        <v>2037</v>
      </c>
      <c r="D920" s="2" t="s">
        <v>76</v>
      </c>
      <c r="E920" s="2" t="s">
        <v>2038</v>
      </c>
      <c r="F920" s="2" t="s">
        <v>2039</v>
      </c>
      <c r="G920" t="s">
        <v>79</v>
      </c>
      <c r="H920" s="1">
        <f>DATE(2024,11,22)</f>
        <v>45618</v>
      </c>
      <c r="I920">
        <v>465.2</v>
      </c>
    </row>
    <row r="921" spans="1:9" x14ac:dyDescent="0.25">
      <c r="A921">
        <f t="shared" ca="1" si="19"/>
        <v>0.16629400476040535</v>
      </c>
      <c r="B921" s="2" t="s">
        <v>241</v>
      </c>
      <c r="C921" s="2" t="s">
        <v>242</v>
      </c>
      <c r="D921" s="2" t="s">
        <v>76</v>
      </c>
      <c r="E921" s="2" t="s">
        <v>2040</v>
      </c>
      <c r="F921" s="2" t="s">
        <v>650</v>
      </c>
      <c r="G921" t="s">
        <v>79</v>
      </c>
      <c r="H921" s="1">
        <f>DATE(2024,12,19)</f>
        <v>45645</v>
      </c>
      <c r="I921">
        <v>864.07</v>
      </c>
    </row>
    <row r="922" spans="1:9" x14ac:dyDescent="0.25">
      <c r="A922">
        <f t="shared" ca="1" si="19"/>
        <v>0.14534862816724559</v>
      </c>
      <c r="B922" s="2" t="s">
        <v>261</v>
      </c>
      <c r="C922" s="2" t="s">
        <v>262</v>
      </c>
      <c r="D922" s="2" t="s">
        <v>76</v>
      </c>
      <c r="E922" s="2" t="s">
        <v>2041</v>
      </c>
      <c r="F922" s="2" t="s">
        <v>2042</v>
      </c>
      <c r="G922" t="s">
        <v>101</v>
      </c>
      <c r="H922" s="1">
        <f>DATE(2025,1,24)</f>
        <v>45681</v>
      </c>
      <c r="I922">
        <v>9748</v>
      </c>
    </row>
    <row r="923" spans="1:9" x14ac:dyDescent="0.25">
      <c r="A923">
        <f t="shared" ca="1" si="19"/>
        <v>0.10110440004255672</v>
      </c>
      <c r="B923" s="2" t="s">
        <v>81</v>
      </c>
      <c r="C923" s="2" t="s">
        <v>82</v>
      </c>
      <c r="D923" s="2" t="s">
        <v>76</v>
      </c>
      <c r="E923" s="2" t="s">
        <v>2043</v>
      </c>
      <c r="F923" s="2" t="s">
        <v>2044</v>
      </c>
      <c r="G923" t="s">
        <v>101</v>
      </c>
      <c r="H923" s="1">
        <f>DATE(2025,1,29)</f>
        <v>45686</v>
      </c>
      <c r="I923">
        <v>485.56</v>
      </c>
    </row>
    <row r="924" spans="1:9" x14ac:dyDescent="0.25">
      <c r="A924">
        <f t="shared" ca="1" si="19"/>
        <v>0.79011366318969756</v>
      </c>
      <c r="B924" s="2" t="s">
        <v>126</v>
      </c>
      <c r="C924" s="2" t="s">
        <v>127</v>
      </c>
      <c r="D924" s="2" t="s">
        <v>76</v>
      </c>
      <c r="E924" s="2" t="s">
        <v>2045</v>
      </c>
      <c r="F924" s="2" t="s">
        <v>2046</v>
      </c>
      <c r="G924" t="s">
        <v>101</v>
      </c>
      <c r="H924" s="1">
        <f>DATE(2025,1,29)</f>
        <v>45686</v>
      </c>
      <c r="I924">
        <v>321.60000000000002</v>
      </c>
    </row>
    <row r="925" spans="1:9" x14ac:dyDescent="0.25">
      <c r="A925">
        <f t="shared" ca="1" si="19"/>
        <v>0.12489022445302866</v>
      </c>
      <c r="B925" s="2" t="s">
        <v>241</v>
      </c>
      <c r="C925" s="2" t="s">
        <v>242</v>
      </c>
      <c r="D925" s="2" t="s">
        <v>76</v>
      </c>
      <c r="E925" s="2" t="s">
        <v>2047</v>
      </c>
      <c r="F925" s="2" t="s">
        <v>2048</v>
      </c>
      <c r="G925" t="s">
        <v>79</v>
      </c>
      <c r="H925" s="1">
        <f>DATE(2024,12,13)</f>
        <v>45639</v>
      </c>
      <c r="I925">
        <v>615.05999999999995</v>
      </c>
    </row>
    <row r="926" spans="1:9" x14ac:dyDescent="0.25">
      <c r="A926">
        <f t="shared" ca="1" si="19"/>
        <v>0.86718421245066646</v>
      </c>
      <c r="B926" s="2" t="s">
        <v>85</v>
      </c>
      <c r="C926" s="2" t="s">
        <v>86</v>
      </c>
      <c r="D926" s="2" t="s">
        <v>76</v>
      </c>
      <c r="E926" s="2" t="s">
        <v>2049</v>
      </c>
      <c r="F926" s="2" t="s">
        <v>2050</v>
      </c>
      <c r="G926" t="s">
        <v>101</v>
      </c>
      <c r="H926" s="1">
        <f>DATE(2025,1,7)</f>
        <v>45664</v>
      </c>
      <c r="I926">
        <v>117.9</v>
      </c>
    </row>
    <row r="927" spans="1:9" x14ac:dyDescent="0.25">
      <c r="A927">
        <f t="shared" ca="1" si="19"/>
        <v>9.8903645967449605E-2</v>
      </c>
      <c r="B927" s="2" t="s">
        <v>150</v>
      </c>
      <c r="C927" s="2" t="s">
        <v>151</v>
      </c>
      <c r="D927" s="2" t="s">
        <v>76</v>
      </c>
      <c r="E927" s="2" t="s">
        <v>2051</v>
      </c>
      <c r="F927" s="2" t="s">
        <v>2052</v>
      </c>
      <c r="G927" t="s">
        <v>79</v>
      </c>
      <c r="H927" s="1">
        <f>DATE(2025,1,10)</f>
        <v>45667</v>
      </c>
      <c r="I927">
        <v>6759.09</v>
      </c>
    </row>
    <row r="928" spans="1:9" x14ac:dyDescent="0.25">
      <c r="A928">
        <f t="shared" ca="1" si="19"/>
        <v>0.98611181963365591</v>
      </c>
      <c r="B928" s="2" t="s">
        <v>81</v>
      </c>
      <c r="C928" s="2" t="s">
        <v>82</v>
      </c>
      <c r="D928" s="2" t="s">
        <v>76</v>
      </c>
      <c r="E928" s="2" t="s">
        <v>2053</v>
      </c>
      <c r="F928" s="2" t="s">
        <v>2054</v>
      </c>
      <c r="G928" t="s">
        <v>101</v>
      </c>
      <c r="H928" s="1">
        <f>DATE(2025,1,29)</f>
        <v>45686</v>
      </c>
      <c r="I928">
        <v>13726.32</v>
      </c>
    </row>
    <row r="929" spans="1:9" x14ac:dyDescent="0.25">
      <c r="A929">
        <f t="shared" ca="1" si="19"/>
        <v>0.63307366505137053</v>
      </c>
      <c r="B929" s="2" t="s">
        <v>241</v>
      </c>
      <c r="C929" s="2" t="s">
        <v>242</v>
      </c>
      <c r="D929" s="2" t="s">
        <v>76</v>
      </c>
      <c r="E929" s="2" t="s">
        <v>2055</v>
      </c>
      <c r="F929" s="2" t="s">
        <v>2056</v>
      </c>
      <c r="G929" t="s">
        <v>79</v>
      </c>
      <c r="H929" s="1">
        <f>DATE(2024,11,1)</f>
        <v>45597</v>
      </c>
      <c r="I929">
        <v>4345.96</v>
      </c>
    </row>
    <row r="930" spans="1:9" x14ac:dyDescent="0.25">
      <c r="A930">
        <f t="shared" ca="1" si="19"/>
        <v>0.41015423159247577</v>
      </c>
      <c r="B930" s="2" t="s">
        <v>328</v>
      </c>
      <c r="C930" s="2" t="s">
        <v>329</v>
      </c>
      <c r="D930" s="2" t="s">
        <v>76</v>
      </c>
      <c r="E930" s="2" t="s">
        <v>2057</v>
      </c>
      <c r="F930" s="2" t="s">
        <v>2058</v>
      </c>
      <c r="G930" t="s">
        <v>79</v>
      </c>
      <c r="H930" s="1">
        <f>DATE(2024,10,2)</f>
        <v>45567</v>
      </c>
      <c r="I930">
        <v>75.98</v>
      </c>
    </row>
    <row r="931" spans="1:9" x14ac:dyDescent="0.25">
      <c r="A931">
        <f t="shared" ca="1" si="19"/>
        <v>0.71964943649439406</v>
      </c>
      <c r="B931" s="2" t="s">
        <v>241</v>
      </c>
      <c r="C931" s="2" t="s">
        <v>242</v>
      </c>
      <c r="D931" s="2" t="s">
        <v>76</v>
      </c>
      <c r="E931" s="2" t="s">
        <v>2059</v>
      </c>
      <c r="F931" s="2" t="s">
        <v>2060</v>
      </c>
      <c r="G931" t="s">
        <v>101</v>
      </c>
      <c r="H931" s="1">
        <f>DATE(2025,2,11)</f>
        <v>45699</v>
      </c>
      <c r="I931">
        <v>248.46</v>
      </c>
    </row>
    <row r="932" spans="1:9" x14ac:dyDescent="0.25">
      <c r="A932">
        <f t="shared" ca="1" si="19"/>
        <v>0.83281468118382274</v>
      </c>
      <c r="B932" s="2" t="s">
        <v>241</v>
      </c>
      <c r="C932" s="2" t="s">
        <v>242</v>
      </c>
      <c r="D932" s="2" t="s">
        <v>76</v>
      </c>
      <c r="E932" s="2" t="s">
        <v>2061</v>
      </c>
      <c r="F932" s="2" t="s">
        <v>2062</v>
      </c>
      <c r="G932" t="s">
        <v>79</v>
      </c>
      <c r="H932" s="1">
        <f>DATE(2024,11,13)</f>
        <v>45609</v>
      </c>
      <c r="I932">
        <v>34.68</v>
      </c>
    </row>
    <row r="933" spans="1:9" x14ac:dyDescent="0.25">
      <c r="A933">
        <f t="shared" ca="1" si="19"/>
        <v>0.90778266965039422</v>
      </c>
      <c r="B933" s="2" t="s">
        <v>241</v>
      </c>
      <c r="C933" s="2" t="s">
        <v>242</v>
      </c>
      <c r="D933" s="2" t="s">
        <v>76</v>
      </c>
      <c r="E933" s="2" t="s">
        <v>2063</v>
      </c>
      <c r="F933" s="2" t="s">
        <v>2064</v>
      </c>
      <c r="G933" t="s">
        <v>79</v>
      </c>
      <c r="H933" s="1">
        <f>DATE(2024,11,22)</f>
        <v>45618</v>
      </c>
      <c r="I933">
        <v>272.45999999999998</v>
      </c>
    </row>
    <row r="934" spans="1:9" x14ac:dyDescent="0.25">
      <c r="A934">
        <f t="shared" ca="1" si="19"/>
        <v>0.8818670679460836</v>
      </c>
      <c r="B934" s="2" t="s">
        <v>583</v>
      </c>
      <c r="C934" s="2" t="s">
        <v>584</v>
      </c>
      <c r="D934" s="2" t="s">
        <v>76</v>
      </c>
      <c r="E934" s="2" t="s">
        <v>2065</v>
      </c>
      <c r="F934" s="2" t="s">
        <v>586</v>
      </c>
      <c r="G934" t="s">
        <v>79</v>
      </c>
      <c r="H934" s="1">
        <f>DATE(2025,1,9)</f>
        <v>45666</v>
      </c>
      <c r="I934">
        <v>8363.6299999999992</v>
      </c>
    </row>
    <row r="935" spans="1:9" x14ac:dyDescent="0.25">
      <c r="A935">
        <f t="shared" ca="1" si="19"/>
        <v>0.7417703022456984</v>
      </c>
      <c r="B935" s="2" t="s">
        <v>187</v>
      </c>
      <c r="C935" s="2" t="s">
        <v>188</v>
      </c>
      <c r="D935" s="2" t="s">
        <v>76</v>
      </c>
      <c r="E935" s="2" t="s">
        <v>2066</v>
      </c>
      <c r="F935" s="2" t="s">
        <v>404</v>
      </c>
      <c r="G935" t="s">
        <v>79</v>
      </c>
      <c r="H935" s="1">
        <f>DATE(2024,10,31)</f>
        <v>45596</v>
      </c>
      <c r="I935">
        <v>1388.94</v>
      </c>
    </row>
    <row r="936" spans="1:9" x14ac:dyDescent="0.25">
      <c r="A936">
        <f t="shared" ca="1" si="19"/>
        <v>0.7745796359167888</v>
      </c>
      <c r="B936" s="2" t="s">
        <v>120</v>
      </c>
      <c r="C936" s="2" t="s">
        <v>121</v>
      </c>
      <c r="D936" s="2" t="s">
        <v>76</v>
      </c>
      <c r="E936" s="2" t="s">
        <v>2067</v>
      </c>
      <c r="F936" s="2" t="s">
        <v>2068</v>
      </c>
      <c r="G936" t="s">
        <v>101</v>
      </c>
      <c r="H936" s="1">
        <f>DATE(2025,2,21)</f>
        <v>45709</v>
      </c>
      <c r="I936">
        <v>21199.23</v>
      </c>
    </row>
    <row r="937" spans="1:9" x14ac:dyDescent="0.25">
      <c r="A937">
        <f t="shared" ca="1" si="19"/>
        <v>0.78567374286472613</v>
      </c>
      <c r="B937" s="2" t="s">
        <v>187</v>
      </c>
      <c r="C937" s="2" t="s">
        <v>188</v>
      </c>
      <c r="D937" s="2" t="s">
        <v>76</v>
      </c>
      <c r="E937" s="2" t="s">
        <v>2069</v>
      </c>
      <c r="F937" s="2" t="s">
        <v>2070</v>
      </c>
      <c r="G937" t="s">
        <v>79</v>
      </c>
      <c r="H937" s="1">
        <f>DATE(2024,11,21)</f>
        <v>45617</v>
      </c>
      <c r="I937">
        <v>0</v>
      </c>
    </row>
    <row r="938" spans="1:9" x14ac:dyDescent="0.25">
      <c r="A938">
        <f t="shared" ca="1" si="19"/>
        <v>0.59587205349099359</v>
      </c>
      <c r="B938" s="2" t="s">
        <v>187</v>
      </c>
      <c r="C938" s="2" t="s">
        <v>188</v>
      </c>
      <c r="D938" s="2" t="s">
        <v>76</v>
      </c>
      <c r="E938" s="2" t="s">
        <v>2071</v>
      </c>
      <c r="F938" s="2" t="s">
        <v>404</v>
      </c>
      <c r="G938" t="s">
        <v>79</v>
      </c>
      <c r="H938" s="1">
        <f>DATE(2024,11,8)</f>
        <v>45604</v>
      </c>
      <c r="I938">
        <v>-1388.94</v>
      </c>
    </row>
    <row r="939" spans="1:9" x14ac:dyDescent="0.25">
      <c r="A939">
        <f t="shared" ca="1" si="19"/>
        <v>0.92910220527865628</v>
      </c>
      <c r="B939" s="2" t="s">
        <v>2072</v>
      </c>
      <c r="C939" s="2" t="s">
        <v>2073</v>
      </c>
      <c r="D939" s="2" t="s">
        <v>76</v>
      </c>
      <c r="E939" s="2" t="s">
        <v>2074</v>
      </c>
      <c r="F939" s="2" t="s">
        <v>2075</v>
      </c>
      <c r="G939" t="s">
        <v>79</v>
      </c>
      <c r="H939" s="1">
        <f>DATE(2024,11,15)</f>
        <v>45611</v>
      </c>
      <c r="I939">
        <v>1137.26</v>
      </c>
    </row>
    <row r="940" spans="1:9" x14ac:dyDescent="0.25">
      <c r="A940">
        <f t="shared" ca="1" si="19"/>
        <v>0.45988441650214495</v>
      </c>
      <c r="B940" s="2" t="s">
        <v>261</v>
      </c>
      <c r="C940" s="2" t="s">
        <v>262</v>
      </c>
      <c r="D940" s="2" t="s">
        <v>76</v>
      </c>
      <c r="E940" s="2" t="s">
        <v>2076</v>
      </c>
      <c r="F940" s="2" t="s">
        <v>2077</v>
      </c>
      <c r="G940" t="s">
        <v>79</v>
      </c>
      <c r="H940" s="1">
        <f>DATE(2024,12,19)</f>
        <v>45645</v>
      </c>
      <c r="I940">
        <v>444.5</v>
      </c>
    </row>
    <row r="941" spans="1:9" x14ac:dyDescent="0.25">
      <c r="A941">
        <f t="shared" ca="1" si="19"/>
        <v>0.26263462200879795</v>
      </c>
      <c r="B941" s="2" t="s">
        <v>241</v>
      </c>
      <c r="C941" s="2" t="s">
        <v>242</v>
      </c>
      <c r="D941" s="2" t="s">
        <v>76</v>
      </c>
      <c r="E941" s="2" t="s">
        <v>2078</v>
      </c>
      <c r="F941" s="2" t="s">
        <v>1209</v>
      </c>
      <c r="G941" t="s">
        <v>79</v>
      </c>
      <c r="H941" s="1">
        <f>DATE(2024,11,15)</f>
        <v>45611</v>
      </c>
      <c r="I941">
        <v>5.24</v>
      </c>
    </row>
    <row r="942" spans="1:9" x14ac:dyDescent="0.25">
      <c r="A942">
        <f t="shared" ca="1" si="19"/>
        <v>0.38815586700079441</v>
      </c>
      <c r="B942" s="2" t="s">
        <v>81</v>
      </c>
      <c r="C942" s="2" t="s">
        <v>82</v>
      </c>
      <c r="D942" s="2" t="s">
        <v>76</v>
      </c>
      <c r="E942" s="2" t="s">
        <v>2079</v>
      </c>
      <c r="F942" s="2" t="s">
        <v>2080</v>
      </c>
      <c r="G942" t="s">
        <v>101</v>
      </c>
      <c r="H942" s="1">
        <f>DATE(2025,1,8)</f>
        <v>45665</v>
      </c>
      <c r="I942">
        <v>1087.3900000000001</v>
      </c>
    </row>
    <row r="943" spans="1:9" x14ac:dyDescent="0.25">
      <c r="A943">
        <f t="shared" ca="1" si="19"/>
        <v>0.29428264106401869</v>
      </c>
      <c r="B943" s="2" t="s">
        <v>106</v>
      </c>
      <c r="C943" s="2" t="s">
        <v>107</v>
      </c>
      <c r="D943" s="2" t="s">
        <v>76</v>
      </c>
      <c r="E943" s="2" t="s">
        <v>2081</v>
      </c>
      <c r="F943" s="2" t="s">
        <v>1567</v>
      </c>
      <c r="G943" t="s">
        <v>79</v>
      </c>
      <c r="H943" s="1">
        <f>DATE(2025,1,14)</f>
        <v>45671</v>
      </c>
      <c r="I943">
        <v>12136</v>
      </c>
    </row>
    <row r="944" spans="1:9" x14ac:dyDescent="0.25">
      <c r="A944">
        <f t="shared" ca="1" si="19"/>
        <v>0.54480210262174444</v>
      </c>
      <c r="B944" s="2" t="s">
        <v>81</v>
      </c>
      <c r="C944" s="2" t="s">
        <v>82</v>
      </c>
      <c r="D944" s="2" t="s">
        <v>76</v>
      </c>
      <c r="E944" s="2" t="s">
        <v>2082</v>
      </c>
      <c r="F944" s="2" t="s">
        <v>2083</v>
      </c>
      <c r="G944" t="s">
        <v>79</v>
      </c>
      <c r="H944" s="1">
        <f>DATE(2024,12,11)</f>
        <v>45637</v>
      </c>
      <c r="I944">
        <v>2794.86</v>
      </c>
    </row>
    <row r="945" spans="1:17" x14ac:dyDescent="0.25">
      <c r="A945">
        <f t="shared" ca="1" si="19"/>
        <v>9.9730678075178991E-2</v>
      </c>
      <c r="B945" s="2" t="s">
        <v>187</v>
      </c>
      <c r="C945" s="2" t="s">
        <v>188</v>
      </c>
      <c r="D945" s="2" t="s">
        <v>76</v>
      </c>
      <c r="E945" s="2" t="s">
        <v>2084</v>
      </c>
      <c r="F945" s="2" t="s">
        <v>2085</v>
      </c>
      <c r="G945" t="s">
        <v>101</v>
      </c>
      <c r="H945" s="1">
        <f>DATE(2025,2,27)</f>
        <v>45715</v>
      </c>
      <c r="I945">
        <v>92.4</v>
      </c>
      <c r="K945" s="12"/>
      <c r="L945" s="12"/>
      <c r="P945" s="12"/>
      <c r="Q945" s="16"/>
    </row>
    <row r="946" spans="1:17" x14ac:dyDescent="0.25">
      <c r="A946">
        <f t="shared" ca="1" si="19"/>
        <v>0.46347521893296206</v>
      </c>
      <c r="B946" s="2" t="s">
        <v>623</v>
      </c>
      <c r="C946" s="2" t="s">
        <v>624</v>
      </c>
      <c r="D946" s="2" t="s">
        <v>76</v>
      </c>
      <c r="E946" s="2" t="s">
        <v>2086</v>
      </c>
      <c r="F946" s="2" t="s">
        <v>2087</v>
      </c>
      <c r="G946" t="s">
        <v>79</v>
      </c>
      <c r="H946" s="1">
        <f>DATE(2024,10,9)</f>
        <v>45574</v>
      </c>
      <c r="I946">
        <v>3324.54</v>
      </c>
    </row>
    <row r="947" spans="1:17" x14ac:dyDescent="0.25">
      <c r="A947">
        <f t="shared" ca="1" si="19"/>
        <v>0.6946371316736859</v>
      </c>
      <c r="B947" s="2" t="s">
        <v>241</v>
      </c>
      <c r="C947" s="2" t="s">
        <v>242</v>
      </c>
      <c r="D947" s="2" t="s">
        <v>76</v>
      </c>
      <c r="E947" s="2" t="s">
        <v>2088</v>
      </c>
      <c r="F947" s="2" t="s">
        <v>244</v>
      </c>
      <c r="G947" t="s">
        <v>101</v>
      </c>
      <c r="H947" s="1">
        <f>DATE(2025,1,8)</f>
        <v>45665</v>
      </c>
      <c r="I947">
        <v>1648.32</v>
      </c>
    </row>
    <row r="948" spans="1:17" x14ac:dyDescent="0.25">
      <c r="A948">
        <f t="shared" ca="1" si="19"/>
        <v>0.81837395711179306</v>
      </c>
      <c r="B948" s="2" t="s">
        <v>81</v>
      </c>
      <c r="C948" s="2" t="s">
        <v>82</v>
      </c>
      <c r="D948" s="2" t="s">
        <v>76</v>
      </c>
      <c r="E948" s="2" t="s">
        <v>2089</v>
      </c>
      <c r="F948" s="2" t="s">
        <v>2090</v>
      </c>
      <c r="G948" t="s">
        <v>101</v>
      </c>
      <c r="H948" s="1">
        <f>DATE(2024,12,16)</f>
        <v>45642</v>
      </c>
      <c r="I948">
        <v>1125.03</v>
      </c>
    </row>
    <row r="949" spans="1:17" x14ac:dyDescent="0.25">
      <c r="A949">
        <f t="shared" ca="1" si="19"/>
        <v>0.4049462794213684</v>
      </c>
      <c r="B949" s="2" t="s">
        <v>81</v>
      </c>
      <c r="C949" s="2" t="s">
        <v>82</v>
      </c>
      <c r="D949" s="2" t="s">
        <v>76</v>
      </c>
      <c r="E949" s="2" t="s">
        <v>2091</v>
      </c>
      <c r="F949" s="2" t="s">
        <v>2092</v>
      </c>
      <c r="G949" t="s">
        <v>101</v>
      </c>
      <c r="H949" s="1">
        <f>DATE(2025,1,8)</f>
        <v>45665</v>
      </c>
      <c r="I949">
        <v>2934.17</v>
      </c>
    </row>
    <row r="950" spans="1:17" x14ac:dyDescent="0.25">
      <c r="A950">
        <f t="shared" ca="1" si="19"/>
        <v>5.7642851627025204E-2</v>
      </c>
      <c r="B950" s="2" t="s">
        <v>241</v>
      </c>
      <c r="C950" s="2" t="s">
        <v>242</v>
      </c>
      <c r="D950" s="2" t="s">
        <v>76</v>
      </c>
      <c r="E950" s="2" t="s">
        <v>2093</v>
      </c>
      <c r="F950" s="2" t="s">
        <v>2094</v>
      </c>
      <c r="G950" t="s">
        <v>79</v>
      </c>
      <c r="H950" s="1">
        <f>DATE(2024,11,15)</f>
        <v>45611</v>
      </c>
      <c r="I950">
        <v>1206.8699999999999</v>
      </c>
    </row>
    <row r="951" spans="1:17" x14ac:dyDescent="0.25">
      <c r="A951">
        <f t="shared" ca="1" si="19"/>
        <v>0.56053874524102987</v>
      </c>
      <c r="B951" s="2" t="s">
        <v>136</v>
      </c>
      <c r="C951" s="2" t="s">
        <v>137</v>
      </c>
      <c r="D951" s="2" t="s">
        <v>76</v>
      </c>
      <c r="E951" s="2" t="s">
        <v>2095</v>
      </c>
      <c r="F951" s="2" t="s">
        <v>2096</v>
      </c>
      <c r="G951" t="s">
        <v>79</v>
      </c>
      <c r="H951" s="1">
        <f>DATE(2024,10,14)</f>
        <v>45579</v>
      </c>
      <c r="I951">
        <v>1429.58</v>
      </c>
    </row>
    <row r="952" spans="1:17" x14ac:dyDescent="0.25">
      <c r="A952">
        <f t="shared" ca="1" si="19"/>
        <v>0.72084679208592495</v>
      </c>
      <c r="B952" s="2" t="s">
        <v>81</v>
      </c>
      <c r="C952" s="2" t="s">
        <v>82</v>
      </c>
      <c r="D952" s="2" t="s">
        <v>76</v>
      </c>
      <c r="E952" s="2" t="s">
        <v>2097</v>
      </c>
      <c r="F952" s="2" t="s">
        <v>2098</v>
      </c>
      <c r="G952" t="s">
        <v>79</v>
      </c>
      <c r="H952" s="1">
        <f>DATE(2024,11,17)</f>
        <v>45613</v>
      </c>
      <c r="I952">
        <v>3646.64</v>
      </c>
    </row>
    <row r="953" spans="1:17" x14ac:dyDescent="0.25">
      <c r="A953">
        <f t="shared" ca="1" si="19"/>
        <v>0.37592096580182932</v>
      </c>
      <c r="B953" s="2" t="s">
        <v>126</v>
      </c>
      <c r="C953" s="2" t="s">
        <v>127</v>
      </c>
      <c r="D953" s="2" t="s">
        <v>76</v>
      </c>
      <c r="E953" s="2" t="s">
        <v>2099</v>
      </c>
      <c r="F953" s="2" t="s">
        <v>2100</v>
      </c>
      <c r="G953" t="s">
        <v>79</v>
      </c>
      <c r="H953" s="1">
        <f>DATE(2025,1,21)</f>
        <v>45678</v>
      </c>
      <c r="I953">
        <v>219.2</v>
      </c>
    </row>
    <row r="954" spans="1:17" x14ac:dyDescent="0.25">
      <c r="A954">
        <f t="shared" ca="1" si="19"/>
        <v>0.43463460522631392</v>
      </c>
      <c r="B954" s="2" t="s">
        <v>81</v>
      </c>
      <c r="C954" s="2" t="s">
        <v>82</v>
      </c>
      <c r="D954" s="2" t="s">
        <v>76</v>
      </c>
      <c r="E954" s="2" t="s">
        <v>2101</v>
      </c>
      <c r="F954" s="2" t="s">
        <v>2102</v>
      </c>
      <c r="G954" t="s">
        <v>101</v>
      </c>
      <c r="H954" s="1">
        <f>DATE(2025,2,18)</f>
        <v>45706</v>
      </c>
      <c r="I954">
        <v>16629.66</v>
      </c>
    </row>
    <row r="955" spans="1:17" x14ac:dyDescent="0.25">
      <c r="A955">
        <f t="shared" ca="1" si="19"/>
        <v>0.5888335913393471</v>
      </c>
      <c r="B955" s="2" t="s">
        <v>81</v>
      </c>
      <c r="C955" s="2" t="s">
        <v>82</v>
      </c>
      <c r="D955" s="2" t="s">
        <v>76</v>
      </c>
      <c r="E955" s="2" t="s">
        <v>2103</v>
      </c>
      <c r="F955" s="2" t="s">
        <v>2104</v>
      </c>
      <c r="G955" t="s">
        <v>101</v>
      </c>
      <c r="H955" s="1">
        <f>DATE(2025,2,7)</f>
        <v>45695</v>
      </c>
      <c r="I955">
        <v>381.7</v>
      </c>
    </row>
    <row r="956" spans="1:17" x14ac:dyDescent="0.25">
      <c r="A956">
        <f t="shared" ca="1" si="19"/>
        <v>0.16955917375673357</v>
      </c>
      <c r="B956" s="2" t="s">
        <v>81</v>
      </c>
      <c r="C956" s="2" t="s">
        <v>82</v>
      </c>
      <c r="D956" s="2" t="s">
        <v>76</v>
      </c>
      <c r="E956" s="2" t="s">
        <v>2105</v>
      </c>
      <c r="F956" s="2" t="s">
        <v>2106</v>
      </c>
      <c r="G956" t="s">
        <v>101</v>
      </c>
      <c r="H956" s="1">
        <f>DATE(2025,2,17)</f>
        <v>45705</v>
      </c>
      <c r="I956">
        <v>336.13</v>
      </c>
    </row>
    <row r="957" spans="1:17" x14ac:dyDescent="0.25">
      <c r="A957">
        <f t="shared" ca="1" si="19"/>
        <v>6.2398471776268005E-2</v>
      </c>
      <c r="B957" s="2" t="s">
        <v>85</v>
      </c>
      <c r="C957" s="2" t="s">
        <v>86</v>
      </c>
      <c r="D957" s="2" t="s">
        <v>76</v>
      </c>
      <c r="E957" s="2" t="s">
        <v>2107</v>
      </c>
      <c r="F957" s="2" t="s">
        <v>2108</v>
      </c>
      <c r="G957" t="s">
        <v>79</v>
      </c>
      <c r="H957" s="1">
        <f>DATE(2024,11,21)</f>
        <v>45617</v>
      </c>
      <c r="I957">
        <v>78.349999999999994</v>
      </c>
    </row>
    <row r="958" spans="1:17" x14ac:dyDescent="0.25">
      <c r="A958">
        <f t="shared" ca="1" si="19"/>
        <v>0.25025634245588635</v>
      </c>
      <c r="B958" s="2" t="s">
        <v>241</v>
      </c>
      <c r="C958" s="2" t="s">
        <v>242</v>
      </c>
      <c r="D958" s="2" t="s">
        <v>76</v>
      </c>
      <c r="E958" s="2" t="s">
        <v>2109</v>
      </c>
      <c r="F958" s="2" t="s">
        <v>2110</v>
      </c>
      <c r="G958" t="s">
        <v>101</v>
      </c>
      <c r="H958" s="1">
        <f>DATE(2025,2,5)</f>
        <v>45693</v>
      </c>
      <c r="I958">
        <v>3175.92</v>
      </c>
    </row>
    <row r="959" spans="1:17" x14ac:dyDescent="0.25">
      <c r="A959">
        <f t="shared" ca="1" si="19"/>
        <v>0.78085077032876082</v>
      </c>
      <c r="B959" s="2" t="s">
        <v>241</v>
      </c>
      <c r="C959" s="2" t="s">
        <v>242</v>
      </c>
      <c r="D959" s="2" t="s">
        <v>76</v>
      </c>
      <c r="E959" s="2" t="s">
        <v>2111</v>
      </c>
      <c r="F959" s="2" t="s">
        <v>2112</v>
      </c>
      <c r="G959" t="s">
        <v>101</v>
      </c>
      <c r="H959" s="1">
        <f>DATE(2025,1,15)</f>
        <v>45672</v>
      </c>
      <c r="I959">
        <v>201.41</v>
      </c>
    </row>
    <row r="960" spans="1:17" x14ac:dyDescent="0.25">
      <c r="A960">
        <f t="shared" ca="1" si="19"/>
        <v>0.82746290921931431</v>
      </c>
      <c r="B960" s="2" t="s">
        <v>615</v>
      </c>
      <c r="C960" s="2" t="s">
        <v>616</v>
      </c>
      <c r="D960" s="2" t="s">
        <v>76</v>
      </c>
      <c r="E960" s="2" t="s">
        <v>2113</v>
      </c>
      <c r="F960" s="2" t="s">
        <v>2114</v>
      </c>
      <c r="G960" t="s">
        <v>79</v>
      </c>
      <c r="H960" s="1">
        <f>DATE(2024,10,24)</f>
        <v>45589</v>
      </c>
      <c r="I960">
        <v>0</v>
      </c>
    </row>
    <row r="961" spans="1:9" x14ac:dyDescent="0.25">
      <c r="A961">
        <f t="shared" ca="1" si="19"/>
        <v>0.21277939062625528</v>
      </c>
      <c r="B961" s="2" t="s">
        <v>241</v>
      </c>
      <c r="C961" s="2" t="s">
        <v>242</v>
      </c>
      <c r="D961" s="2" t="s">
        <v>76</v>
      </c>
      <c r="E961" s="2" t="s">
        <v>2115</v>
      </c>
      <c r="F961" s="2" t="s">
        <v>768</v>
      </c>
      <c r="G961" t="s">
        <v>101</v>
      </c>
      <c r="H961" s="1">
        <f>DATE(2025,2,21)</f>
        <v>45709</v>
      </c>
      <c r="I961">
        <v>611.96</v>
      </c>
    </row>
    <row r="962" spans="1:9" x14ac:dyDescent="0.25">
      <c r="A962">
        <f t="shared" ca="1" si="19"/>
        <v>0.67458942692005519</v>
      </c>
      <c r="B962" s="2" t="s">
        <v>81</v>
      </c>
      <c r="C962" s="2" t="s">
        <v>82</v>
      </c>
      <c r="D962" s="2" t="s">
        <v>76</v>
      </c>
      <c r="E962" s="2" t="s">
        <v>2116</v>
      </c>
      <c r="F962" s="2" t="s">
        <v>2117</v>
      </c>
      <c r="G962" t="s">
        <v>101</v>
      </c>
      <c r="H962" s="1">
        <f>DATE(2025,2,6)</f>
        <v>45694</v>
      </c>
      <c r="I962">
        <v>7027.77</v>
      </c>
    </row>
    <row r="963" spans="1:9" x14ac:dyDescent="0.25">
      <c r="A963">
        <f t="shared" ref="A963:A1026" ca="1" si="20">RAND()</f>
        <v>0.28767196229706993</v>
      </c>
      <c r="B963" s="2" t="s">
        <v>241</v>
      </c>
      <c r="C963" s="2" t="s">
        <v>242</v>
      </c>
      <c r="D963" s="2" t="s">
        <v>76</v>
      </c>
      <c r="E963" s="2" t="s">
        <v>2118</v>
      </c>
      <c r="F963" s="2" t="s">
        <v>747</v>
      </c>
      <c r="G963" t="s">
        <v>79</v>
      </c>
      <c r="H963" s="1">
        <f>DATE(2024,11,26)</f>
        <v>45622</v>
      </c>
      <c r="I963">
        <v>1138.18</v>
      </c>
    </row>
    <row r="964" spans="1:9" x14ac:dyDescent="0.25">
      <c r="A964">
        <f t="shared" ca="1" si="20"/>
        <v>0.49439135895029518</v>
      </c>
      <c r="B964" s="2" t="s">
        <v>241</v>
      </c>
      <c r="C964" s="2" t="s">
        <v>242</v>
      </c>
      <c r="D964" s="2" t="s">
        <v>76</v>
      </c>
      <c r="E964" s="2" t="s">
        <v>2119</v>
      </c>
      <c r="F964" s="2" t="s">
        <v>2120</v>
      </c>
      <c r="G964" t="s">
        <v>79</v>
      </c>
      <c r="H964" s="1">
        <f>DATE(2024,10,2)</f>
        <v>45567</v>
      </c>
      <c r="I964">
        <v>167.84</v>
      </c>
    </row>
    <row r="965" spans="1:9" x14ac:dyDescent="0.25">
      <c r="A965">
        <f t="shared" ca="1" si="20"/>
        <v>4.6878372054036888E-2</v>
      </c>
      <c r="B965" s="2" t="s">
        <v>261</v>
      </c>
      <c r="C965" s="2" t="s">
        <v>262</v>
      </c>
      <c r="D965" s="2" t="s">
        <v>76</v>
      </c>
      <c r="E965" s="2" t="s">
        <v>2121</v>
      </c>
      <c r="F965" s="2" t="s">
        <v>2122</v>
      </c>
      <c r="G965" t="s">
        <v>79</v>
      </c>
      <c r="H965" s="1">
        <f>DATE(2024,10,30)</f>
        <v>45595</v>
      </c>
      <c r="I965">
        <v>213.4</v>
      </c>
    </row>
    <row r="966" spans="1:9" x14ac:dyDescent="0.25">
      <c r="A966">
        <f t="shared" ca="1" si="20"/>
        <v>0.4049139337635661</v>
      </c>
      <c r="B966" s="2" t="s">
        <v>102</v>
      </c>
      <c r="C966" s="2" t="s">
        <v>103</v>
      </c>
      <c r="D966" s="2" t="s">
        <v>76</v>
      </c>
      <c r="E966" s="2" t="s">
        <v>2123</v>
      </c>
      <c r="F966" s="2" t="s">
        <v>2124</v>
      </c>
      <c r="G966" t="s">
        <v>79</v>
      </c>
      <c r="H966" s="1">
        <f>DATE(2025,1,20)</f>
        <v>45677</v>
      </c>
      <c r="I966">
        <v>7372.78</v>
      </c>
    </row>
    <row r="967" spans="1:9" x14ac:dyDescent="0.25">
      <c r="A967">
        <f t="shared" ca="1" si="20"/>
        <v>0.48163490489158323</v>
      </c>
      <c r="B967" s="2" t="s">
        <v>126</v>
      </c>
      <c r="C967" s="2" t="s">
        <v>127</v>
      </c>
      <c r="D967" s="2" t="s">
        <v>76</v>
      </c>
      <c r="E967" s="2" t="s">
        <v>2125</v>
      </c>
      <c r="F967" s="2" t="s">
        <v>2126</v>
      </c>
      <c r="G967" t="s">
        <v>79</v>
      </c>
      <c r="H967" s="1">
        <f>DATE(2025,1,15)</f>
        <v>45672</v>
      </c>
      <c r="I967">
        <v>2090.4</v>
      </c>
    </row>
    <row r="968" spans="1:9" x14ac:dyDescent="0.25">
      <c r="A968">
        <f t="shared" ca="1" si="20"/>
        <v>0.60230842012232455</v>
      </c>
      <c r="B968" s="2" t="s">
        <v>328</v>
      </c>
      <c r="C968" s="2" t="s">
        <v>329</v>
      </c>
      <c r="D968" s="2" t="s">
        <v>76</v>
      </c>
      <c r="E968" s="2" t="s">
        <v>2127</v>
      </c>
      <c r="F968" s="2" t="s">
        <v>2128</v>
      </c>
      <c r="G968" t="s">
        <v>79</v>
      </c>
      <c r="H968" s="1">
        <f>DATE(2024,10,2)</f>
        <v>45567</v>
      </c>
      <c r="I968">
        <v>51.37</v>
      </c>
    </row>
    <row r="969" spans="1:9" x14ac:dyDescent="0.25">
      <c r="A969">
        <f t="shared" ca="1" si="20"/>
        <v>0.55924848051454557</v>
      </c>
      <c r="B969" s="2" t="s">
        <v>81</v>
      </c>
      <c r="C969" s="2" t="s">
        <v>82</v>
      </c>
      <c r="D969" s="2" t="s">
        <v>76</v>
      </c>
      <c r="E969" s="2" t="s">
        <v>2129</v>
      </c>
      <c r="F969" s="2" t="s">
        <v>2130</v>
      </c>
      <c r="G969" t="s">
        <v>101</v>
      </c>
      <c r="H969" s="1">
        <f>DATE(2024,12,18)</f>
        <v>45644</v>
      </c>
      <c r="I969">
        <v>1854.28</v>
      </c>
    </row>
    <row r="970" spans="1:9" x14ac:dyDescent="0.25">
      <c r="A970">
        <f t="shared" ca="1" si="20"/>
        <v>0.25033874559512448</v>
      </c>
      <c r="B970" s="2" t="s">
        <v>261</v>
      </c>
      <c r="C970" s="2" t="s">
        <v>262</v>
      </c>
      <c r="D970" s="2" t="s">
        <v>76</v>
      </c>
      <c r="E970" s="2" t="s">
        <v>2131</v>
      </c>
      <c r="F970" s="2" t="s">
        <v>2132</v>
      </c>
      <c r="G970" t="s">
        <v>79</v>
      </c>
      <c r="H970" s="1">
        <f>DATE(2024,11,26)</f>
        <v>45622</v>
      </c>
      <c r="I970">
        <v>498</v>
      </c>
    </row>
    <row r="971" spans="1:9" x14ac:dyDescent="0.25">
      <c r="A971">
        <f t="shared" ca="1" si="20"/>
        <v>0.94544737211416707</v>
      </c>
      <c r="B971" s="2" t="s">
        <v>126</v>
      </c>
      <c r="C971" s="2" t="s">
        <v>127</v>
      </c>
      <c r="D971" s="2" t="s">
        <v>76</v>
      </c>
      <c r="E971" s="2" t="s">
        <v>2133</v>
      </c>
      <c r="F971" s="2" t="s">
        <v>2134</v>
      </c>
      <c r="G971" t="s">
        <v>101</v>
      </c>
      <c r="H971" s="1">
        <f>DATE(2025,2,13)</f>
        <v>45701</v>
      </c>
      <c r="I971">
        <v>3082.35</v>
      </c>
    </row>
    <row r="972" spans="1:9" x14ac:dyDescent="0.25">
      <c r="A972">
        <f t="shared" ca="1" si="20"/>
        <v>0.76890812807287445</v>
      </c>
      <c r="B972" s="2" t="s">
        <v>126</v>
      </c>
      <c r="C972" s="2" t="s">
        <v>127</v>
      </c>
      <c r="D972" s="2" t="s">
        <v>76</v>
      </c>
      <c r="E972" s="2" t="s">
        <v>2135</v>
      </c>
      <c r="F972" s="2" t="s">
        <v>2136</v>
      </c>
      <c r="G972" t="s">
        <v>79</v>
      </c>
      <c r="H972" s="1">
        <f>DATE(2024,12,26)</f>
        <v>45652</v>
      </c>
      <c r="I972">
        <v>99.8</v>
      </c>
    </row>
    <row r="973" spans="1:9" x14ac:dyDescent="0.25">
      <c r="A973">
        <f t="shared" ca="1" si="20"/>
        <v>0.27218767730166737</v>
      </c>
      <c r="B973" s="2" t="s">
        <v>81</v>
      </c>
      <c r="C973" s="2" t="s">
        <v>82</v>
      </c>
      <c r="D973" s="2" t="s">
        <v>76</v>
      </c>
      <c r="E973" s="2" t="s">
        <v>2137</v>
      </c>
      <c r="F973" s="2" t="s">
        <v>2138</v>
      </c>
      <c r="G973" t="s">
        <v>101</v>
      </c>
      <c r="H973" s="1">
        <f>DATE(2024,12,16)</f>
        <v>45642</v>
      </c>
      <c r="I973">
        <v>3289.82</v>
      </c>
    </row>
    <row r="974" spans="1:9" x14ac:dyDescent="0.25">
      <c r="A974">
        <f t="shared" ca="1" si="20"/>
        <v>0.12506885998378214</v>
      </c>
      <c r="B974" s="2" t="s">
        <v>85</v>
      </c>
      <c r="C974" s="2" t="s">
        <v>86</v>
      </c>
      <c r="D974" s="2" t="s">
        <v>76</v>
      </c>
      <c r="E974" s="2" t="s">
        <v>2139</v>
      </c>
      <c r="F974" s="2" t="s">
        <v>739</v>
      </c>
      <c r="G974" t="s">
        <v>79</v>
      </c>
      <c r="H974" s="1">
        <f>DATE(2024,11,15)</f>
        <v>45611</v>
      </c>
      <c r="I974">
        <v>197.54</v>
      </c>
    </row>
    <row r="975" spans="1:9" x14ac:dyDescent="0.25">
      <c r="A975">
        <f t="shared" ca="1" si="20"/>
        <v>0.53677071046626446</v>
      </c>
      <c r="B975" s="2" t="s">
        <v>85</v>
      </c>
      <c r="C975" s="2" t="s">
        <v>86</v>
      </c>
      <c r="D975" s="2" t="s">
        <v>76</v>
      </c>
      <c r="E975" s="2" t="s">
        <v>2140</v>
      </c>
      <c r="F975" s="2" t="s">
        <v>2141</v>
      </c>
      <c r="G975" t="s">
        <v>79</v>
      </c>
      <c r="H975" s="1">
        <f>DATE(2024,11,12)</f>
        <v>45608</v>
      </c>
      <c r="I975">
        <v>672.35</v>
      </c>
    </row>
    <row r="976" spans="1:9" x14ac:dyDescent="0.25">
      <c r="A976">
        <f t="shared" ca="1" si="20"/>
        <v>0.89113366445739062</v>
      </c>
      <c r="B976" s="2" t="s">
        <v>564</v>
      </c>
      <c r="C976" s="2" t="s">
        <v>565</v>
      </c>
      <c r="D976" s="2" t="s">
        <v>76</v>
      </c>
      <c r="E976" s="2" t="s">
        <v>2142</v>
      </c>
      <c r="F976" s="2" t="s">
        <v>2143</v>
      </c>
      <c r="G976" t="s">
        <v>79</v>
      </c>
      <c r="H976" s="1">
        <f>DATE(2025,1,17)</f>
        <v>45674</v>
      </c>
      <c r="I976">
        <v>556.85</v>
      </c>
    </row>
    <row r="977" spans="1:9" x14ac:dyDescent="0.25">
      <c r="A977">
        <f t="shared" ca="1" si="20"/>
        <v>0.24579391110390514</v>
      </c>
      <c r="B977" s="2" t="s">
        <v>126</v>
      </c>
      <c r="C977" s="2" t="s">
        <v>127</v>
      </c>
      <c r="D977" s="2" t="s">
        <v>76</v>
      </c>
      <c r="E977" s="2" t="s">
        <v>2144</v>
      </c>
      <c r="F977" s="2" t="s">
        <v>1563</v>
      </c>
      <c r="G977" t="s">
        <v>79</v>
      </c>
      <c r="H977" s="1">
        <f>DATE(2024,10,30)</f>
        <v>45595</v>
      </c>
      <c r="I977">
        <v>52.56</v>
      </c>
    </row>
    <row r="978" spans="1:9" x14ac:dyDescent="0.25">
      <c r="A978">
        <f t="shared" ca="1" si="20"/>
        <v>0.23436033281978053</v>
      </c>
      <c r="B978" s="2" t="s">
        <v>241</v>
      </c>
      <c r="C978" s="2" t="s">
        <v>242</v>
      </c>
      <c r="D978" s="2" t="s">
        <v>76</v>
      </c>
      <c r="E978" s="2" t="s">
        <v>2145</v>
      </c>
      <c r="F978" s="2" t="s">
        <v>2146</v>
      </c>
      <c r="G978" t="s">
        <v>79</v>
      </c>
      <c r="H978" s="1">
        <f>DATE(2024,11,22)</f>
        <v>45618</v>
      </c>
      <c r="I978">
        <v>95.6</v>
      </c>
    </row>
    <row r="979" spans="1:9" x14ac:dyDescent="0.25">
      <c r="A979">
        <f t="shared" ca="1" si="20"/>
        <v>0.93549543060936091</v>
      </c>
      <c r="B979" s="2" t="s">
        <v>126</v>
      </c>
      <c r="C979" s="2" t="s">
        <v>127</v>
      </c>
      <c r="D979" s="2" t="s">
        <v>76</v>
      </c>
      <c r="E979" s="2" t="s">
        <v>2147</v>
      </c>
      <c r="F979" s="2" t="s">
        <v>2148</v>
      </c>
      <c r="G979" t="s">
        <v>79</v>
      </c>
      <c r="H979" s="1">
        <f>DATE(2024,12,23)</f>
        <v>45649</v>
      </c>
      <c r="I979">
        <v>223.1</v>
      </c>
    </row>
    <row r="980" spans="1:9" x14ac:dyDescent="0.25">
      <c r="A980">
        <f t="shared" ca="1" si="20"/>
        <v>0.29156688004164899</v>
      </c>
      <c r="B980" s="2" t="s">
        <v>126</v>
      </c>
      <c r="C980" s="2" t="s">
        <v>127</v>
      </c>
      <c r="D980" s="2" t="s">
        <v>76</v>
      </c>
      <c r="E980" s="2" t="s">
        <v>2149</v>
      </c>
      <c r="F980" s="2" t="s">
        <v>2150</v>
      </c>
      <c r="G980" t="s">
        <v>79</v>
      </c>
      <c r="H980" s="1">
        <f>DATE(2024,11,18)</f>
        <v>45614</v>
      </c>
      <c r="I980">
        <v>1382.4</v>
      </c>
    </row>
    <row r="981" spans="1:9" x14ac:dyDescent="0.25">
      <c r="A981">
        <f t="shared" ca="1" si="20"/>
        <v>0.63282482908261706</v>
      </c>
      <c r="B981" s="2" t="s">
        <v>574</v>
      </c>
      <c r="C981" s="2" t="s">
        <v>575</v>
      </c>
      <c r="D981" s="2" t="s">
        <v>76</v>
      </c>
      <c r="E981" s="2" t="s">
        <v>2151</v>
      </c>
      <c r="F981" s="2" t="s">
        <v>2152</v>
      </c>
      <c r="G981" t="s">
        <v>79</v>
      </c>
      <c r="H981" s="1">
        <f>DATE(2024,12,27)</f>
        <v>45653</v>
      </c>
      <c r="I981">
        <v>1155.94</v>
      </c>
    </row>
    <row r="982" spans="1:9" x14ac:dyDescent="0.25">
      <c r="A982">
        <f t="shared" ca="1" si="20"/>
        <v>0.92194587127254546</v>
      </c>
      <c r="B982" s="2" t="s">
        <v>574</v>
      </c>
      <c r="C982" s="2" t="s">
        <v>575</v>
      </c>
      <c r="D982" s="2" t="s">
        <v>76</v>
      </c>
      <c r="E982" s="2" t="s">
        <v>2153</v>
      </c>
      <c r="F982" s="2" t="s">
        <v>2154</v>
      </c>
      <c r="G982" t="s">
        <v>79</v>
      </c>
      <c r="H982" s="1">
        <f>DATE(2024,12,19)</f>
        <v>45645</v>
      </c>
      <c r="I982">
        <v>5381.23</v>
      </c>
    </row>
    <row r="983" spans="1:9" x14ac:dyDescent="0.25">
      <c r="A983">
        <f t="shared" ca="1" si="20"/>
        <v>0.62470489694396847</v>
      </c>
      <c r="B983" s="2" t="s">
        <v>126</v>
      </c>
      <c r="C983" s="2" t="s">
        <v>127</v>
      </c>
      <c r="D983" s="2" t="s">
        <v>76</v>
      </c>
      <c r="E983" s="2" t="s">
        <v>2155</v>
      </c>
      <c r="F983" s="2" t="s">
        <v>2156</v>
      </c>
      <c r="G983" t="s">
        <v>79</v>
      </c>
      <c r="H983" s="1">
        <f>DATE(2024,10,17)</f>
        <v>45582</v>
      </c>
      <c r="I983">
        <v>348.74</v>
      </c>
    </row>
    <row r="984" spans="1:9" x14ac:dyDescent="0.25">
      <c r="A984">
        <f t="shared" ca="1" si="20"/>
        <v>0.25016795232903599</v>
      </c>
      <c r="B984" s="2" t="s">
        <v>241</v>
      </c>
      <c r="C984" s="2" t="s">
        <v>242</v>
      </c>
      <c r="D984" s="2" t="s">
        <v>76</v>
      </c>
      <c r="E984" s="2" t="s">
        <v>2157</v>
      </c>
      <c r="F984" s="2" t="s">
        <v>2158</v>
      </c>
      <c r="G984" t="s">
        <v>79</v>
      </c>
      <c r="H984" s="1">
        <f>DATE(2024,10,2)</f>
        <v>45567</v>
      </c>
      <c r="I984">
        <v>743.58</v>
      </c>
    </row>
    <row r="985" spans="1:9" x14ac:dyDescent="0.25">
      <c r="A985">
        <f t="shared" ca="1" si="20"/>
        <v>0.86226629343486005</v>
      </c>
      <c r="B985" s="2" t="s">
        <v>187</v>
      </c>
      <c r="C985" s="2" t="s">
        <v>188</v>
      </c>
      <c r="D985" s="2" t="s">
        <v>76</v>
      </c>
      <c r="E985" s="2" t="s">
        <v>2159</v>
      </c>
      <c r="F985" s="2" t="s">
        <v>2160</v>
      </c>
      <c r="G985" t="s">
        <v>79</v>
      </c>
      <c r="H985" s="1">
        <f>DATE(2024,11,27)</f>
        <v>45623</v>
      </c>
      <c r="I985">
        <v>47.32</v>
      </c>
    </row>
    <row r="986" spans="1:9" x14ac:dyDescent="0.25">
      <c r="A986">
        <f t="shared" ca="1" si="20"/>
        <v>9.9511231997591709E-2</v>
      </c>
      <c r="B986" s="2" t="s">
        <v>241</v>
      </c>
      <c r="C986" s="2" t="s">
        <v>242</v>
      </c>
      <c r="D986" s="2" t="s">
        <v>76</v>
      </c>
      <c r="E986" s="2" t="s">
        <v>2161</v>
      </c>
      <c r="F986" s="2" t="s">
        <v>2064</v>
      </c>
      <c r="G986" t="s">
        <v>79</v>
      </c>
      <c r="H986" s="1">
        <f>DATE(2024,11,26)</f>
        <v>45622</v>
      </c>
      <c r="I986">
        <v>1534.95</v>
      </c>
    </row>
    <row r="987" spans="1:9" x14ac:dyDescent="0.25">
      <c r="A987">
        <f t="shared" ca="1" si="20"/>
        <v>0.11741528839133797</v>
      </c>
      <c r="B987" s="2" t="s">
        <v>2162</v>
      </c>
      <c r="C987" s="2" t="s">
        <v>2163</v>
      </c>
      <c r="D987" s="2" t="s">
        <v>76</v>
      </c>
      <c r="E987" s="2" t="s">
        <v>2164</v>
      </c>
      <c r="F987" s="2" t="s">
        <v>2165</v>
      </c>
      <c r="G987" t="s">
        <v>79</v>
      </c>
      <c r="H987" s="1">
        <f>DATE(2024,12,26)</f>
        <v>45652</v>
      </c>
      <c r="I987">
        <v>3499.38</v>
      </c>
    </row>
    <row r="988" spans="1:9" x14ac:dyDescent="0.25">
      <c r="A988">
        <f t="shared" ca="1" si="20"/>
        <v>0.92182721075642349</v>
      </c>
      <c r="B988" s="2" t="s">
        <v>241</v>
      </c>
      <c r="C988" s="2" t="s">
        <v>242</v>
      </c>
      <c r="D988" s="2" t="s">
        <v>76</v>
      </c>
      <c r="E988" s="2" t="s">
        <v>2166</v>
      </c>
      <c r="F988" s="2" t="s">
        <v>2167</v>
      </c>
      <c r="G988" t="s">
        <v>79</v>
      </c>
      <c r="H988" s="1">
        <f>DATE(2024,10,30)</f>
        <v>45595</v>
      </c>
      <c r="I988">
        <v>88.74</v>
      </c>
    </row>
    <row r="989" spans="1:9" x14ac:dyDescent="0.25">
      <c r="A989">
        <f t="shared" ca="1" si="20"/>
        <v>0.44056034526940113</v>
      </c>
      <c r="B989" s="2" t="s">
        <v>120</v>
      </c>
      <c r="C989" s="2" t="s">
        <v>121</v>
      </c>
      <c r="D989" s="2" t="s">
        <v>76</v>
      </c>
      <c r="E989" s="2" t="s">
        <v>2168</v>
      </c>
      <c r="F989" s="2" t="s">
        <v>2169</v>
      </c>
      <c r="G989" t="s">
        <v>79</v>
      </c>
      <c r="H989" s="1">
        <f>DATE(2024,11,26)</f>
        <v>45622</v>
      </c>
      <c r="I989">
        <v>91.56</v>
      </c>
    </row>
    <row r="990" spans="1:9" x14ac:dyDescent="0.25">
      <c r="A990">
        <f t="shared" ca="1" si="20"/>
        <v>0.38370026747030661</v>
      </c>
      <c r="B990" s="2" t="s">
        <v>611</v>
      </c>
      <c r="C990" s="2" t="s">
        <v>612</v>
      </c>
      <c r="D990" s="2" t="s">
        <v>76</v>
      </c>
      <c r="E990" s="2" t="s">
        <v>2170</v>
      </c>
      <c r="F990" s="2" t="s">
        <v>2171</v>
      </c>
      <c r="G990" t="s">
        <v>79</v>
      </c>
      <c r="H990" s="1">
        <f>DATE(2024,12,18)</f>
        <v>45644</v>
      </c>
      <c r="I990">
        <v>0</v>
      </c>
    </row>
    <row r="991" spans="1:9" x14ac:dyDescent="0.25">
      <c r="A991">
        <f t="shared" ca="1" si="20"/>
        <v>0.6450493502510547</v>
      </c>
      <c r="B991" s="2" t="s">
        <v>615</v>
      </c>
      <c r="C991" s="2" t="s">
        <v>616</v>
      </c>
      <c r="D991" s="2" t="s">
        <v>76</v>
      </c>
      <c r="E991" s="2" t="s">
        <v>2172</v>
      </c>
      <c r="F991" s="2" t="s">
        <v>2173</v>
      </c>
      <c r="G991" t="s">
        <v>79</v>
      </c>
      <c r="H991" s="1">
        <f>DATE(2024,12,19)</f>
        <v>45645</v>
      </c>
      <c r="I991">
        <v>0</v>
      </c>
    </row>
    <row r="992" spans="1:9" x14ac:dyDescent="0.25">
      <c r="A992">
        <f t="shared" ca="1" si="20"/>
        <v>0.92145544916881417</v>
      </c>
      <c r="B992" s="2" t="s">
        <v>81</v>
      </c>
      <c r="C992" s="2" t="s">
        <v>82</v>
      </c>
      <c r="D992" s="2" t="s">
        <v>76</v>
      </c>
      <c r="E992" s="2" t="s">
        <v>2174</v>
      </c>
      <c r="F992" s="2" t="s">
        <v>2175</v>
      </c>
      <c r="G992" t="s">
        <v>101</v>
      </c>
      <c r="H992" s="1">
        <f>DATE(2025,1,12)</f>
        <v>45669</v>
      </c>
      <c r="I992">
        <v>441.52</v>
      </c>
    </row>
    <row r="993" spans="1:9" x14ac:dyDescent="0.25">
      <c r="A993">
        <f t="shared" ca="1" si="20"/>
        <v>7.1256839649998738E-2</v>
      </c>
      <c r="B993" s="2" t="s">
        <v>150</v>
      </c>
      <c r="C993" s="2" t="s">
        <v>151</v>
      </c>
      <c r="D993" s="2" t="s">
        <v>76</v>
      </c>
      <c r="E993" s="2" t="s">
        <v>2176</v>
      </c>
      <c r="F993" s="2" t="s">
        <v>2177</v>
      </c>
      <c r="G993" t="s">
        <v>79</v>
      </c>
      <c r="H993" s="1">
        <f>DATE(2025,1,9)</f>
        <v>45666</v>
      </c>
      <c r="I993">
        <v>9875.36</v>
      </c>
    </row>
    <row r="994" spans="1:9" x14ac:dyDescent="0.25">
      <c r="A994">
        <f t="shared" ca="1" si="20"/>
        <v>0.19019297463732021</v>
      </c>
      <c r="B994" s="2" t="s">
        <v>126</v>
      </c>
      <c r="C994" s="2" t="s">
        <v>127</v>
      </c>
      <c r="D994" s="2" t="s">
        <v>76</v>
      </c>
      <c r="E994" s="2" t="s">
        <v>2178</v>
      </c>
      <c r="F994" s="2" t="s">
        <v>2179</v>
      </c>
      <c r="G994" t="s">
        <v>79</v>
      </c>
      <c r="H994" s="1">
        <f>DATE(2024,10,25)</f>
        <v>45590</v>
      </c>
      <c r="I994">
        <v>105.04</v>
      </c>
    </row>
    <row r="995" spans="1:9" x14ac:dyDescent="0.25">
      <c r="A995">
        <f t="shared" ca="1" si="20"/>
        <v>0.30401548267403355</v>
      </c>
      <c r="B995" s="2" t="s">
        <v>2180</v>
      </c>
      <c r="C995" s="2" t="s">
        <v>2181</v>
      </c>
      <c r="D995" s="2" t="s">
        <v>76</v>
      </c>
      <c r="E995" s="2" t="s">
        <v>2182</v>
      </c>
      <c r="F995" s="2" t="s">
        <v>2183</v>
      </c>
      <c r="G995" t="s">
        <v>79</v>
      </c>
      <c r="H995" s="1">
        <f>DATE(2024,10,16)</f>
        <v>45581</v>
      </c>
      <c r="I995">
        <v>434.47</v>
      </c>
    </row>
    <row r="996" spans="1:9" x14ac:dyDescent="0.25">
      <c r="A996">
        <f t="shared" ca="1" si="20"/>
        <v>0.42204879454233424</v>
      </c>
      <c r="B996" s="2" t="s">
        <v>307</v>
      </c>
      <c r="C996" s="2" t="s">
        <v>308</v>
      </c>
      <c r="D996" s="2" t="s">
        <v>76</v>
      </c>
      <c r="E996" s="2" t="s">
        <v>2184</v>
      </c>
      <c r="F996" s="2" t="s">
        <v>528</v>
      </c>
      <c r="G996" t="s">
        <v>79</v>
      </c>
      <c r="H996" s="1">
        <f>DATE(2025,2,24)</f>
        <v>45712</v>
      </c>
      <c r="I996">
        <v>-686.44</v>
      </c>
    </row>
    <row r="997" spans="1:9" x14ac:dyDescent="0.25">
      <c r="A997">
        <f t="shared" ca="1" si="20"/>
        <v>3.0172037910310867E-2</v>
      </c>
      <c r="B997" s="2" t="s">
        <v>1445</v>
      </c>
      <c r="C997" s="2" t="s">
        <v>1446</v>
      </c>
      <c r="D997" s="2" t="s">
        <v>76</v>
      </c>
      <c r="E997" s="2" t="s">
        <v>2185</v>
      </c>
      <c r="F997" s="2" t="s">
        <v>1448</v>
      </c>
      <c r="G997" t="s">
        <v>79</v>
      </c>
      <c r="H997" s="1">
        <f>DATE(2024,11,14)</f>
        <v>45610</v>
      </c>
      <c r="I997">
        <v>17396.580000000002</v>
      </c>
    </row>
    <row r="998" spans="1:9" x14ac:dyDescent="0.25">
      <c r="A998">
        <f t="shared" ca="1" si="20"/>
        <v>0.80746740451309895</v>
      </c>
      <c r="B998" s="2" t="s">
        <v>126</v>
      </c>
      <c r="C998" s="2" t="s">
        <v>127</v>
      </c>
      <c r="D998" s="2" t="s">
        <v>76</v>
      </c>
      <c r="E998" s="2" t="s">
        <v>2186</v>
      </c>
      <c r="F998" s="2" t="s">
        <v>2187</v>
      </c>
      <c r="G998" t="s">
        <v>79</v>
      </c>
      <c r="H998" s="1">
        <f>DATE(2024,11,4)</f>
        <v>45600</v>
      </c>
      <c r="I998">
        <v>160.80000000000001</v>
      </c>
    </row>
    <row r="999" spans="1:9" x14ac:dyDescent="0.25">
      <c r="A999">
        <f t="shared" ca="1" si="20"/>
        <v>0.56980877673358465</v>
      </c>
      <c r="B999" s="2" t="s">
        <v>187</v>
      </c>
      <c r="C999" s="2" t="s">
        <v>188</v>
      </c>
      <c r="D999" s="2" t="s">
        <v>76</v>
      </c>
      <c r="E999" s="2" t="s">
        <v>2188</v>
      </c>
      <c r="F999" s="2" t="s">
        <v>2189</v>
      </c>
      <c r="G999" t="s">
        <v>101</v>
      </c>
      <c r="H999" s="1">
        <f>DATE(2025,1,21)</f>
        <v>45678</v>
      </c>
      <c r="I999">
        <v>1549.2</v>
      </c>
    </row>
    <row r="1000" spans="1:9" x14ac:dyDescent="0.25">
      <c r="A1000">
        <f t="shared" ca="1" si="20"/>
        <v>0.56628645543252321</v>
      </c>
      <c r="B1000" s="2" t="s">
        <v>583</v>
      </c>
      <c r="C1000" s="2" t="s">
        <v>584</v>
      </c>
      <c r="D1000" s="2" t="s">
        <v>76</v>
      </c>
      <c r="E1000" s="2" t="s">
        <v>2190</v>
      </c>
      <c r="F1000" s="2" t="s">
        <v>2191</v>
      </c>
      <c r="G1000" t="s">
        <v>79</v>
      </c>
      <c r="H1000" s="1">
        <f>DATE(2025,1,9)</f>
        <v>45666</v>
      </c>
      <c r="I1000">
        <v>6352.28</v>
      </c>
    </row>
    <row r="1001" spans="1:9" x14ac:dyDescent="0.25">
      <c r="A1001">
        <f t="shared" ca="1" si="20"/>
        <v>0.99537783687495884</v>
      </c>
      <c r="B1001" s="2" t="s">
        <v>187</v>
      </c>
      <c r="C1001" s="2" t="s">
        <v>188</v>
      </c>
      <c r="D1001" s="2" t="s">
        <v>76</v>
      </c>
      <c r="E1001" s="2" t="s">
        <v>2192</v>
      </c>
      <c r="F1001" s="2" t="s">
        <v>2193</v>
      </c>
      <c r="G1001" t="s">
        <v>79</v>
      </c>
      <c r="H1001" s="1">
        <f>DATE(2024,12,17)</f>
        <v>45643</v>
      </c>
      <c r="I1001">
        <v>321.60000000000002</v>
      </c>
    </row>
    <row r="1002" spans="1:9" x14ac:dyDescent="0.25">
      <c r="A1002">
        <f t="shared" ca="1" si="20"/>
        <v>0.80467339144597849</v>
      </c>
      <c r="B1002" s="2" t="s">
        <v>150</v>
      </c>
      <c r="C1002" s="2" t="s">
        <v>151</v>
      </c>
      <c r="D1002" s="2" t="s">
        <v>76</v>
      </c>
      <c r="E1002" s="2" t="s">
        <v>2194</v>
      </c>
      <c r="F1002" s="2" t="s">
        <v>2195</v>
      </c>
      <c r="G1002" t="s">
        <v>79</v>
      </c>
      <c r="H1002" s="1">
        <f>DATE(2024,12,3)</f>
        <v>45629</v>
      </c>
      <c r="I1002">
        <v>232.37</v>
      </c>
    </row>
    <row r="1003" spans="1:9" x14ac:dyDescent="0.25">
      <c r="A1003">
        <f t="shared" ca="1" si="20"/>
        <v>0.95140890228635844</v>
      </c>
      <c r="B1003" s="2" t="s">
        <v>126</v>
      </c>
      <c r="C1003" s="2" t="s">
        <v>127</v>
      </c>
      <c r="D1003" s="2" t="s">
        <v>76</v>
      </c>
      <c r="E1003" s="2" t="s">
        <v>2196</v>
      </c>
      <c r="F1003" s="2" t="s">
        <v>2197</v>
      </c>
      <c r="G1003" t="s">
        <v>79</v>
      </c>
      <c r="H1003" s="1">
        <f>DATE(2024,10,21)</f>
        <v>45586</v>
      </c>
      <c r="I1003">
        <v>702</v>
      </c>
    </row>
    <row r="1004" spans="1:9" x14ac:dyDescent="0.25">
      <c r="A1004">
        <f t="shared" ca="1" si="20"/>
        <v>5.1250510564076035E-2</v>
      </c>
      <c r="B1004" s="2" t="s">
        <v>81</v>
      </c>
      <c r="C1004" s="2" t="s">
        <v>82</v>
      </c>
      <c r="D1004" s="2" t="s">
        <v>76</v>
      </c>
      <c r="E1004" s="2" t="s">
        <v>2198</v>
      </c>
      <c r="F1004" s="2" t="s">
        <v>2199</v>
      </c>
      <c r="G1004" t="s">
        <v>79</v>
      </c>
      <c r="H1004" s="1">
        <f>DATE(2024,12,8)</f>
        <v>45634</v>
      </c>
      <c r="I1004">
        <v>5508.96</v>
      </c>
    </row>
    <row r="1005" spans="1:9" x14ac:dyDescent="0.25">
      <c r="A1005">
        <f t="shared" ca="1" si="20"/>
        <v>0.26215976362504934</v>
      </c>
      <c r="B1005" s="2" t="s">
        <v>120</v>
      </c>
      <c r="C1005" s="2" t="s">
        <v>121</v>
      </c>
      <c r="D1005" s="2" t="s">
        <v>76</v>
      </c>
      <c r="E1005" s="2" t="s">
        <v>2200</v>
      </c>
      <c r="F1005" s="2" t="s">
        <v>2201</v>
      </c>
      <c r="G1005" t="s">
        <v>79</v>
      </c>
      <c r="H1005" s="1">
        <f>DATE(2024,11,7)</f>
        <v>45603</v>
      </c>
      <c r="I1005">
        <v>4814.68</v>
      </c>
    </row>
    <row r="1006" spans="1:9" x14ac:dyDescent="0.25">
      <c r="A1006">
        <f t="shared" ca="1" si="20"/>
        <v>4.752426915140695E-2</v>
      </c>
      <c r="B1006" s="2" t="s">
        <v>224</v>
      </c>
      <c r="C1006" s="2" t="s">
        <v>225</v>
      </c>
      <c r="D1006" s="2" t="s">
        <v>76</v>
      </c>
      <c r="E1006" s="2" t="s">
        <v>2202</v>
      </c>
      <c r="F1006" s="2" t="s">
        <v>2203</v>
      </c>
      <c r="G1006" t="s">
        <v>79</v>
      </c>
      <c r="H1006" s="1">
        <f>DATE(2024,11,20)</f>
        <v>45616</v>
      </c>
      <c r="I1006">
        <v>2532.9</v>
      </c>
    </row>
    <row r="1007" spans="1:9" x14ac:dyDescent="0.25">
      <c r="A1007">
        <f t="shared" ca="1" si="20"/>
        <v>0.39828479311295106</v>
      </c>
      <c r="B1007" s="2" t="s">
        <v>360</v>
      </c>
      <c r="C1007" s="2" t="s">
        <v>361</v>
      </c>
      <c r="D1007" s="2" t="s">
        <v>76</v>
      </c>
      <c r="E1007" s="2" t="s">
        <v>2204</v>
      </c>
      <c r="F1007" s="2" t="s">
        <v>2205</v>
      </c>
      <c r="G1007" t="s">
        <v>79</v>
      </c>
      <c r="H1007" s="1">
        <f>DATE(2025,1,15)</f>
        <v>45672</v>
      </c>
      <c r="I1007">
        <v>2833.4</v>
      </c>
    </row>
    <row r="1008" spans="1:9" x14ac:dyDescent="0.25">
      <c r="A1008">
        <f t="shared" ca="1" si="20"/>
        <v>3.664072215201386E-2</v>
      </c>
      <c r="B1008" s="2" t="s">
        <v>187</v>
      </c>
      <c r="C1008" s="2" t="s">
        <v>188</v>
      </c>
      <c r="D1008" s="2" t="s">
        <v>76</v>
      </c>
      <c r="E1008" s="2" t="s">
        <v>2206</v>
      </c>
      <c r="F1008" s="2" t="s">
        <v>2207</v>
      </c>
      <c r="G1008" t="s">
        <v>79</v>
      </c>
      <c r="H1008" s="1">
        <f>DATE(2024,12,16)</f>
        <v>45642</v>
      </c>
      <c r="I1008">
        <v>1447.2</v>
      </c>
    </row>
    <row r="1009" spans="1:9" x14ac:dyDescent="0.25">
      <c r="A1009">
        <f t="shared" ca="1" si="20"/>
        <v>0.24212912704928302</v>
      </c>
      <c r="B1009" s="2" t="s">
        <v>187</v>
      </c>
      <c r="C1009" s="2" t="s">
        <v>188</v>
      </c>
      <c r="D1009" s="2" t="s">
        <v>76</v>
      </c>
      <c r="E1009" s="2" t="s">
        <v>2208</v>
      </c>
      <c r="F1009" s="2" t="s">
        <v>2209</v>
      </c>
      <c r="G1009" t="s">
        <v>101</v>
      </c>
      <c r="H1009" s="1">
        <f>DATE(2025,1,15)</f>
        <v>45672</v>
      </c>
      <c r="I1009">
        <v>1672.16</v>
      </c>
    </row>
    <row r="1010" spans="1:9" x14ac:dyDescent="0.25">
      <c r="A1010">
        <f t="shared" ca="1" si="20"/>
        <v>0.48292490169309144</v>
      </c>
      <c r="B1010" s="2" t="s">
        <v>311</v>
      </c>
      <c r="C1010" s="2" t="s">
        <v>312</v>
      </c>
      <c r="D1010" s="2" t="s">
        <v>76</v>
      </c>
      <c r="E1010" s="2" t="s">
        <v>2210</v>
      </c>
      <c r="F1010" s="2" t="s">
        <v>2211</v>
      </c>
      <c r="G1010" t="s">
        <v>79</v>
      </c>
      <c r="H1010" s="1">
        <f>DATE(2024,10,17)</f>
        <v>45582</v>
      </c>
      <c r="I1010">
        <v>280</v>
      </c>
    </row>
    <row r="1011" spans="1:9" x14ac:dyDescent="0.25">
      <c r="A1011">
        <f t="shared" ca="1" si="20"/>
        <v>0.6390932978781162</v>
      </c>
      <c r="B1011" s="2" t="s">
        <v>126</v>
      </c>
      <c r="C1011" s="2" t="s">
        <v>127</v>
      </c>
      <c r="D1011" s="2" t="s">
        <v>76</v>
      </c>
      <c r="E1011" s="2" t="s">
        <v>2212</v>
      </c>
      <c r="F1011" s="2" t="s">
        <v>2213</v>
      </c>
      <c r="G1011" t="s">
        <v>101</v>
      </c>
      <c r="H1011" s="1">
        <f>DATE(2025,2,24)</f>
        <v>45712</v>
      </c>
      <c r="I1011">
        <v>402</v>
      </c>
    </row>
    <row r="1012" spans="1:9" x14ac:dyDescent="0.25">
      <c r="A1012">
        <f t="shared" ca="1" si="20"/>
        <v>0.49905279627165866</v>
      </c>
      <c r="B1012" s="2" t="s">
        <v>81</v>
      </c>
      <c r="C1012" s="2" t="s">
        <v>82</v>
      </c>
      <c r="D1012" s="2" t="s">
        <v>76</v>
      </c>
      <c r="E1012" s="2" t="s">
        <v>2214</v>
      </c>
      <c r="F1012" s="2" t="s">
        <v>2215</v>
      </c>
      <c r="G1012" t="s">
        <v>79</v>
      </c>
      <c r="H1012" s="1">
        <f>DATE(2024,10,4)</f>
        <v>45569</v>
      </c>
      <c r="I1012">
        <v>2822.12</v>
      </c>
    </row>
    <row r="1013" spans="1:9" x14ac:dyDescent="0.25">
      <c r="A1013">
        <f t="shared" ca="1" si="20"/>
        <v>0.23964130075550916</v>
      </c>
      <c r="B1013" s="2" t="s">
        <v>241</v>
      </c>
      <c r="C1013" s="2" t="s">
        <v>242</v>
      </c>
      <c r="D1013" s="2" t="s">
        <v>76</v>
      </c>
      <c r="E1013" s="2" t="s">
        <v>2216</v>
      </c>
      <c r="F1013" s="2" t="s">
        <v>2217</v>
      </c>
      <c r="G1013" t="s">
        <v>101</v>
      </c>
      <c r="H1013" s="1">
        <f>DATE(2025,2,5)</f>
        <v>45693</v>
      </c>
      <c r="I1013">
        <v>245.62</v>
      </c>
    </row>
    <row r="1014" spans="1:9" x14ac:dyDescent="0.25">
      <c r="A1014">
        <f t="shared" ca="1" si="20"/>
        <v>9.8362600333859462E-2</v>
      </c>
      <c r="B1014" s="2" t="s">
        <v>307</v>
      </c>
      <c r="C1014" s="2" t="s">
        <v>308</v>
      </c>
      <c r="D1014" s="2" t="s">
        <v>76</v>
      </c>
      <c r="E1014" s="2" t="s">
        <v>2218</v>
      </c>
      <c r="F1014" s="2" t="s">
        <v>790</v>
      </c>
      <c r="G1014" t="s">
        <v>79</v>
      </c>
      <c r="H1014" s="1">
        <f>DATE(2024,10,25)</f>
        <v>45590</v>
      </c>
      <c r="I1014">
        <v>441.56</v>
      </c>
    </row>
    <row r="1015" spans="1:9" x14ac:dyDescent="0.25">
      <c r="A1015">
        <f t="shared" ca="1" si="20"/>
        <v>0.15788834640720251</v>
      </c>
      <c r="B1015" s="2" t="s">
        <v>136</v>
      </c>
      <c r="C1015" s="2" t="s">
        <v>137</v>
      </c>
      <c r="D1015" s="2" t="s">
        <v>76</v>
      </c>
      <c r="E1015" s="2" t="s">
        <v>2219</v>
      </c>
      <c r="F1015" s="2" t="s">
        <v>2220</v>
      </c>
      <c r="G1015" t="s">
        <v>79</v>
      </c>
      <c r="H1015" s="1">
        <f>DATE(2024,11,22)</f>
        <v>45618</v>
      </c>
      <c r="I1015">
        <v>2555.13</v>
      </c>
    </row>
    <row r="1016" spans="1:9" x14ac:dyDescent="0.25">
      <c r="A1016">
        <f t="shared" ca="1" si="20"/>
        <v>0.92218760258015531</v>
      </c>
      <c r="B1016" s="2" t="s">
        <v>126</v>
      </c>
      <c r="C1016" s="2" t="s">
        <v>127</v>
      </c>
      <c r="D1016" s="2" t="s">
        <v>76</v>
      </c>
      <c r="E1016" s="2" t="s">
        <v>2221</v>
      </c>
      <c r="F1016" s="2" t="s">
        <v>2222</v>
      </c>
      <c r="G1016" t="s">
        <v>79</v>
      </c>
      <c r="H1016" s="1">
        <f>DATE(2024,12,20)</f>
        <v>45646</v>
      </c>
      <c r="I1016">
        <v>1802</v>
      </c>
    </row>
    <row r="1017" spans="1:9" x14ac:dyDescent="0.25">
      <c r="A1017">
        <f t="shared" ca="1" si="20"/>
        <v>2.4711209049833371E-2</v>
      </c>
      <c r="B1017" s="2" t="s">
        <v>74</v>
      </c>
      <c r="C1017" s="2" t="s">
        <v>75</v>
      </c>
      <c r="D1017" s="2" t="s">
        <v>76</v>
      </c>
      <c r="E1017" s="2" t="s">
        <v>2223</v>
      </c>
      <c r="F1017" s="2" t="s">
        <v>2224</v>
      </c>
      <c r="G1017" t="s">
        <v>79</v>
      </c>
      <c r="H1017" s="1">
        <f>DATE(2024,12,5)</f>
        <v>45631</v>
      </c>
      <c r="I1017">
        <v>1292.3800000000001</v>
      </c>
    </row>
    <row r="1018" spans="1:9" x14ac:dyDescent="0.25">
      <c r="A1018">
        <f t="shared" ca="1" si="20"/>
        <v>0.82812096529803658</v>
      </c>
      <c r="B1018" s="2" t="s">
        <v>126</v>
      </c>
      <c r="C1018" s="2" t="s">
        <v>127</v>
      </c>
      <c r="D1018" s="2" t="s">
        <v>76</v>
      </c>
      <c r="E1018" s="2" t="s">
        <v>2225</v>
      </c>
      <c r="F1018" s="2" t="s">
        <v>1669</v>
      </c>
      <c r="G1018" t="s">
        <v>79</v>
      </c>
      <c r="H1018" s="1">
        <f>DATE(2025,1,21)</f>
        <v>45678</v>
      </c>
      <c r="I1018">
        <v>378.44</v>
      </c>
    </row>
    <row r="1019" spans="1:9" x14ac:dyDescent="0.25">
      <c r="A1019">
        <f t="shared" ca="1" si="20"/>
        <v>0.88323457682408246</v>
      </c>
      <c r="B1019" s="2" t="s">
        <v>150</v>
      </c>
      <c r="C1019" s="2" t="s">
        <v>151</v>
      </c>
      <c r="D1019" s="2" t="s">
        <v>76</v>
      </c>
      <c r="E1019" s="2" t="s">
        <v>2226</v>
      </c>
      <c r="F1019" s="2" t="s">
        <v>2227</v>
      </c>
      <c r="G1019" t="s">
        <v>79</v>
      </c>
      <c r="H1019" s="1">
        <f>DATE(2024,10,4)</f>
        <v>45569</v>
      </c>
      <c r="I1019">
        <v>766.49</v>
      </c>
    </row>
    <row r="1020" spans="1:9" x14ac:dyDescent="0.25">
      <c r="A1020">
        <f t="shared" ca="1" si="20"/>
        <v>0.52169656156993005</v>
      </c>
      <c r="B1020" s="2" t="s">
        <v>187</v>
      </c>
      <c r="C1020" s="2" t="s">
        <v>188</v>
      </c>
      <c r="D1020" s="2" t="s">
        <v>76</v>
      </c>
      <c r="E1020" s="2" t="s">
        <v>2228</v>
      </c>
      <c r="F1020" s="2" t="s">
        <v>2229</v>
      </c>
      <c r="G1020" t="s">
        <v>79</v>
      </c>
      <c r="H1020" s="1">
        <f>DATE(2024,12,6)</f>
        <v>45632</v>
      </c>
      <c r="I1020">
        <v>80.400000000000006</v>
      </c>
    </row>
    <row r="1021" spans="1:9" x14ac:dyDescent="0.25">
      <c r="A1021">
        <f t="shared" ca="1" si="20"/>
        <v>0.28218750593902486</v>
      </c>
      <c r="B1021" s="2" t="s">
        <v>81</v>
      </c>
      <c r="C1021" s="2" t="s">
        <v>82</v>
      </c>
      <c r="D1021" s="2" t="s">
        <v>76</v>
      </c>
      <c r="E1021" s="2" t="s">
        <v>2230</v>
      </c>
      <c r="F1021" s="2" t="s">
        <v>2231</v>
      </c>
      <c r="G1021" t="s">
        <v>101</v>
      </c>
      <c r="H1021" s="1">
        <f>DATE(2025,1,5)</f>
        <v>45662</v>
      </c>
      <c r="I1021">
        <v>2576.84</v>
      </c>
    </row>
    <row r="1022" spans="1:9" x14ac:dyDescent="0.25">
      <c r="A1022">
        <f t="shared" ca="1" si="20"/>
        <v>0.87975095714356444</v>
      </c>
      <c r="B1022" s="2" t="s">
        <v>459</v>
      </c>
      <c r="C1022" s="2" t="s">
        <v>460</v>
      </c>
      <c r="D1022" s="2" t="s">
        <v>76</v>
      </c>
      <c r="E1022" s="2" t="s">
        <v>2232</v>
      </c>
      <c r="F1022" s="2" t="s">
        <v>2233</v>
      </c>
      <c r="G1022" t="s">
        <v>101</v>
      </c>
      <c r="H1022" s="1">
        <f>DATE(2025,2,2)</f>
        <v>45690</v>
      </c>
      <c r="I1022">
        <v>268.8</v>
      </c>
    </row>
    <row r="1023" spans="1:9" x14ac:dyDescent="0.25">
      <c r="A1023">
        <f t="shared" ca="1" si="20"/>
        <v>0.69711298004279343</v>
      </c>
      <c r="B1023" s="2" t="s">
        <v>187</v>
      </c>
      <c r="C1023" s="2" t="s">
        <v>188</v>
      </c>
      <c r="D1023" s="2" t="s">
        <v>76</v>
      </c>
      <c r="E1023" s="2" t="s">
        <v>2234</v>
      </c>
      <c r="F1023" s="2" t="s">
        <v>2235</v>
      </c>
      <c r="G1023" t="s">
        <v>79</v>
      </c>
      <c r="H1023" s="1">
        <f>DATE(2024,11,21)</f>
        <v>45617</v>
      </c>
      <c r="I1023">
        <v>3215.16</v>
      </c>
    </row>
    <row r="1024" spans="1:9" x14ac:dyDescent="0.25">
      <c r="A1024">
        <f t="shared" ca="1" si="20"/>
        <v>0.22439655000201564</v>
      </c>
      <c r="B1024" s="2" t="s">
        <v>106</v>
      </c>
      <c r="C1024" s="2" t="s">
        <v>107</v>
      </c>
      <c r="D1024" s="2" t="s">
        <v>76</v>
      </c>
      <c r="E1024" s="2" t="s">
        <v>2236</v>
      </c>
      <c r="F1024" s="2" t="s">
        <v>2237</v>
      </c>
      <c r="G1024" t="s">
        <v>101</v>
      </c>
      <c r="H1024" s="1">
        <f>DATE(2025,2,4)</f>
        <v>45692</v>
      </c>
      <c r="I1024">
        <v>203.36</v>
      </c>
    </row>
    <row r="1025" spans="1:9" x14ac:dyDescent="0.25">
      <c r="A1025">
        <f t="shared" ca="1" si="20"/>
        <v>0.55656104973571641</v>
      </c>
      <c r="B1025" s="2" t="s">
        <v>623</v>
      </c>
      <c r="C1025" s="2" t="s">
        <v>624</v>
      </c>
      <c r="D1025" s="2" t="s">
        <v>76</v>
      </c>
      <c r="E1025" s="2" t="s">
        <v>2238</v>
      </c>
      <c r="F1025" s="2" t="s">
        <v>2239</v>
      </c>
      <c r="G1025" t="s">
        <v>79</v>
      </c>
      <c r="H1025" s="1">
        <f>DATE(2024,12,31)</f>
        <v>45657</v>
      </c>
      <c r="I1025">
        <v>2738</v>
      </c>
    </row>
    <row r="1026" spans="1:9" x14ac:dyDescent="0.25">
      <c r="A1026">
        <f t="shared" ca="1" si="20"/>
        <v>0.33108776642218407</v>
      </c>
      <c r="B1026" s="2" t="s">
        <v>126</v>
      </c>
      <c r="C1026" s="2" t="s">
        <v>127</v>
      </c>
      <c r="D1026" s="2" t="s">
        <v>76</v>
      </c>
      <c r="E1026" s="2" t="s">
        <v>2240</v>
      </c>
      <c r="F1026" s="2" t="s">
        <v>2241</v>
      </c>
      <c r="G1026" t="s">
        <v>79</v>
      </c>
      <c r="H1026" s="1">
        <f>DATE(2024,11,4)</f>
        <v>45600</v>
      </c>
      <c r="I1026">
        <v>420.36</v>
      </c>
    </row>
    <row r="1027" spans="1:9" x14ac:dyDescent="0.25">
      <c r="A1027">
        <f t="shared" ref="A1027:A1090" ca="1" si="21">RAND()</f>
        <v>0.39139749545158187</v>
      </c>
      <c r="B1027" s="2" t="s">
        <v>417</v>
      </c>
      <c r="C1027" s="2" t="s">
        <v>418</v>
      </c>
      <c r="D1027" s="2" t="s">
        <v>76</v>
      </c>
      <c r="E1027" s="2" t="s">
        <v>2242</v>
      </c>
      <c r="F1027" s="2" t="s">
        <v>2243</v>
      </c>
      <c r="G1027" t="s">
        <v>101</v>
      </c>
      <c r="H1027" s="1">
        <f>DATE(2025,2,2)</f>
        <v>45690</v>
      </c>
      <c r="I1027">
        <v>924</v>
      </c>
    </row>
    <row r="1028" spans="1:9" x14ac:dyDescent="0.25">
      <c r="A1028">
        <f t="shared" ca="1" si="21"/>
        <v>0.46911189839968404</v>
      </c>
      <c r="B1028" s="2" t="s">
        <v>81</v>
      </c>
      <c r="C1028" s="2" t="s">
        <v>82</v>
      </c>
      <c r="D1028" s="2" t="s">
        <v>76</v>
      </c>
      <c r="E1028" s="2" t="s">
        <v>2244</v>
      </c>
      <c r="F1028" s="2" t="s">
        <v>2245</v>
      </c>
      <c r="G1028" t="s">
        <v>79</v>
      </c>
      <c r="H1028" s="1">
        <f>DATE(2024,11,18)</f>
        <v>45614</v>
      </c>
      <c r="I1028">
        <v>2307.33</v>
      </c>
    </row>
    <row r="1029" spans="1:9" x14ac:dyDescent="0.25">
      <c r="A1029">
        <f t="shared" ca="1" si="21"/>
        <v>0.48344491048413296</v>
      </c>
      <c r="B1029" s="2" t="s">
        <v>307</v>
      </c>
      <c r="C1029" s="2" t="s">
        <v>308</v>
      </c>
      <c r="D1029" s="2" t="s">
        <v>76</v>
      </c>
      <c r="E1029" s="2" t="s">
        <v>2246</v>
      </c>
      <c r="F1029" s="2" t="s">
        <v>2247</v>
      </c>
      <c r="G1029" t="s">
        <v>79</v>
      </c>
      <c r="H1029" s="1">
        <f>DATE(2024,10,3)</f>
        <v>45568</v>
      </c>
      <c r="I1029">
        <v>3805.3</v>
      </c>
    </row>
    <row r="1030" spans="1:9" x14ac:dyDescent="0.25">
      <c r="A1030">
        <f t="shared" ca="1" si="21"/>
        <v>0.25083798522217549</v>
      </c>
      <c r="B1030" s="2" t="s">
        <v>241</v>
      </c>
      <c r="C1030" s="2" t="s">
        <v>242</v>
      </c>
      <c r="D1030" s="2" t="s">
        <v>76</v>
      </c>
      <c r="E1030" s="2" t="s">
        <v>2248</v>
      </c>
      <c r="F1030" s="2" t="s">
        <v>2249</v>
      </c>
      <c r="G1030" t="s">
        <v>79</v>
      </c>
      <c r="H1030" s="1">
        <f>DATE(2024,11,6)</f>
        <v>45602</v>
      </c>
      <c r="I1030">
        <v>10758.54</v>
      </c>
    </row>
    <row r="1031" spans="1:9" x14ac:dyDescent="0.25">
      <c r="A1031">
        <f t="shared" ca="1" si="21"/>
        <v>0.69118899112156273</v>
      </c>
      <c r="B1031" s="2" t="s">
        <v>126</v>
      </c>
      <c r="C1031" s="2" t="s">
        <v>127</v>
      </c>
      <c r="D1031" s="2" t="s">
        <v>76</v>
      </c>
      <c r="E1031" s="2" t="s">
        <v>2250</v>
      </c>
      <c r="F1031" s="2" t="s">
        <v>2251</v>
      </c>
      <c r="G1031" t="s">
        <v>79</v>
      </c>
      <c r="H1031" s="1">
        <f>DATE(2024,10,30)</f>
        <v>45595</v>
      </c>
      <c r="I1031">
        <v>964.8</v>
      </c>
    </row>
    <row r="1032" spans="1:9" x14ac:dyDescent="0.25">
      <c r="A1032">
        <f t="shared" ca="1" si="21"/>
        <v>0.96183765169385493</v>
      </c>
      <c r="B1032" s="2" t="s">
        <v>241</v>
      </c>
      <c r="C1032" s="2" t="s">
        <v>242</v>
      </c>
      <c r="D1032" s="2" t="s">
        <v>76</v>
      </c>
      <c r="E1032" s="2" t="s">
        <v>2252</v>
      </c>
      <c r="F1032" s="2" t="s">
        <v>2253</v>
      </c>
      <c r="G1032" t="s">
        <v>101</v>
      </c>
      <c r="H1032" s="1">
        <f>DATE(2025,2,18)</f>
        <v>45706</v>
      </c>
      <c r="I1032">
        <v>16201.31</v>
      </c>
    </row>
    <row r="1033" spans="1:9" x14ac:dyDescent="0.25">
      <c r="A1033">
        <f t="shared" ca="1" si="21"/>
        <v>0.82535071625384215</v>
      </c>
      <c r="B1033" s="2" t="s">
        <v>2254</v>
      </c>
      <c r="C1033" s="2" t="s">
        <v>2255</v>
      </c>
      <c r="D1033" s="2" t="s">
        <v>76</v>
      </c>
      <c r="E1033" s="2" t="s">
        <v>2256</v>
      </c>
      <c r="F1033" s="2" t="s">
        <v>2257</v>
      </c>
      <c r="G1033" t="s">
        <v>79</v>
      </c>
      <c r="H1033" s="1">
        <f>DATE(2025,1,24)</f>
        <v>45681</v>
      </c>
      <c r="I1033">
        <v>3730.22</v>
      </c>
    </row>
    <row r="1034" spans="1:9" x14ac:dyDescent="0.25">
      <c r="A1034">
        <f t="shared" ca="1" si="21"/>
        <v>2.1165842090894005E-2</v>
      </c>
      <c r="B1034" s="2" t="s">
        <v>645</v>
      </c>
      <c r="C1034" s="2" t="s">
        <v>646</v>
      </c>
      <c r="D1034" s="2" t="s">
        <v>76</v>
      </c>
      <c r="E1034" s="2" t="s">
        <v>2258</v>
      </c>
      <c r="F1034" s="2" t="s">
        <v>2259</v>
      </c>
      <c r="G1034" t="s">
        <v>79</v>
      </c>
      <c r="H1034" s="1">
        <f>DATE(2024,10,2)</f>
        <v>45567</v>
      </c>
      <c r="I1034">
        <v>319.12</v>
      </c>
    </row>
    <row r="1035" spans="1:9" x14ac:dyDescent="0.25">
      <c r="A1035">
        <f t="shared" ca="1" si="21"/>
        <v>0.22591536124589662</v>
      </c>
      <c r="B1035" s="2" t="s">
        <v>564</v>
      </c>
      <c r="C1035" s="2" t="s">
        <v>565</v>
      </c>
      <c r="D1035" s="2" t="s">
        <v>76</v>
      </c>
      <c r="E1035" s="2" t="s">
        <v>2260</v>
      </c>
      <c r="F1035" s="2" t="s">
        <v>2261</v>
      </c>
      <c r="G1035" t="s">
        <v>79</v>
      </c>
      <c r="H1035" s="1">
        <f>DATE(2024,11,27)</f>
        <v>45623</v>
      </c>
      <c r="I1035">
        <v>428.82</v>
      </c>
    </row>
    <row r="1036" spans="1:9" x14ac:dyDescent="0.25">
      <c r="A1036">
        <f t="shared" ca="1" si="21"/>
        <v>0.44059990894303247</v>
      </c>
      <c r="B1036" s="2" t="s">
        <v>81</v>
      </c>
      <c r="C1036" s="2" t="s">
        <v>82</v>
      </c>
      <c r="D1036" s="2" t="s">
        <v>76</v>
      </c>
      <c r="E1036" s="2" t="s">
        <v>2262</v>
      </c>
      <c r="F1036" s="2" t="s">
        <v>2263</v>
      </c>
      <c r="G1036" t="s">
        <v>79</v>
      </c>
      <c r="H1036" s="1">
        <f>DATE(2024,11,4)</f>
        <v>45600</v>
      </c>
      <c r="I1036">
        <v>540.44000000000005</v>
      </c>
    </row>
    <row r="1037" spans="1:9" x14ac:dyDescent="0.25">
      <c r="A1037">
        <f t="shared" ca="1" si="21"/>
        <v>0.41922471552595175</v>
      </c>
      <c r="B1037" s="2" t="s">
        <v>85</v>
      </c>
      <c r="C1037" s="2" t="s">
        <v>86</v>
      </c>
      <c r="D1037" s="2" t="s">
        <v>76</v>
      </c>
      <c r="E1037" s="2" t="s">
        <v>2264</v>
      </c>
      <c r="F1037" s="2" t="s">
        <v>2265</v>
      </c>
      <c r="G1037" t="s">
        <v>79</v>
      </c>
      <c r="H1037" s="1">
        <f>DATE(2024,11,22)</f>
        <v>45618</v>
      </c>
      <c r="I1037">
        <v>2517.4899999999998</v>
      </c>
    </row>
    <row r="1038" spans="1:9" x14ac:dyDescent="0.25">
      <c r="A1038">
        <f t="shared" ca="1" si="21"/>
        <v>0.12534347216574415</v>
      </c>
      <c r="B1038" s="2" t="s">
        <v>2266</v>
      </c>
      <c r="C1038" s="2" t="s">
        <v>2267</v>
      </c>
      <c r="D1038" s="2" t="s">
        <v>76</v>
      </c>
      <c r="E1038" s="2" t="s">
        <v>2268</v>
      </c>
      <c r="F1038" s="2" t="s">
        <v>2269</v>
      </c>
      <c r="G1038" t="s">
        <v>79</v>
      </c>
      <c r="H1038" s="1">
        <f>DATE(2024,11,13)</f>
        <v>45609</v>
      </c>
      <c r="I1038">
        <v>720.82</v>
      </c>
    </row>
    <row r="1039" spans="1:9" x14ac:dyDescent="0.25">
      <c r="A1039">
        <f t="shared" ca="1" si="21"/>
        <v>2.4673400279822788E-2</v>
      </c>
      <c r="B1039" s="2" t="s">
        <v>241</v>
      </c>
      <c r="C1039" s="2" t="s">
        <v>242</v>
      </c>
      <c r="D1039" s="2" t="s">
        <v>76</v>
      </c>
      <c r="E1039" s="2" t="s">
        <v>2270</v>
      </c>
      <c r="F1039" s="2" t="s">
        <v>2271</v>
      </c>
      <c r="G1039" t="s">
        <v>79</v>
      </c>
      <c r="H1039" s="1">
        <f>DATE(2024,10,30)</f>
        <v>45595</v>
      </c>
      <c r="I1039">
        <v>39.130000000000003</v>
      </c>
    </row>
    <row r="1040" spans="1:9" x14ac:dyDescent="0.25">
      <c r="A1040">
        <f t="shared" ca="1" si="21"/>
        <v>0.924813856974809</v>
      </c>
      <c r="B1040" s="2" t="s">
        <v>241</v>
      </c>
      <c r="C1040" s="2" t="s">
        <v>242</v>
      </c>
      <c r="D1040" s="2" t="s">
        <v>76</v>
      </c>
      <c r="E1040" s="2" t="s">
        <v>2272</v>
      </c>
      <c r="F1040" s="2" t="s">
        <v>2273</v>
      </c>
      <c r="G1040" t="s">
        <v>101</v>
      </c>
      <c r="H1040" s="1">
        <f>DATE(2025,1,6)</f>
        <v>45663</v>
      </c>
      <c r="I1040">
        <v>253.22</v>
      </c>
    </row>
    <row r="1041" spans="1:9" x14ac:dyDescent="0.25">
      <c r="A1041">
        <f t="shared" ca="1" si="21"/>
        <v>0.86977984799634978</v>
      </c>
      <c r="B1041" s="2" t="s">
        <v>126</v>
      </c>
      <c r="C1041" s="2" t="s">
        <v>127</v>
      </c>
      <c r="D1041" s="2" t="s">
        <v>76</v>
      </c>
      <c r="E1041" s="2" t="s">
        <v>2274</v>
      </c>
      <c r="F1041" s="2" t="s">
        <v>1704</v>
      </c>
      <c r="G1041" t="s">
        <v>79</v>
      </c>
      <c r="H1041" s="1">
        <f>DATE(2024,12,4)</f>
        <v>45630</v>
      </c>
      <c r="I1041">
        <v>8672.4</v>
      </c>
    </row>
    <row r="1042" spans="1:9" x14ac:dyDescent="0.25">
      <c r="A1042">
        <f t="shared" ca="1" si="21"/>
        <v>0.44015822704215779</v>
      </c>
      <c r="B1042" s="2" t="s">
        <v>126</v>
      </c>
      <c r="C1042" s="2" t="s">
        <v>127</v>
      </c>
      <c r="D1042" s="2" t="s">
        <v>76</v>
      </c>
      <c r="E1042" s="2" t="s">
        <v>2275</v>
      </c>
      <c r="F1042" s="2" t="s">
        <v>2276</v>
      </c>
      <c r="G1042" t="s">
        <v>79</v>
      </c>
      <c r="H1042" s="1">
        <f>DATE(2024,11,7)</f>
        <v>45603</v>
      </c>
      <c r="I1042">
        <v>80.400000000000006</v>
      </c>
    </row>
    <row r="1043" spans="1:9" x14ac:dyDescent="0.25">
      <c r="A1043">
        <f t="shared" ca="1" si="21"/>
        <v>0.54583953047030642</v>
      </c>
      <c r="B1043" s="2" t="s">
        <v>85</v>
      </c>
      <c r="C1043" s="2" t="s">
        <v>86</v>
      </c>
      <c r="D1043" s="2" t="s">
        <v>76</v>
      </c>
      <c r="E1043" s="2" t="s">
        <v>2277</v>
      </c>
      <c r="F1043" s="2" t="s">
        <v>2278</v>
      </c>
      <c r="G1043" t="s">
        <v>101</v>
      </c>
      <c r="H1043" s="1">
        <f>DATE(2024,12,26)</f>
        <v>45652</v>
      </c>
      <c r="I1043">
        <v>390.35</v>
      </c>
    </row>
    <row r="1044" spans="1:9" x14ac:dyDescent="0.25">
      <c r="A1044">
        <f t="shared" ca="1" si="21"/>
        <v>0.24404567911608066</v>
      </c>
      <c r="B1044" s="2" t="s">
        <v>517</v>
      </c>
      <c r="C1044" s="2" t="s">
        <v>518</v>
      </c>
      <c r="D1044" s="2" t="s">
        <v>76</v>
      </c>
      <c r="E1044" s="2" t="s">
        <v>2279</v>
      </c>
      <c r="F1044" s="2" t="s">
        <v>520</v>
      </c>
      <c r="G1044" t="s">
        <v>79</v>
      </c>
      <c r="H1044" s="1">
        <f>DATE(2024,12,13)</f>
        <v>45639</v>
      </c>
      <c r="I1044">
        <v>0</v>
      </c>
    </row>
    <row r="1045" spans="1:9" x14ac:dyDescent="0.25">
      <c r="A1045">
        <f t="shared" ca="1" si="21"/>
        <v>0.84110620358717059</v>
      </c>
      <c r="B1045" s="2" t="s">
        <v>564</v>
      </c>
      <c r="C1045" s="2" t="s">
        <v>565</v>
      </c>
      <c r="D1045" s="2" t="s">
        <v>76</v>
      </c>
      <c r="E1045" s="2" t="s">
        <v>2280</v>
      </c>
      <c r="F1045" s="2" t="s">
        <v>2281</v>
      </c>
      <c r="G1045" t="s">
        <v>79</v>
      </c>
      <c r="H1045" s="1">
        <f>DATE(2024,11,25)</f>
        <v>45621</v>
      </c>
      <c r="I1045">
        <v>2301.12</v>
      </c>
    </row>
    <row r="1046" spans="1:9" x14ac:dyDescent="0.25">
      <c r="A1046">
        <f t="shared" ca="1" si="21"/>
        <v>0.37058187895849315</v>
      </c>
      <c r="B1046" s="2" t="s">
        <v>285</v>
      </c>
      <c r="C1046" s="2" t="s">
        <v>286</v>
      </c>
      <c r="D1046" s="2" t="s">
        <v>76</v>
      </c>
      <c r="E1046" s="2" t="s">
        <v>2282</v>
      </c>
      <c r="F1046" s="2" t="s">
        <v>2283</v>
      </c>
      <c r="G1046" t="s">
        <v>79</v>
      </c>
      <c r="H1046" s="1">
        <f>DATE(2025,1,21)</f>
        <v>45678</v>
      </c>
      <c r="I1046">
        <v>549.73</v>
      </c>
    </row>
    <row r="1047" spans="1:9" x14ac:dyDescent="0.25">
      <c r="A1047">
        <f t="shared" ca="1" si="21"/>
        <v>0.1863143177905533</v>
      </c>
      <c r="B1047" s="2" t="s">
        <v>126</v>
      </c>
      <c r="C1047" s="2" t="s">
        <v>127</v>
      </c>
      <c r="D1047" s="2" t="s">
        <v>76</v>
      </c>
      <c r="E1047" s="2" t="s">
        <v>2284</v>
      </c>
      <c r="F1047" s="2" t="s">
        <v>2285</v>
      </c>
      <c r="G1047" t="s">
        <v>79</v>
      </c>
      <c r="H1047" s="1">
        <f>DATE(2024,12,19)</f>
        <v>45645</v>
      </c>
      <c r="I1047">
        <v>80.400000000000006</v>
      </c>
    </row>
    <row r="1048" spans="1:9" x14ac:dyDescent="0.25">
      <c r="A1048">
        <f t="shared" ca="1" si="21"/>
        <v>0.62450468904215695</v>
      </c>
      <c r="B1048" s="2" t="s">
        <v>241</v>
      </c>
      <c r="C1048" s="2" t="s">
        <v>242</v>
      </c>
      <c r="D1048" s="2" t="s">
        <v>76</v>
      </c>
      <c r="E1048" s="2" t="s">
        <v>2286</v>
      </c>
      <c r="F1048" s="2" t="s">
        <v>2287</v>
      </c>
      <c r="G1048" t="s">
        <v>101</v>
      </c>
      <c r="H1048" s="1">
        <f>DATE(2025,2,10)</f>
        <v>45698</v>
      </c>
      <c r="I1048">
        <v>774.71</v>
      </c>
    </row>
    <row r="1049" spans="1:9" x14ac:dyDescent="0.25">
      <c r="A1049">
        <f t="shared" ca="1" si="21"/>
        <v>0.94821211352358581</v>
      </c>
      <c r="B1049" s="2" t="s">
        <v>241</v>
      </c>
      <c r="C1049" s="2" t="s">
        <v>242</v>
      </c>
      <c r="D1049" s="2" t="s">
        <v>76</v>
      </c>
      <c r="E1049" s="2" t="s">
        <v>2288</v>
      </c>
      <c r="F1049" s="2" t="s">
        <v>2289</v>
      </c>
      <c r="G1049" t="s">
        <v>79</v>
      </c>
      <c r="H1049" s="1">
        <f>DATE(2024,10,18)</f>
        <v>45583</v>
      </c>
      <c r="I1049">
        <v>1153.98</v>
      </c>
    </row>
    <row r="1050" spans="1:9" x14ac:dyDescent="0.25">
      <c r="A1050">
        <f t="shared" ca="1" si="21"/>
        <v>0.39501845847089512</v>
      </c>
      <c r="B1050" s="2" t="s">
        <v>74</v>
      </c>
      <c r="C1050" s="2" t="s">
        <v>75</v>
      </c>
      <c r="D1050" s="2" t="s">
        <v>76</v>
      </c>
      <c r="E1050" s="2" t="s">
        <v>2290</v>
      </c>
      <c r="F1050" s="2" t="s">
        <v>2291</v>
      </c>
      <c r="G1050" t="s">
        <v>79</v>
      </c>
      <c r="H1050" s="1">
        <f>DATE(2024,10,2)</f>
        <v>45567</v>
      </c>
      <c r="I1050">
        <v>3152.58</v>
      </c>
    </row>
    <row r="1051" spans="1:9" x14ac:dyDescent="0.25">
      <c r="A1051">
        <f t="shared" ca="1" si="21"/>
        <v>0.47681534015848692</v>
      </c>
      <c r="B1051" s="2" t="s">
        <v>187</v>
      </c>
      <c r="C1051" s="2" t="s">
        <v>188</v>
      </c>
      <c r="D1051" s="2" t="s">
        <v>76</v>
      </c>
      <c r="E1051" s="2" t="s">
        <v>2292</v>
      </c>
      <c r="F1051" s="2" t="s">
        <v>2293</v>
      </c>
      <c r="G1051" t="s">
        <v>79</v>
      </c>
      <c r="H1051" s="1">
        <f>DATE(2024,12,9)</f>
        <v>45635</v>
      </c>
      <c r="I1051">
        <v>2061</v>
      </c>
    </row>
    <row r="1052" spans="1:9" x14ac:dyDescent="0.25">
      <c r="A1052">
        <f t="shared" ca="1" si="21"/>
        <v>0.97481278742392807</v>
      </c>
      <c r="B1052" s="2" t="s">
        <v>136</v>
      </c>
      <c r="C1052" s="2" t="s">
        <v>137</v>
      </c>
      <c r="D1052" s="2" t="s">
        <v>76</v>
      </c>
      <c r="E1052" s="2" t="s">
        <v>2294</v>
      </c>
      <c r="F1052" s="2" t="s">
        <v>2295</v>
      </c>
      <c r="G1052" t="s">
        <v>79</v>
      </c>
      <c r="H1052" s="1">
        <f>DATE(2024,10,22)</f>
        <v>45587</v>
      </c>
      <c r="I1052">
        <v>729.93</v>
      </c>
    </row>
    <row r="1053" spans="1:9" x14ac:dyDescent="0.25">
      <c r="A1053">
        <f t="shared" ca="1" si="21"/>
        <v>0.92442909633081849</v>
      </c>
      <c r="B1053" s="2" t="s">
        <v>81</v>
      </c>
      <c r="C1053" s="2" t="s">
        <v>82</v>
      </c>
      <c r="D1053" s="2" t="s">
        <v>76</v>
      </c>
      <c r="E1053" s="2" t="s">
        <v>2296</v>
      </c>
      <c r="F1053" s="2" t="s">
        <v>2297</v>
      </c>
      <c r="G1053" t="s">
        <v>101</v>
      </c>
      <c r="H1053" s="1">
        <f>DATE(2025,1,30)</f>
        <v>45687</v>
      </c>
      <c r="I1053">
        <v>1496.05</v>
      </c>
    </row>
    <row r="1054" spans="1:9" x14ac:dyDescent="0.25">
      <c r="A1054">
        <f t="shared" ca="1" si="21"/>
        <v>0.47827326079558563</v>
      </c>
      <c r="B1054" s="2" t="s">
        <v>187</v>
      </c>
      <c r="C1054" s="2" t="s">
        <v>188</v>
      </c>
      <c r="D1054" s="2" t="s">
        <v>76</v>
      </c>
      <c r="E1054" s="2" t="s">
        <v>2298</v>
      </c>
      <c r="F1054" s="2" t="s">
        <v>2299</v>
      </c>
      <c r="G1054" t="s">
        <v>79</v>
      </c>
      <c r="H1054" s="1">
        <f>DATE(2024,11,22)</f>
        <v>45618</v>
      </c>
      <c r="I1054">
        <v>214.95</v>
      </c>
    </row>
    <row r="1055" spans="1:9" x14ac:dyDescent="0.25">
      <c r="A1055">
        <f t="shared" ca="1" si="21"/>
        <v>0.93964671890367102</v>
      </c>
      <c r="B1055" s="2" t="s">
        <v>241</v>
      </c>
      <c r="C1055" s="2" t="s">
        <v>242</v>
      </c>
      <c r="D1055" s="2" t="s">
        <v>76</v>
      </c>
      <c r="E1055" s="2" t="s">
        <v>2300</v>
      </c>
      <c r="F1055" s="2" t="s">
        <v>2301</v>
      </c>
      <c r="G1055" t="s">
        <v>101</v>
      </c>
      <c r="H1055" s="1">
        <f>DATE(2025,1,8)</f>
        <v>45665</v>
      </c>
      <c r="I1055">
        <v>211.99</v>
      </c>
    </row>
    <row r="1056" spans="1:9" x14ac:dyDescent="0.25">
      <c r="A1056">
        <f t="shared" ca="1" si="21"/>
        <v>0.13543290084587423</v>
      </c>
      <c r="B1056" s="2" t="s">
        <v>150</v>
      </c>
      <c r="C1056" s="2" t="s">
        <v>151</v>
      </c>
      <c r="D1056" s="2" t="s">
        <v>76</v>
      </c>
      <c r="E1056" s="2" t="s">
        <v>2302</v>
      </c>
      <c r="F1056" s="2" t="s">
        <v>2303</v>
      </c>
      <c r="G1056" t="s">
        <v>79</v>
      </c>
      <c r="H1056" s="1">
        <f>DATE(2025,1,8)</f>
        <v>45665</v>
      </c>
      <c r="I1056">
        <v>1544.1</v>
      </c>
    </row>
    <row r="1057" spans="1:17" x14ac:dyDescent="0.25">
      <c r="A1057">
        <f t="shared" ca="1" si="21"/>
        <v>0.38595225772781672</v>
      </c>
      <c r="B1057" s="2" t="s">
        <v>224</v>
      </c>
      <c r="C1057" s="2" t="s">
        <v>225</v>
      </c>
      <c r="D1057" s="2" t="s">
        <v>76</v>
      </c>
      <c r="E1057" s="2" t="s">
        <v>2304</v>
      </c>
      <c r="F1057" s="2" t="s">
        <v>2305</v>
      </c>
      <c r="G1057" t="s">
        <v>79</v>
      </c>
      <c r="H1057" s="1">
        <f>DATE(2024,10,28)</f>
        <v>45593</v>
      </c>
      <c r="I1057">
        <v>157.43</v>
      </c>
    </row>
    <row r="1058" spans="1:17" x14ac:dyDescent="0.25">
      <c r="A1058">
        <f t="shared" ca="1" si="21"/>
        <v>0.87130830138519266</v>
      </c>
      <c r="B1058" s="2" t="s">
        <v>81</v>
      </c>
      <c r="C1058" s="2" t="s">
        <v>82</v>
      </c>
      <c r="D1058" s="2" t="s">
        <v>76</v>
      </c>
      <c r="E1058" s="2" t="s">
        <v>2306</v>
      </c>
      <c r="F1058" s="2" t="s">
        <v>1845</v>
      </c>
      <c r="G1058" t="s">
        <v>101</v>
      </c>
      <c r="H1058" s="1">
        <f>DATE(2025,1,2)</f>
        <v>45659</v>
      </c>
      <c r="I1058">
        <v>15886.05</v>
      </c>
    </row>
    <row r="1059" spans="1:17" x14ac:dyDescent="0.25">
      <c r="A1059">
        <f t="shared" ca="1" si="21"/>
        <v>0.29794432114895908</v>
      </c>
      <c r="B1059" s="2" t="s">
        <v>187</v>
      </c>
      <c r="C1059" s="2" t="s">
        <v>188</v>
      </c>
      <c r="D1059" s="2" t="s">
        <v>76</v>
      </c>
      <c r="E1059" s="2" t="s">
        <v>2307</v>
      </c>
      <c r="F1059" s="2" t="s">
        <v>2308</v>
      </c>
      <c r="G1059" t="s">
        <v>79</v>
      </c>
      <c r="H1059" s="1">
        <f>DATE(2025,1,13)</f>
        <v>45670</v>
      </c>
      <c r="I1059">
        <v>88</v>
      </c>
    </row>
    <row r="1060" spans="1:17" x14ac:dyDescent="0.25">
      <c r="A1060">
        <f t="shared" ca="1" si="21"/>
        <v>0.76681355842903709</v>
      </c>
      <c r="B1060" s="2" t="s">
        <v>261</v>
      </c>
      <c r="C1060" s="2" t="s">
        <v>262</v>
      </c>
      <c r="D1060" s="2" t="s">
        <v>76</v>
      </c>
      <c r="E1060" s="2" t="s">
        <v>2309</v>
      </c>
      <c r="F1060" s="2" t="s">
        <v>2310</v>
      </c>
      <c r="G1060" t="s">
        <v>101</v>
      </c>
      <c r="H1060" s="1">
        <f>DATE(2025,1,31)</f>
        <v>45688</v>
      </c>
      <c r="I1060">
        <v>2791.08</v>
      </c>
    </row>
    <row r="1061" spans="1:17" x14ac:dyDescent="0.25">
      <c r="A1061">
        <f t="shared" ca="1" si="21"/>
        <v>0.43532704241215803</v>
      </c>
      <c r="B1061" s="2" t="s">
        <v>81</v>
      </c>
      <c r="C1061" s="2" t="s">
        <v>82</v>
      </c>
      <c r="D1061" s="2" t="s">
        <v>76</v>
      </c>
      <c r="E1061" s="2" t="s">
        <v>2311</v>
      </c>
      <c r="F1061" s="2" t="s">
        <v>2312</v>
      </c>
      <c r="G1061" t="s">
        <v>101</v>
      </c>
      <c r="H1061" s="1">
        <f>DATE(2024,12,30)</f>
        <v>45656</v>
      </c>
      <c r="I1061">
        <v>5658.8</v>
      </c>
    </row>
    <row r="1062" spans="1:17" x14ac:dyDescent="0.25">
      <c r="A1062">
        <f t="shared" ca="1" si="21"/>
        <v>0.68474355790951258</v>
      </c>
      <c r="B1062" s="2" t="s">
        <v>81</v>
      </c>
      <c r="C1062" s="2" t="s">
        <v>82</v>
      </c>
      <c r="D1062" s="2" t="s">
        <v>76</v>
      </c>
      <c r="E1062" s="2" t="s">
        <v>2313</v>
      </c>
      <c r="F1062" s="2" t="s">
        <v>2314</v>
      </c>
      <c r="G1062" t="s">
        <v>101</v>
      </c>
      <c r="H1062" s="1">
        <f>DATE(2025,2,23)</f>
        <v>45711</v>
      </c>
      <c r="I1062">
        <v>1174.51</v>
      </c>
    </row>
    <row r="1063" spans="1:17" x14ac:dyDescent="0.25">
      <c r="A1063">
        <f t="shared" ca="1" si="21"/>
        <v>0.34008859349130427</v>
      </c>
      <c r="B1063" s="2" t="s">
        <v>120</v>
      </c>
      <c r="C1063" s="2" t="s">
        <v>121</v>
      </c>
      <c r="D1063" s="2" t="s">
        <v>76</v>
      </c>
      <c r="E1063" s="2" t="s">
        <v>2315</v>
      </c>
      <c r="F1063" s="2" t="s">
        <v>2316</v>
      </c>
      <c r="G1063" t="s">
        <v>79</v>
      </c>
      <c r="H1063" s="1">
        <f>DATE(2024,10,15)</f>
        <v>45580</v>
      </c>
      <c r="I1063">
        <v>341.47</v>
      </c>
      <c r="K1063" s="12"/>
      <c r="L1063" s="12"/>
      <c r="P1063" s="12"/>
      <c r="Q1063" s="16"/>
    </row>
    <row r="1064" spans="1:17" x14ac:dyDescent="0.25">
      <c r="A1064">
        <f t="shared" ca="1" si="21"/>
        <v>0.25874434619388353</v>
      </c>
      <c r="B1064" s="2" t="s">
        <v>150</v>
      </c>
      <c r="C1064" s="2" t="s">
        <v>151</v>
      </c>
      <c r="D1064" s="2" t="s">
        <v>76</v>
      </c>
      <c r="E1064" s="2" t="s">
        <v>2317</v>
      </c>
      <c r="F1064" s="2" t="s">
        <v>2318</v>
      </c>
      <c r="G1064" t="s">
        <v>79</v>
      </c>
      <c r="H1064" s="1">
        <f>DATE(2024,11,26)</f>
        <v>45622</v>
      </c>
      <c r="I1064">
        <v>4505.46</v>
      </c>
    </row>
    <row r="1065" spans="1:17" x14ac:dyDescent="0.25">
      <c r="A1065">
        <f t="shared" ca="1" si="21"/>
        <v>0.76278297137279583</v>
      </c>
      <c r="B1065" s="2" t="s">
        <v>241</v>
      </c>
      <c r="C1065" s="2" t="s">
        <v>242</v>
      </c>
      <c r="D1065" s="2" t="s">
        <v>76</v>
      </c>
      <c r="E1065" s="2" t="s">
        <v>2319</v>
      </c>
      <c r="F1065" s="2" t="s">
        <v>2320</v>
      </c>
      <c r="G1065" t="s">
        <v>101</v>
      </c>
      <c r="H1065" s="1">
        <f>DATE(2025,3,3)</f>
        <v>45719</v>
      </c>
      <c r="I1065">
        <v>339.51</v>
      </c>
    </row>
    <row r="1066" spans="1:17" x14ac:dyDescent="0.25">
      <c r="A1066">
        <f t="shared" ca="1" si="21"/>
        <v>0.36319632799306378</v>
      </c>
      <c r="B1066" s="2" t="s">
        <v>150</v>
      </c>
      <c r="C1066" s="2" t="s">
        <v>151</v>
      </c>
      <c r="D1066" s="2" t="s">
        <v>76</v>
      </c>
      <c r="E1066" s="2" t="s">
        <v>2321</v>
      </c>
      <c r="F1066" s="2" t="s">
        <v>2322</v>
      </c>
      <c r="G1066" t="s">
        <v>79</v>
      </c>
      <c r="H1066" s="1">
        <f>DATE(2024,12,6)</f>
        <v>45632</v>
      </c>
      <c r="I1066">
        <v>497.38</v>
      </c>
    </row>
    <row r="1067" spans="1:17" x14ac:dyDescent="0.25">
      <c r="A1067">
        <f t="shared" ca="1" si="21"/>
        <v>0.65774927183266407</v>
      </c>
      <c r="B1067" s="2" t="s">
        <v>315</v>
      </c>
      <c r="C1067" s="2" t="s">
        <v>316</v>
      </c>
      <c r="D1067" s="2" t="s">
        <v>76</v>
      </c>
      <c r="E1067" s="2" t="s">
        <v>2323</v>
      </c>
      <c r="F1067" s="2" t="s">
        <v>2324</v>
      </c>
      <c r="G1067" t="s">
        <v>79</v>
      </c>
      <c r="H1067" s="1">
        <f>DATE(2025,1,13)</f>
        <v>45670</v>
      </c>
      <c r="I1067">
        <v>170.16</v>
      </c>
    </row>
    <row r="1068" spans="1:17" x14ac:dyDescent="0.25">
      <c r="A1068">
        <f t="shared" ca="1" si="21"/>
        <v>0.9541707649460246</v>
      </c>
      <c r="B1068" s="2" t="s">
        <v>120</v>
      </c>
      <c r="C1068" s="2" t="s">
        <v>121</v>
      </c>
      <c r="D1068" s="2" t="s">
        <v>76</v>
      </c>
      <c r="E1068" s="2" t="s">
        <v>2325</v>
      </c>
      <c r="F1068" s="2" t="s">
        <v>2326</v>
      </c>
      <c r="G1068" t="s">
        <v>79</v>
      </c>
      <c r="H1068" s="1">
        <f>DATE(2024,11,15)</f>
        <v>45611</v>
      </c>
      <c r="I1068">
        <v>59.44</v>
      </c>
    </row>
    <row r="1069" spans="1:17" x14ac:dyDescent="0.25">
      <c r="A1069">
        <f t="shared" ca="1" si="21"/>
        <v>0.12937944212854391</v>
      </c>
      <c r="B1069" s="2" t="s">
        <v>241</v>
      </c>
      <c r="C1069" s="2" t="s">
        <v>242</v>
      </c>
      <c r="D1069" s="2" t="s">
        <v>76</v>
      </c>
      <c r="E1069" s="2" t="s">
        <v>2327</v>
      </c>
      <c r="F1069" s="2" t="s">
        <v>2328</v>
      </c>
      <c r="G1069" t="s">
        <v>79</v>
      </c>
      <c r="H1069" s="1">
        <f>DATE(2024,11,15)</f>
        <v>45611</v>
      </c>
      <c r="I1069">
        <v>287.98</v>
      </c>
    </row>
    <row r="1070" spans="1:17" x14ac:dyDescent="0.25">
      <c r="A1070">
        <f t="shared" ca="1" si="21"/>
        <v>0.53741293864194517</v>
      </c>
      <c r="B1070" s="2" t="s">
        <v>241</v>
      </c>
      <c r="C1070" s="2" t="s">
        <v>242</v>
      </c>
      <c r="D1070" s="2" t="s">
        <v>76</v>
      </c>
      <c r="E1070" s="2" t="s">
        <v>2329</v>
      </c>
      <c r="F1070" s="2" t="s">
        <v>486</v>
      </c>
      <c r="G1070" t="s">
        <v>101</v>
      </c>
      <c r="H1070" s="1">
        <f>DATE(2025,1,24)</f>
        <v>45681</v>
      </c>
      <c r="I1070">
        <v>84.03</v>
      </c>
    </row>
    <row r="1071" spans="1:17" x14ac:dyDescent="0.25">
      <c r="A1071">
        <f t="shared" ca="1" si="21"/>
        <v>0.4903091507055255</v>
      </c>
      <c r="B1071" s="2" t="s">
        <v>126</v>
      </c>
      <c r="C1071" s="2" t="s">
        <v>127</v>
      </c>
      <c r="D1071" s="2" t="s">
        <v>76</v>
      </c>
      <c r="E1071" s="2" t="s">
        <v>2330</v>
      </c>
      <c r="F1071" s="2" t="s">
        <v>685</v>
      </c>
      <c r="G1071" t="s">
        <v>101</v>
      </c>
      <c r="H1071" s="1">
        <f>DATE(2025,2,19)</f>
        <v>45707</v>
      </c>
      <c r="I1071">
        <v>399.2</v>
      </c>
    </row>
    <row r="1072" spans="1:17" x14ac:dyDescent="0.25">
      <c r="A1072">
        <f t="shared" ca="1" si="21"/>
        <v>0.88178389192649542</v>
      </c>
      <c r="B1072" s="2" t="s">
        <v>166</v>
      </c>
      <c r="C1072" s="2" t="s">
        <v>167</v>
      </c>
      <c r="D1072" s="2" t="s">
        <v>76</v>
      </c>
      <c r="E1072" s="2" t="s">
        <v>2331</v>
      </c>
      <c r="F1072" s="2" t="s">
        <v>2332</v>
      </c>
      <c r="G1072" t="s">
        <v>79</v>
      </c>
      <c r="H1072" s="1">
        <f>DATE(2024,12,26)</f>
        <v>45652</v>
      </c>
      <c r="I1072">
        <v>1522.5</v>
      </c>
    </row>
    <row r="1073" spans="1:9" x14ac:dyDescent="0.25">
      <c r="A1073">
        <f t="shared" ca="1" si="21"/>
        <v>0.96400841157520756</v>
      </c>
      <c r="B1073" s="2" t="s">
        <v>742</v>
      </c>
      <c r="C1073" s="2" t="s">
        <v>743</v>
      </c>
      <c r="D1073" s="2" t="s">
        <v>76</v>
      </c>
      <c r="E1073" s="2" t="s">
        <v>2333</v>
      </c>
      <c r="F1073" s="2" t="s">
        <v>2334</v>
      </c>
      <c r="G1073" t="s">
        <v>79</v>
      </c>
      <c r="H1073" s="1">
        <f>DATE(2025,1,30)</f>
        <v>45687</v>
      </c>
      <c r="I1073">
        <v>3242.98</v>
      </c>
    </row>
    <row r="1074" spans="1:9" x14ac:dyDescent="0.25">
      <c r="A1074">
        <f t="shared" ca="1" si="21"/>
        <v>3.9596078933132772E-2</v>
      </c>
      <c r="B1074" s="2" t="s">
        <v>623</v>
      </c>
      <c r="C1074" s="2" t="s">
        <v>624</v>
      </c>
      <c r="D1074" s="2" t="s">
        <v>76</v>
      </c>
      <c r="E1074" s="2" t="s">
        <v>2335</v>
      </c>
      <c r="F1074" s="2" t="s">
        <v>2336</v>
      </c>
      <c r="G1074" t="s">
        <v>79</v>
      </c>
      <c r="H1074" s="1">
        <f>DATE(2025,1,14)</f>
        <v>45671</v>
      </c>
      <c r="I1074">
        <v>17459.73</v>
      </c>
    </row>
    <row r="1075" spans="1:9" x14ac:dyDescent="0.25">
      <c r="A1075">
        <f t="shared" ca="1" si="21"/>
        <v>0.7784353057215867</v>
      </c>
      <c r="B1075" s="2" t="s">
        <v>81</v>
      </c>
      <c r="C1075" s="2" t="s">
        <v>82</v>
      </c>
      <c r="D1075" s="2" t="s">
        <v>76</v>
      </c>
      <c r="E1075" s="2" t="s">
        <v>2337</v>
      </c>
      <c r="F1075" s="2" t="s">
        <v>2338</v>
      </c>
      <c r="G1075" t="s">
        <v>79</v>
      </c>
      <c r="H1075" s="1">
        <f>DATE(2024,10,29)</f>
        <v>45594</v>
      </c>
      <c r="I1075">
        <v>941.75</v>
      </c>
    </row>
    <row r="1076" spans="1:9" x14ac:dyDescent="0.25">
      <c r="A1076">
        <f t="shared" ca="1" si="21"/>
        <v>0.39799054431806347</v>
      </c>
      <c r="B1076" s="2" t="s">
        <v>2339</v>
      </c>
      <c r="C1076" s="2" t="s">
        <v>2340</v>
      </c>
      <c r="D1076" s="2" t="s">
        <v>76</v>
      </c>
      <c r="E1076" s="2" t="s">
        <v>2341</v>
      </c>
      <c r="F1076" s="2" t="s">
        <v>2342</v>
      </c>
      <c r="G1076" t="s">
        <v>79</v>
      </c>
      <c r="H1076" s="1">
        <f>DATE(2024,11,27)</f>
        <v>45623</v>
      </c>
      <c r="I1076">
        <v>1873.13</v>
      </c>
    </row>
    <row r="1077" spans="1:9" x14ac:dyDescent="0.25">
      <c r="A1077">
        <f t="shared" ca="1" si="21"/>
        <v>0.18385932565574803</v>
      </c>
      <c r="B1077" s="2" t="s">
        <v>126</v>
      </c>
      <c r="C1077" s="2" t="s">
        <v>127</v>
      </c>
      <c r="D1077" s="2" t="s">
        <v>76</v>
      </c>
      <c r="E1077" s="2" t="s">
        <v>2343</v>
      </c>
      <c r="F1077" s="2" t="s">
        <v>2344</v>
      </c>
      <c r="G1077" t="s">
        <v>79</v>
      </c>
      <c r="H1077" s="1">
        <f>DATE(2025,1,2)</f>
        <v>45659</v>
      </c>
      <c r="I1077">
        <v>46.08</v>
      </c>
    </row>
    <row r="1078" spans="1:9" x14ac:dyDescent="0.25">
      <c r="A1078">
        <f t="shared" ca="1" si="21"/>
        <v>0.59865647458263826</v>
      </c>
      <c r="B1078" s="2" t="s">
        <v>718</v>
      </c>
      <c r="C1078" s="2" t="s">
        <v>719</v>
      </c>
      <c r="D1078" s="2" t="s">
        <v>76</v>
      </c>
      <c r="E1078" s="2" t="s">
        <v>2345</v>
      </c>
      <c r="F1078" s="2" t="s">
        <v>2346</v>
      </c>
      <c r="G1078" t="s">
        <v>79</v>
      </c>
      <c r="H1078" s="1">
        <f>DATE(2025,1,6)</f>
        <v>45663</v>
      </c>
      <c r="I1078">
        <v>8403.9699999999993</v>
      </c>
    </row>
    <row r="1079" spans="1:9" x14ac:dyDescent="0.25">
      <c r="A1079">
        <f t="shared" ca="1" si="21"/>
        <v>0.31694849527711833</v>
      </c>
      <c r="B1079" s="2" t="s">
        <v>85</v>
      </c>
      <c r="C1079" s="2" t="s">
        <v>86</v>
      </c>
      <c r="D1079" s="2" t="s">
        <v>76</v>
      </c>
      <c r="E1079" s="2" t="s">
        <v>2347</v>
      </c>
      <c r="F1079" s="2" t="s">
        <v>2348</v>
      </c>
      <c r="G1079" t="s">
        <v>79</v>
      </c>
      <c r="H1079" s="1">
        <f>DATE(2024,12,17)</f>
        <v>45643</v>
      </c>
      <c r="I1079">
        <v>2297.48</v>
      </c>
    </row>
    <row r="1080" spans="1:9" x14ac:dyDescent="0.25">
      <c r="A1080">
        <f t="shared" ca="1" si="21"/>
        <v>0.82003312592107169</v>
      </c>
      <c r="B1080" s="2" t="s">
        <v>85</v>
      </c>
      <c r="C1080" s="2" t="s">
        <v>86</v>
      </c>
      <c r="D1080" s="2" t="s">
        <v>76</v>
      </c>
      <c r="E1080" s="2" t="s">
        <v>2349</v>
      </c>
      <c r="F1080" s="2" t="s">
        <v>2350</v>
      </c>
      <c r="G1080" t="s">
        <v>79</v>
      </c>
      <c r="H1080" s="1">
        <f>DATE(2024,10,2)</f>
        <v>45567</v>
      </c>
      <c r="I1080">
        <v>4111.5</v>
      </c>
    </row>
    <row r="1081" spans="1:9" x14ac:dyDescent="0.25">
      <c r="A1081">
        <f t="shared" ca="1" si="21"/>
        <v>0.41399383889209507</v>
      </c>
      <c r="B1081" s="2" t="s">
        <v>417</v>
      </c>
      <c r="C1081" s="2" t="s">
        <v>418</v>
      </c>
      <c r="D1081" s="2" t="s">
        <v>76</v>
      </c>
      <c r="E1081" s="2" t="s">
        <v>2351</v>
      </c>
      <c r="F1081" s="2" t="s">
        <v>2352</v>
      </c>
      <c r="G1081" t="s">
        <v>79</v>
      </c>
      <c r="H1081" s="1">
        <f>DATE(2024,10,2)</f>
        <v>45567</v>
      </c>
      <c r="I1081">
        <v>1685.16</v>
      </c>
    </row>
    <row r="1082" spans="1:9" x14ac:dyDescent="0.25">
      <c r="A1082">
        <f t="shared" ca="1" si="21"/>
        <v>0.80396514187295576</v>
      </c>
      <c r="B1082" s="2" t="s">
        <v>126</v>
      </c>
      <c r="C1082" s="2" t="s">
        <v>127</v>
      </c>
      <c r="D1082" s="2" t="s">
        <v>76</v>
      </c>
      <c r="E1082" s="2" t="s">
        <v>2353</v>
      </c>
      <c r="F1082" s="2" t="s">
        <v>2354</v>
      </c>
      <c r="G1082" t="s">
        <v>79</v>
      </c>
      <c r="H1082" s="1">
        <f>DATE(2024,11,1)</f>
        <v>45597</v>
      </c>
      <c r="I1082">
        <v>702</v>
      </c>
    </row>
    <row r="1083" spans="1:9" x14ac:dyDescent="0.25">
      <c r="A1083">
        <f t="shared" ca="1" si="21"/>
        <v>0.32281965663920986</v>
      </c>
      <c r="B1083" s="2" t="s">
        <v>81</v>
      </c>
      <c r="C1083" s="2" t="s">
        <v>82</v>
      </c>
      <c r="D1083" s="2" t="s">
        <v>76</v>
      </c>
      <c r="E1083" s="2" t="s">
        <v>2355</v>
      </c>
      <c r="F1083" s="2" t="s">
        <v>2356</v>
      </c>
      <c r="G1083" t="s">
        <v>101</v>
      </c>
      <c r="H1083" s="1">
        <f>DATE(2025,2,6)</f>
        <v>45694</v>
      </c>
      <c r="I1083">
        <v>16509.650000000001</v>
      </c>
    </row>
    <row r="1084" spans="1:9" x14ac:dyDescent="0.25">
      <c r="A1084">
        <f t="shared" ca="1" si="21"/>
        <v>0.59341294794660937</v>
      </c>
      <c r="B1084" s="2" t="s">
        <v>315</v>
      </c>
      <c r="C1084" s="2" t="s">
        <v>316</v>
      </c>
      <c r="D1084" s="2" t="s">
        <v>76</v>
      </c>
      <c r="E1084" s="2" t="s">
        <v>2357</v>
      </c>
      <c r="F1084" s="2" t="s">
        <v>2358</v>
      </c>
      <c r="G1084" t="s">
        <v>101</v>
      </c>
      <c r="H1084" s="1">
        <f>DATE(2025,2,26)</f>
        <v>45714</v>
      </c>
      <c r="I1084">
        <v>340.32</v>
      </c>
    </row>
    <row r="1085" spans="1:9" x14ac:dyDescent="0.25">
      <c r="A1085">
        <f t="shared" ca="1" si="21"/>
        <v>0.8764698516119761</v>
      </c>
      <c r="B1085" s="2" t="s">
        <v>241</v>
      </c>
      <c r="C1085" s="2" t="s">
        <v>242</v>
      </c>
      <c r="D1085" s="2" t="s">
        <v>76</v>
      </c>
      <c r="E1085" s="2" t="s">
        <v>2359</v>
      </c>
      <c r="F1085" s="2" t="s">
        <v>2360</v>
      </c>
      <c r="G1085" t="s">
        <v>79</v>
      </c>
      <c r="H1085" s="1">
        <f>DATE(2024,12,18)</f>
        <v>45644</v>
      </c>
      <c r="I1085">
        <v>533.9</v>
      </c>
    </row>
    <row r="1086" spans="1:9" x14ac:dyDescent="0.25">
      <c r="A1086">
        <f t="shared" ca="1" si="21"/>
        <v>0.48443539455499951</v>
      </c>
      <c r="B1086" s="2" t="s">
        <v>126</v>
      </c>
      <c r="C1086" s="2" t="s">
        <v>127</v>
      </c>
      <c r="D1086" s="2" t="s">
        <v>76</v>
      </c>
      <c r="E1086" s="2" t="s">
        <v>2361</v>
      </c>
      <c r="F1086" s="2" t="s">
        <v>2362</v>
      </c>
      <c r="G1086" t="s">
        <v>101</v>
      </c>
      <c r="H1086" s="1">
        <f>DATE(2025,2,10)</f>
        <v>45698</v>
      </c>
      <c r="I1086">
        <v>427</v>
      </c>
    </row>
    <row r="1087" spans="1:9" x14ac:dyDescent="0.25">
      <c r="A1087">
        <f t="shared" ca="1" si="21"/>
        <v>0.98726595740085799</v>
      </c>
      <c r="B1087" s="2" t="s">
        <v>678</v>
      </c>
      <c r="C1087" s="2" t="s">
        <v>679</v>
      </c>
      <c r="D1087" s="2" t="s">
        <v>76</v>
      </c>
      <c r="E1087" s="2" t="s">
        <v>2363</v>
      </c>
      <c r="F1087" s="2" t="s">
        <v>2364</v>
      </c>
      <c r="G1087" t="s">
        <v>79</v>
      </c>
      <c r="H1087" s="1">
        <f>DATE(2025,1,17)</f>
        <v>45674</v>
      </c>
      <c r="I1087">
        <v>5686.09</v>
      </c>
    </row>
    <row r="1088" spans="1:9" x14ac:dyDescent="0.25">
      <c r="A1088">
        <f t="shared" ca="1" si="21"/>
        <v>0.26395980081563741</v>
      </c>
      <c r="B1088" s="2" t="s">
        <v>241</v>
      </c>
      <c r="C1088" s="2" t="s">
        <v>242</v>
      </c>
      <c r="D1088" s="2" t="s">
        <v>76</v>
      </c>
      <c r="E1088" s="2" t="s">
        <v>2365</v>
      </c>
      <c r="F1088" s="2" t="s">
        <v>2366</v>
      </c>
      <c r="G1088" t="s">
        <v>79</v>
      </c>
      <c r="H1088" s="1">
        <f>DATE(2024,12,13)</f>
        <v>45639</v>
      </c>
      <c r="I1088">
        <v>150.74</v>
      </c>
    </row>
    <row r="1089" spans="1:9" x14ac:dyDescent="0.25">
      <c r="A1089">
        <f t="shared" ca="1" si="21"/>
        <v>0.80168002842696995</v>
      </c>
      <c r="B1089" s="2" t="s">
        <v>126</v>
      </c>
      <c r="C1089" s="2" t="s">
        <v>127</v>
      </c>
      <c r="D1089" s="2" t="s">
        <v>76</v>
      </c>
      <c r="E1089" s="2" t="s">
        <v>2367</v>
      </c>
      <c r="F1089" s="2" t="s">
        <v>2368</v>
      </c>
      <c r="G1089" t="s">
        <v>101</v>
      </c>
      <c r="H1089" s="1">
        <f>DATE(2025,2,3)</f>
        <v>45691</v>
      </c>
      <c r="I1089">
        <v>241.2</v>
      </c>
    </row>
    <row r="1090" spans="1:9" x14ac:dyDescent="0.25">
      <c r="A1090">
        <f t="shared" ca="1" si="21"/>
        <v>0.90010857823976198</v>
      </c>
      <c r="B1090" s="2" t="s">
        <v>187</v>
      </c>
      <c r="C1090" s="2" t="s">
        <v>188</v>
      </c>
      <c r="D1090" s="2" t="s">
        <v>76</v>
      </c>
      <c r="E1090" s="2" t="s">
        <v>2369</v>
      </c>
      <c r="F1090" s="2" t="s">
        <v>2370</v>
      </c>
      <c r="G1090" t="s">
        <v>101</v>
      </c>
      <c r="H1090" s="1">
        <f>DATE(2025,1,31)</f>
        <v>45688</v>
      </c>
      <c r="I1090">
        <v>643.20000000000005</v>
      </c>
    </row>
    <row r="1091" spans="1:9" x14ac:dyDescent="0.25">
      <c r="A1091">
        <f t="shared" ref="A1091:A1154" ca="1" si="22">RAND()</f>
        <v>0.41034895258867066</v>
      </c>
      <c r="B1091" s="2" t="s">
        <v>2180</v>
      </c>
      <c r="C1091" s="2" t="s">
        <v>2181</v>
      </c>
      <c r="D1091" s="2" t="s">
        <v>76</v>
      </c>
      <c r="E1091" s="2" t="s">
        <v>2371</v>
      </c>
      <c r="F1091" s="2" t="s">
        <v>2372</v>
      </c>
      <c r="G1091" t="s">
        <v>79</v>
      </c>
      <c r="H1091" s="1">
        <f>DATE(2024,11,26)</f>
        <v>45622</v>
      </c>
      <c r="I1091">
        <v>265.79000000000002</v>
      </c>
    </row>
    <row r="1092" spans="1:9" x14ac:dyDescent="0.25">
      <c r="A1092">
        <f t="shared" ca="1" si="22"/>
        <v>0.78586489549721794</v>
      </c>
      <c r="B1092" s="2" t="s">
        <v>2373</v>
      </c>
      <c r="C1092" s="2" t="s">
        <v>2374</v>
      </c>
      <c r="D1092" s="2" t="s">
        <v>76</v>
      </c>
      <c r="E1092" s="2" t="s">
        <v>2375</v>
      </c>
      <c r="F1092" s="2" t="s">
        <v>2376</v>
      </c>
      <c r="G1092" t="s">
        <v>79</v>
      </c>
      <c r="H1092" s="1">
        <f>DATE(2024,10,13)</f>
        <v>45578</v>
      </c>
      <c r="I1092">
        <v>7904.21</v>
      </c>
    </row>
    <row r="1093" spans="1:9" x14ac:dyDescent="0.25">
      <c r="A1093">
        <f t="shared" ca="1" si="22"/>
        <v>0.8025891422251995</v>
      </c>
      <c r="B1093" s="2" t="s">
        <v>85</v>
      </c>
      <c r="C1093" s="2" t="s">
        <v>86</v>
      </c>
      <c r="D1093" s="2" t="s">
        <v>76</v>
      </c>
      <c r="E1093" s="2" t="s">
        <v>2377</v>
      </c>
      <c r="F1093" s="2" t="s">
        <v>2378</v>
      </c>
      <c r="G1093" t="s">
        <v>79</v>
      </c>
      <c r="H1093" s="1">
        <f>DATE(2024,10,17)</f>
        <v>45582</v>
      </c>
      <c r="I1093">
        <v>1537.48</v>
      </c>
    </row>
    <row r="1094" spans="1:9" x14ac:dyDescent="0.25">
      <c r="A1094">
        <f t="shared" ca="1" si="22"/>
        <v>0.58846512031465747</v>
      </c>
      <c r="B1094" s="2" t="s">
        <v>126</v>
      </c>
      <c r="C1094" s="2" t="s">
        <v>127</v>
      </c>
      <c r="D1094" s="2" t="s">
        <v>76</v>
      </c>
      <c r="E1094" s="2" t="s">
        <v>2379</v>
      </c>
      <c r="F1094" s="2" t="s">
        <v>996</v>
      </c>
      <c r="G1094" t="s">
        <v>79</v>
      </c>
      <c r="H1094" s="1">
        <f>DATE(2025,1,8)</f>
        <v>45665</v>
      </c>
      <c r="I1094">
        <v>5494</v>
      </c>
    </row>
    <row r="1095" spans="1:9" x14ac:dyDescent="0.25">
      <c r="A1095">
        <f t="shared" ca="1" si="22"/>
        <v>0.14235074818493565</v>
      </c>
      <c r="B1095" s="2" t="s">
        <v>241</v>
      </c>
      <c r="C1095" s="2" t="s">
        <v>242</v>
      </c>
      <c r="D1095" s="2" t="s">
        <v>76</v>
      </c>
      <c r="E1095" s="2" t="s">
        <v>2380</v>
      </c>
      <c r="F1095" s="2" t="s">
        <v>2381</v>
      </c>
      <c r="G1095" t="s">
        <v>101</v>
      </c>
      <c r="H1095" s="1">
        <f>DATE(2025,2,5)</f>
        <v>45693</v>
      </c>
      <c r="I1095">
        <v>3873.28</v>
      </c>
    </row>
    <row r="1096" spans="1:9" x14ac:dyDescent="0.25">
      <c r="A1096">
        <f t="shared" ca="1" si="22"/>
        <v>0.86879594418773709</v>
      </c>
      <c r="B1096" s="2" t="s">
        <v>126</v>
      </c>
      <c r="C1096" s="2" t="s">
        <v>127</v>
      </c>
      <c r="D1096" s="2" t="s">
        <v>76</v>
      </c>
      <c r="E1096" s="2" t="s">
        <v>2382</v>
      </c>
      <c r="F1096" s="2" t="s">
        <v>2383</v>
      </c>
      <c r="G1096" t="s">
        <v>101</v>
      </c>
      <c r="H1096" s="1">
        <f>DATE(2025,2,20)</f>
        <v>45708</v>
      </c>
      <c r="I1096">
        <v>49.9</v>
      </c>
    </row>
    <row r="1097" spans="1:9" x14ac:dyDescent="0.25">
      <c r="A1097">
        <f t="shared" ca="1" si="22"/>
        <v>0.70559312166041155</v>
      </c>
      <c r="B1097" s="2" t="s">
        <v>81</v>
      </c>
      <c r="C1097" s="2" t="s">
        <v>82</v>
      </c>
      <c r="D1097" s="2" t="s">
        <v>76</v>
      </c>
      <c r="E1097" s="2" t="s">
        <v>2384</v>
      </c>
      <c r="F1097" s="2" t="s">
        <v>292</v>
      </c>
      <c r="G1097" t="s">
        <v>101</v>
      </c>
      <c r="H1097" s="1">
        <f>DATE(2025,3,2)</f>
        <v>45718</v>
      </c>
      <c r="I1097">
        <v>2901.49</v>
      </c>
    </row>
    <row r="1098" spans="1:9" x14ac:dyDescent="0.25">
      <c r="A1098">
        <f t="shared" ca="1" si="22"/>
        <v>0.32407018329950332</v>
      </c>
      <c r="B1098" s="2" t="s">
        <v>678</v>
      </c>
      <c r="C1098" s="2" t="s">
        <v>679</v>
      </c>
      <c r="D1098" s="2" t="s">
        <v>76</v>
      </c>
      <c r="E1098" s="2" t="s">
        <v>2385</v>
      </c>
      <c r="F1098" s="2" t="s">
        <v>2386</v>
      </c>
      <c r="G1098" t="s">
        <v>79</v>
      </c>
      <c r="H1098" s="1">
        <f>DATE(2024,12,5)</f>
        <v>45631</v>
      </c>
      <c r="I1098">
        <v>777.48</v>
      </c>
    </row>
    <row r="1099" spans="1:9" x14ac:dyDescent="0.25">
      <c r="A1099">
        <f t="shared" ca="1" si="22"/>
        <v>0.21441453579296099</v>
      </c>
      <c r="B1099" s="2" t="s">
        <v>2387</v>
      </c>
      <c r="C1099" s="2" t="s">
        <v>2388</v>
      </c>
      <c r="D1099" s="2" t="s">
        <v>76</v>
      </c>
      <c r="E1099" s="2" t="s">
        <v>2389</v>
      </c>
      <c r="F1099" s="2" t="s">
        <v>2390</v>
      </c>
      <c r="G1099" t="s">
        <v>79</v>
      </c>
      <c r="H1099" s="1">
        <f>DATE(2024,10,1)</f>
        <v>45566</v>
      </c>
      <c r="I1099">
        <v>74.739999999999995</v>
      </c>
    </row>
    <row r="1100" spans="1:9" x14ac:dyDescent="0.25">
      <c r="A1100">
        <f t="shared" ca="1" si="22"/>
        <v>0.25080313300820622</v>
      </c>
      <c r="B1100" s="2" t="s">
        <v>126</v>
      </c>
      <c r="C1100" s="2" t="s">
        <v>127</v>
      </c>
      <c r="D1100" s="2" t="s">
        <v>76</v>
      </c>
      <c r="E1100" s="2" t="s">
        <v>2391</v>
      </c>
      <c r="F1100" s="2" t="s">
        <v>1078</v>
      </c>
      <c r="G1100" t="s">
        <v>79</v>
      </c>
      <c r="H1100" s="1">
        <f>DATE(2024,10,30)</f>
        <v>45595</v>
      </c>
      <c r="I1100">
        <v>772</v>
      </c>
    </row>
    <row r="1101" spans="1:9" x14ac:dyDescent="0.25">
      <c r="A1101">
        <f t="shared" ca="1" si="22"/>
        <v>0.24358577328384212</v>
      </c>
      <c r="B1101" s="2" t="s">
        <v>241</v>
      </c>
      <c r="C1101" s="2" t="s">
        <v>242</v>
      </c>
      <c r="D1101" s="2" t="s">
        <v>76</v>
      </c>
      <c r="E1101" s="2" t="s">
        <v>2392</v>
      </c>
      <c r="F1101" s="2" t="s">
        <v>2393</v>
      </c>
      <c r="G1101" t="s">
        <v>101</v>
      </c>
      <c r="H1101" s="1">
        <f>DATE(2025,2,5)</f>
        <v>45693</v>
      </c>
      <c r="I1101">
        <v>36.72</v>
      </c>
    </row>
    <row r="1102" spans="1:9" x14ac:dyDescent="0.25">
      <c r="A1102">
        <f t="shared" ca="1" si="22"/>
        <v>0.99855877669983417</v>
      </c>
      <c r="B1102" s="2" t="s">
        <v>241</v>
      </c>
      <c r="C1102" s="2" t="s">
        <v>242</v>
      </c>
      <c r="D1102" s="2" t="s">
        <v>76</v>
      </c>
      <c r="E1102" s="2" t="s">
        <v>2394</v>
      </c>
      <c r="F1102" s="2" t="s">
        <v>2395</v>
      </c>
      <c r="G1102" t="s">
        <v>79</v>
      </c>
      <c r="H1102" s="1">
        <f>DATE(2024,10,16)</f>
        <v>45581</v>
      </c>
      <c r="I1102">
        <v>7198.96</v>
      </c>
    </row>
    <row r="1103" spans="1:9" x14ac:dyDescent="0.25">
      <c r="A1103">
        <f t="shared" ca="1" si="22"/>
        <v>1.2277323523662953E-2</v>
      </c>
      <c r="B1103" s="2" t="s">
        <v>241</v>
      </c>
      <c r="C1103" s="2" t="s">
        <v>242</v>
      </c>
      <c r="D1103" s="2" t="s">
        <v>76</v>
      </c>
      <c r="E1103" s="2" t="s">
        <v>2396</v>
      </c>
      <c r="F1103" s="2" t="s">
        <v>2397</v>
      </c>
      <c r="G1103" t="s">
        <v>79</v>
      </c>
      <c r="H1103" s="1">
        <f>DATE(2024,12,26)</f>
        <v>45652</v>
      </c>
      <c r="I1103">
        <v>273.08999999999997</v>
      </c>
    </row>
    <row r="1104" spans="1:9" x14ac:dyDescent="0.25">
      <c r="A1104">
        <f t="shared" ca="1" si="22"/>
        <v>0.40017532459309735</v>
      </c>
      <c r="B1104" s="2" t="s">
        <v>224</v>
      </c>
      <c r="C1104" s="2" t="s">
        <v>225</v>
      </c>
      <c r="D1104" s="2" t="s">
        <v>76</v>
      </c>
      <c r="E1104" s="2" t="s">
        <v>2398</v>
      </c>
      <c r="F1104" s="2" t="s">
        <v>2399</v>
      </c>
      <c r="G1104" t="s">
        <v>101</v>
      </c>
      <c r="H1104" s="1">
        <f>DATE(2025,2,21)</f>
        <v>45709</v>
      </c>
      <c r="I1104">
        <v>2190.3000000000002</v>
      </c>
    </row>
    <row r="1105" spans="1:9" x14ac:dyDescent="0.25">
      <c r="A1105">
        <f t="shared" ca="1" si="22"/>
        <v>0.15330968921662069</v>
      </c>
      <c r="B1105" s="2" t="s">
        <v>187</v>
      </c>
      <c r="C1105" s="2" t="s">
        <v>188</v>
      </c>
      <c r="D1105" s="2" t="s">
        <v>76</v>
      </c>
      <c r="E1105" s="2" t="s">
        <v>2400</v>
      </c>
      <c r="F1105" s="2" t="s">
        <v>2401</v>
      </c>
      <c r="G1105" t="s">
        <v>79</v>
      </c>
      <c r="H1105" s="1">
        <f>DATE(2024,10,3)</f>
        <v>45568</v>
      </c>
      <c r="I1105">
        <v>643.20000000000005</v>
      </c>
    </row>
    <row r="1106" spans="1:9" x14ac:dyDescent="0.25">
      <c r="A1106">
        <f t="shared" ca="1" si="22"/>
        <v>0.61622134508301019</v>
      </c>
      <c r="B1106" s="2" t="s">
        <v>307</v>
      </c>
      <c r="C1106" s="2" t="s">
        <v>308</v>
      </c>
      <c r="D1106" s="2" t="s">
        <v>76</v>
      </c>
      <c r="E1106" s="2" t="s">
        <v>2402</v>
      </c>
      <c r="F1106" s="2" t="s">
        <v>2403</v>
      </c>
      <c r="G1106" t="s">
        <v>101</v>
      </c>
      <c r="H1106" s="1">
        <f>DATE(2025,1,31)</f>
        <v>45688</v>
      </c>
      <c r="I1106">
        <v>7429.68</v>
      </c>
    </row>
    <row r="1107" spans="1:9" x14ac:dyDescent="0.25">
      <c r="A1107">
        <f t="shared" ca="1" si="22"/>
        <v>0.59001847072244673</v>
      </c>
      <c r="B1107" s="2" t="s">
        <v>1755</v>
      </c>
      <c r="C1107" s="2" t="s">
        <v>1756</v>
      </c>
      <c r="D1107" s="2" t="s">
        <v>76</v>
      </c>
      <c r="E1107" s="2" t="s">
        <v>2404</v>
      </c>
      <c r="F1107" s="2" t="s">
        <v>2405</v>
      </c>
      <c r="G1107" t="s">
        <v>79</v>
      </c>
      <c r="H1107" s="1">
        <f>DATE(2024,10,14)</f>
        <v>45579</v>
      </c>
      <c r="I1107">
        <v>664</v>
      </c>
    </row>
    <row r="1108" spans="1:9" x14ac:dyDescent="0.25">
      <c r="A1108">
        <f t="shared" ca="1" si="22"/>
        <v>0.7297876931022913</v>
      </c>
      <c r="B1108" s="2" t="s">
        <v>120</v>
      </c>
      <c r="C1108" s="2" t="s">
        <v>121</v>
      </c>
      <c r="D1108" s="2" t="s">
        <v>76</v>
      </c>
      <c r="E1108" s="2" t="s">
        <v>2406</v>
      </c>
      <c r="F1108" s="2" t="s">
        <v>2407</v>
      </c>
      <c r="G1108" t="s">
        <v>79</v>
      </c>
      <c r="H1108" s="1">
        <f>DATE(2024,11,18)</f>
        <v>45614</v>
      </c>
      <c r="I1108">
        <v>1639</v>
      </c>
    </row>
    <row r="1109" spans="1:9" x14ac:dyDescent="0.25">
      <c r="A1109">
        <f t="shared" ca="1" si="22"/>
        <v>0.6377831809026796</v>
      </c>
      <c r="B1109" s="2" t="s">
        <v>307</v>
      </c>
      <c r="C1109" s="2" t="s">
        <v>308</v>
      </c>
      <c r="D1109" s="2" t="s">
        <v>76</v>
      </c>
      <c r="E1109" s="2" t="s">
        <v>2408</v>
      </c>
      <c r="F1109" s="2" t="s">
        <v>2409</v>
      </c>
      <c r="G1109" t="s">
        <v>79</v>
      </c>
      <c r="H1109" s="1">
        <f>DATE(2024,12,19)</f>
        <v>45645</v>
      </c>
      <c r="I1109">
        <v>465.82</v>
      </c>
    </row>
    <row r="1110" spans="1:9" x14ac:dyDescent="0.25">
      <c r="A1110">
        <f t="shared" ca="1" si="22"/>
        <v>0.59322930216982173</v>
      </c>
      <c r="B1110" s="2" t="s">
        <v>187</v>
      </c>
      <c r="C1110" s="2" t="s">
        <v>188</v>
      </c>
      <c r="D1110" s="2" t="s">
        <v>76</v>
      </c>
      <c r="E1110" s="2" t="s">
        <v>2410</v>
      </c>
      <c r="F1110" s="2" t="s">
        <v>2411</v>
      </c>
      <c r="G1110" t="s">
        <v>79</v>
      </c>
      <c r="H1110" s="1">
        <f>DATE(2024,12,13)</f>
        <v>45639</v>
      </c>
      <c r="I1110">
        <v>1660</v>
      </c>
    </row>
    <row r="1111" spans="1:9" x14ac:dyDescent="0.25">
      <c r="A1111">
        <f t="shared" ca="1" si="22"/>
        <v>0.2924094799475635</v>
      </c>
      <c r="B1111" s="2" t="s">
        <v>241</v>
      </c>
      <c r="C1111" s="2" t="s">
        <v>242</v>
      </c>
      <c r="D1111" s="2" t="s">
        <v>76</v>
      </c>
      <c r="E1111" s="2" t="s">
        <v>2412</v>
      </c>
      <c r="F1111" s="2" t="s">
        <v>2413</v>
      </c>
      <c r="G1111" t="s">
        <v>101</v>
      </c>
      <c r="H1111" s="1">
        <f>DATE(2024,12,31)</f>
        <v>45657</v>
      </c>
      <c r="I1111">
        <v>1591.95</v>
      </c>
    </row>
    <row r="1112" spans="1:9" x14ac:dyDescent="0.25">
      <c r="A1112">
        <f t="shared" ca="1" si="22"/>
        <v>0.12024330750949952</v>
      </c>
      <c r="B1112" s="2" t="s">
        <v>241</v>
      </c>
      <c r="C1112" s="2" t="s">
        <v>242</v>
      </c>
      <c r="D1112" s="2" t="s">
        <v>76</v>
      </c>
      <c r="E1112" s="2" t="s">
        <v>2414</v>
      </c>
      <c r="F1112" s="2" t="s">
        <v>2381</v>
      </c>
      <c r="G1112" t="s">
        <v>101</v>
      </c>
      <c r="H1112" s="1">
        <f>DATE(2025,2,10)</f>
        <v>45698</v>
      </c>
      <c r="I1112">
        <v>2344.1999999999998</v>
      </c>
    </row>
    <row r="1113" spans="1:9" x14ac:dyDescent="0.25">
      <c r="A1113">
        <f t="shared" ca="1" si="22"/>
        <v>0.21417039730029086</v>
      </c>
      <c r="B1113" s="2" t="s">
        <v>241</v>
      </c>
      <c r="C1113" s="2" t="s">
        <v>242</v>
      </c>
      <c r="D1113" s="2" t="s">
        <v>76</v>
      </c>
      <c r="E1113" s="2" t="s">
        <v>2415</v>
      </c>
      <c r="F1113" s="2" t="s">
        <v>2416</v>
      </c>
      <c r="G1113" t="s">
        <v>79</v>
      </c>
      <c r="H1113" s="1">
        <f>DATE(2024,11,13)</f>
        <v>45609</v>
      </c>
      <c r="I1113">
        <v>110.16</v>
      </c>
    </row>
    <row r="1114" spans="1:9" x14ac:dyDescent="0.25">
      <c r="A1114">
        <f t="shared" ca="1" si="22"/>
        <v>0.82109229818769602</v>
      </c>
      <c r="B1114" s="2" t="s">
        <v>241</v>
      </c>
      <c r="C1114" s="2" t="s">
        <v>242</v>
      </c>
      <c r="D1114" s="2" t="s">
        <v>76</v>
      </c>
      <c r="E1114" s="2" t="s">
        <v>2417</v>
      </c>
      <c r="F1114" s="2" t="s">
        <v>2418</v>
      </c>
      <c r="G1114" t="s">
        <v>101</v>
      </c>
      <c r="H1114" s="1">
        <f>DATE(2025,1,8)</f>
        <v>45665</v>
      </c>
      <c r="I1114">
        <v>4176.71</v>
      </c>
    </row>
    <row r="1115" spans="1:9" x14ac:dyDescent="0.25">
      <c r="A1115">
        <f t="shared" ca="1" si="22"/>
        <v>0.94045959995617079</v>
      </c>
      <c r="B1115" s="2" t="s">
        <v>261</v>
      </c>
      <c r="C1115" s="2" t="s">
        <v>262</v>
      </c>
      <c r="D1115" s="2" t="s">
        <v>76</v>
      </c>
      <c r="E1115" s="2" t="s">
        <v>2419</v>
      </c>
      <c r="F1115" s="2" t="s">
        <v>2420</v>
      </c>
      <c r="G1115" t="s">
        <v>101</v>
      </c>
      <c r="H1115" s="1">
        <f>DATE(2025,2,25)</f>
        <v>45713</v>
      </c>
      <c r="I1115">
        <v>249.34</v>
      </c>
    </row>
    <row r="1116" spans="1:9" x14ac:dyDescent="0.25">
      <c r="A1116">
        <f t="shared" ca="1" si="22"/>
        <v>0.53168792029057621</v>
      </c>
      <c r="B1116" s="2" t="s">
        <v>85</v>
      </c>
      <c r="C1116" s="2" t="s">
        <v>86</v>
      </c>
      <c r="D1116" s="2" t="s">
        <v>76</v>
      </c>
      <c r="E1116" s="2" t="s">
        <v>2421</v>
      </c>
      <c r="F1116" s="2" t="s">
        <v>2422</v>
      </c>
      <c r="G1116" t="s">
        <v>79</v>
      </c>
      <c r="H1116" s="1">
        <f>DATE(2024,12,2)</f>
        <v>45628</v>
      </c>
      <c r="I1116">
        <v>64.08</v>
      </c>
    </row>
    <row r="1117" spans="1:9" x14ac:dyDescent="0.25">
      <c r="A1117">
        <f t="shared" ca="1" si="22"/>
        <v>0.1578875798512569</v>
      </c>
      <c r="B1117" s="2" t="s">
        <v>678</v>
      </c>
      <c r="C1117" s="2" t="s">
        <v>679</v>
      </c>
      <c r="D1117" s="2" t="s">
        <v>76</v>
      </c>
      <c r="E1117" s="2" t="s">
        <v>2423</v>
      </c>
      <c r="F1117" s="2" t="s">
        <v>2424</v>
      </c>
      <c r="G1117" t="s">
        <v>79</v>
      </c>
      <c r="H1117" s="1">
        <f>DATE(2024,10,31)</f>
        <v>45596</v>
      </c>
      <c r="I1117">
        <v>126.08</v>
      </c>
    </row>
    <row r="1118" spans="1:9" x14ac:dyDescent="0.25">
      <c r="A1118">
        <f t="shared" ca="1" si="22"/>
        <v>3.8063880909520731E-2</v>
      </c>
      <c r="B1118" s="2" t="s">
        <v>126</v>
      </c>
      <c r="C1118" s="2" t="s">
        <v>127</v>
      </c>
      <c r="D1118" s="2" t="s">
        <v>76</v>
      </c>
      <c r="E1118" s="2" t="s">
        <v>2425</v>
      </c>
      <c r="F1118" s="2" t="s">
        <v>2426</v>
      </c>
      <c r="G1118" t="s">
        <v>79</v>
      </c>
      <c r="H1118" s="1">
        <f>DATE(2024,12,23)</f>
        <v>45649</v>
      </c>
      <c r="I1118">
        <v>241.2</v>
      </c>
    </row>
    <row r="1119" spans="1:9" x14ac:dyDescent="0.25">
      <c r="A1119">
        <f t="shared" ca="1" si="22"/>
        <v>0.36729040732148133</v>
      </c>
      <c r="B1119" s="2" t="s">
        <v>241</v>
      </c>
      <c r="C1119" s="2" t="s">
        <v>242</v>
      </c>
      <c r="D1119" s="2" t="s">
        <v>76</v>
      </c>
      <c r="E1119" s="2" t="s">
        <v>2427</v>
      </c>
      <c r="F1119" s="2" t="s">
        <v>1916</v>
      </c>
      <c r="G1119" t="s">
        <v>101</v>
      </c>
      <c r="H1119" s="1">
        <f>DATE(2025,1,8)</f>
        <v>45665</v>
      </c>
      <c r="I1119">
        <v>90.1</v>
      </c>
    </row>
    <row r="1120" spans="1:9" x14ac:dyDescent="0.25">
      <c r="A1120">
        <f t="shared" ca="1" si="22"/>
        <v>0.34654274485766934</v>
      </c>
      <c r="B1120" s="2" t="s">
        <v>241</v>
      </c>
      <c r="C1120" s="2" t="s">
        <v>242</v>
      </c>
      <c r="D1120" s="2" t="s">
        <v>76</v>
      </c>
      <c r="E1120" s="2" t="s">
        <v>2428</v>
      </c>
      <c r="F1120" s="2" t="s">
        <v>2429</v>
      </c>
      <c r="G1120" t="s">
        <v>101</v>
      </c>
      <c r="H1120" s="1">
        <f>DATE(2025,1,15)</f>
        <v>45672</v>
      </c>
      <c r="I1120">
        <v>7930.45</v>
      </c>
    </row>
    <row r="1121" spans="1:9" x14ac:dyDescent="0.25">
      <c r="A1121">
        <f t="shared" ca="1" si="22"/>
        <v>0.16074774343262521</v>
      </c>
      <c r="B1121" s="2" t="s">
        <v>241</v>
      </c>
      <c r="C1121" s="2" t="s">
        <v>242</v>
      </c>
      <c r="D1121" s="2" t="s">
        <v>76</v>
      </c>
      <c r="E1121" s="2" t="s">
        <v>2430</v>
      </c>
      <c r="F1121" s="2" t="s">
        <v>2431</v>
      </c>
      <c r="G1121" t="s">
        <v>79</v>
      </c>
      <c r="H1121" s="1">
        <f>DATE(2024,12,23)</f>
        <v>45649</v>
      </c>
      <c r="I1121">
        <v>216.75</v>
      </c>
    </row>
    <row r="1122" spans="1:9" x14ac:dyDescent="0.25">
      <c r="A1122">
        <f t="shared" ca="1" si="22"/>
        <v>0.12892431107024516</v>
      </c>
      <c r="B1122" s="2" t="s">
        <v>136</v>
      </c>
      <c r="C1122" s="2" t="s">
        <v>137</v>
      </c>
      <c r="D1122" s="2" t="s">
        <v>76</v>
      </c>
      <c r="E1122" s="2" t="s">
        <v>2432</v>
      </c>
      <c r="F1122" s="2" t="s">
        <v>2433</v>
      </c>
      <c r="G1122" t="s">
        <v>79</v>
      </c>
      <c r="H1122" s="1">
        <f>DATE(2025,1,14)</f>
        <v>45671</v>
      </c>
      <c r="I1122">
        <v>416.02</v>
      </c>
    </row>
    <row r="1123" spans="1:9" x14ac:dyDescent="0.25">
      <c r="A1123">
        <f t="shared" ca="1" si="22"/>
        <v>0.91298318694680436</v>
      </c>
      <c r="B1123" s="2" t="s">
        <v>81</v>
      </c>
      <c r="C1123" s="2" t="s">
        <v>82</v>
      </c>
      <c r="D1123" s="2" t="s">
        <v>76</v>
      </c>
      <c r="E1123" s="2" t="s">
        <v>2434</v>
      </c>
      <c r="F1123" s="2" t="s">
        <v>2435</v>
      </c>
      <c r="G1123" t="s">
        <v>101</v>
      </c>
      <c r="H1123" s="1">
        <f>DATE(2025,1,2)</f>
        <v>45659</v>
      </c>
      <c r="I1123">
        <v>4367</v>
      </c>
    </row>
    <row r="1124" spans="1:9" x14ac:dyDescent="0.25">
      <c r="A1124">
        <f t="shared" ca="1" si="22"/>
        <v>0.33664256797071945</v>
      </c>
      <c r="B1124" s="2" t="s">
        <v>126</v>
      </c>
      <c r="C1124" s="2" t="s">
        <v>127</v>
      </c>
      <c r="D1124" s="2" t="s">
        <v>76</v>
      </c>
      <c r="E1124" s="2" t="s">
        <v>2436</v>
      </c>
      <c r="F1124" s="2" t="s">
        <v>2437</v>
      </c>
      <c r="G1124" t="s">
        <v>79</v>
      </c>
      <c r="H1124" s="1">
        <f>DATE(2024,10,23)</f>
        <v>45588</v>
      </c>
      <c r="I1124">
        <v>277.2</v>
      </c>
    </row>
    <row r="1125" spans="1:9" x14ac:dyDescent="0.25">
      <c r="A1125">
        <f t="shared" ca="1" si="22"/>
        <v>0.71967134334587324</v>
      </c>
      <c r="B1125" s="2" t="s">
        <v>605</v>
      </c>
      <c r="C1125" s="2" t="s">
        <v>606</v>
      </c>
      <c r="D1125" s="2" t="s">
        <v>76</v>
      </c>
      <c r="E1125" s="2" t="s">
        <v>2438</v>
      </c>
      <c r="F1125" s="2" t="s">
        <v>2439</v>
      </c>
      <c r="G1125" t="s">
        <v>79</v>
      </c>
      <c r="H1125" s="1">
        <f>DATE(2024,10,2)</f>
        <v>45567</v>
      </c>
      <c r="I1125">
        <v>0</v>
      </c>
    </row>
    <row r="1126" spans="1:9" x14ac:dyDescent="0.25">
      <c r="A1126">
        <f t="shared" ca="1" si="22"/>
        <v>0.45307441940432824</v>
      </c>
      <c r="B1126" s="2" t="s">
        <v>241</v>
      </c>
      <c r="C1126" s="2" t="s">
        <v>242</v>
      </c>
      <c r="D1126" s="2" t="s">
        <v>76</v>
      </c>
      <c r="E1126" s="2" t="s">
        <v>2440</v>
      </c>
      <c r="F1126" s="2" t="s">
        <v>1353</v>
      </c>
      <c r="G1126" t="s">
        <v>79</v>
      </c>
      <c r="H1126" s="1">
        <f>DATE(2024,10,4)</f>
        <v>45569</v>
      </c>
      <c r="I1126">
        <v>6158.42</v>
      </c>
    </row>
    <row r="1127" spans="1:9" x14ac:dyDescent="0.25">
      <c r="A1127">
        <f t="shared" ca="1" si="22"/>
        <v>0.10265262039403922</v>
      </c>
      <c r="B1127" s="2" t="s">
        <v>126</v>
      </c>
      <c r="C1127" s="2" t="s">
        <v>127</v>
      </c>
      <c r="D1127" s="2" t="s">
        <v>76</v>
      </c>
      <c r="E1127" s="2" t="s">
        <v>2441</v>
      </c>
      <c r="F1127" s="2" t="s">
        <v>2442</v>
      </c>
      <c r="G1127" t="s">
        <v>79</v>
      </c>
      <c r="H1127" s="1">
        <f>DATE(2024,11,8)</f>
        <v>45604</v>
      </c>
      <c r="I1127">
        <v>562.79999999999995</v>
      </c>
    </row>
    <row r="1128" spans="1:9" x14ac:dyDescent="0.25">
      <c r="A1128">
        <f t="shared" ca="1" si="22"/>
        <v>0.90628299070312901</v>
      </c>
      <c r="B1128" s="2" t="s">
        <v>150</v>
      </c>
      <c r="C1128" s="2" t="s">
        <v>151</v>
      </c>
      <c r="D1128" s="2" t="s">
        <v>76</v>
      </c>
      <c r="E1128" s="2" t="s">
        <v>2443</v>
      </c>
      <c r="F1128" s="2" t="s">
        <v>2444</v>
      </c>
      <c r="G1128" t="s">
        <v>79</v>
      </c>
      <c r="H1128" s="1">
        <f>DATE(2025,1,16)</f>
        <v>45673</v>
      </c>
      <c r="I1128">
        <v>320.85000000000002</v>
      </c>
    </row>
    <row r="1129" spans="1:9" x14ac:dyDescent="0.25">
      <c r="A1129">
        <f t="shared" ca="1" si="22"/>
        <v>0.12779316736970259</v>
      </c>
      <c r="B1129" s="2" t="s">
        <v>2445</v>
      </c>
      <c r="C1129" s="2" t="s">
        <v>2446</v>
      </c>
      <c r="D1129" s="2" t="s">
        <v>76</v>
      </c>
      <c r="E1129" s="2" t="s">
        <v>2447</v>
      </c>
      <c r="F1129" s="2" t="s">
        <v>2448</v>
      </c>
      <c r="G1129" t="s">
        <v>79</v>
      </c>
      <c r="H1129" s="1">
        <f>DATE(2024,12,19)</f>
        <v>45645</v>
      </c>
      <c r="I1129">
        <v>2645.47</v>
      </c>
    </row>
    <row r="1130" spans="1:9" x14ac:dyDescent="0.25">
      <c r="A1130">
        <f t="shared" ca="1" si="22"/>
        <v>0.35123929602223014</v>
      </c>
      <c r="B1130" s="2" t="s">
        <v>126</v>
      </c>
      <c r="C1130" s="2" t="s">
        <v>127</v>
      </c>
      <c r="D1130" s="2" t="s">
        <v>76</v>
      </c>
      <c r="E1130" s="2" t="s">
        <v>2449</v>
      </c>
      <c r="F1130" s="2" t="s">
        <v>2450</v>
      </c>
      <c r="G1130" t="s">
        <v>101</v>
      </c>
      <c r="H1130" s="1">
        <f>DATE(2025,1,29)</f>
        <v>45686</v>
      </c>
      <c r="I1130">
        <v>160.80000000000001</v>
      </c>
    </row>
    <row r="1131" spans="1:9" x14ac:dyDescent="0.25">
      <c r="A1131">
        <f t="shared" ca="1" si="22"/>
        <v>4.6090359961373784E-3</v>
      </c>
      <c r="B1131" s="2" t="s">
        <v>187</v>
      </c>
      <c r="C1131" s="2" t="s">
        <v>188</v>
      </c>
      <c r="D1131" s="2" t="s">
        <v>76</v>
      </c>
      <c r="E1131" s="2" t="s">
        <v>2451</v>
      </c>
      <c r="F1131" s="2" t="s">
        <v>2452</v>
      </c>
      <c r="G1131" t="s">
        <v>79</v>
      </c>
      <c r="H1131" s="1">
        <f>DATE(2024,10,18)</f>
        <v>45583</v>
      </c>
      <c r="I1131">
        <v>1440.66</v>
      </c>
    </row>
    <row r="1132" spans="1:9" x14ac:dyDescent="0.25">
      <c r="A1132">
        <f t="shared" ca="1" si="22"/>
        <v>4.9130479030360941E-2</v>
      </c>
      <c r="B1132" s="2" t="s">
        <v>307</v>
      </c>
      <c r="C1132" s="2" t="s">
        <v>308</v>
      </c>
      <c r="D1132" s="2" t="s">
        <v>76</v>
      </c>
      <c r="E1132" s="2" t="s">
        <v>2453</v>
      </c>
      <c r="F1132" s="2" t="s">
        <v>2454</v>
      </c>
      <c r="G1132" t="s">
        <v>79</v>
      </c>
      <c r="H1132" s="1">
        <f>DATE(2024,11,27)</f>
        <v>45623</v>
      </c>
      <c r="I1132">
        <v>720.87</v>
      </c>
    </row>
    <row r="1133" spans="1:9" x14ac:dyDescent="0.25">
      <c r="A1133">
        <f t="shared" ca="1" si="22"/>
        <v>0.29408053868485851</v>
      </c>
      <c r="B1133" s="2" t="s">
        <v>241</v>
      </c>
      <c r="C1133" s="2" t="s">
        <v>242</v>
      </c>
      <c r="D1133" s="2" t="s">
        <v>76</v>
      </c>
      <c r="E1133" s="2" t="s">
        <v>2455</v>
      </c>
      <c r="F1133" s="2" t="s">
        <v>2456</v>
      </c>
      <c r="G1133" t="s">
        <v>101</v>
      </c>
      <c r="H1133" s="1">
        <f>DATE(2025,1,8)</f>
        <v>45665</v>
      </c>
      <c r="I1133">
        <v>3582.75</v>
      </c>
    </row>
    <row r="1134" spans="1:9" x14ac:dyDescent="0.25">
      <c r="A1134">
        <f t="shared" ca="1" si="22"/>
        <v>0.26534281471781307</v>
      </c>
      <c r="B1134" s="2" t="s">
        <v>1186</v>
      </c>
      <c r="C1134" s="2" t="s">
        <v>1187</v>
      </c>
      <c r="D1134" s="2" t="s">
        <v>76</v>
      </c>
      <c r="E1134" s="2" t="s">
        <v>2457</v>
      </c>
      <c r="F1134" s="2" t="s">
        <v>2458</v>
      </c>
      <c r="G1134" t="s">
        <v>79</v>
      </c>
      <c r="H1134" s="1">
        <f>DATE(2025,2,9)</f>
        <v>45697</v>
      </c>
      <c r="I1134">
        <v>11644.43</v>
      </c>
    </row>
    <row r="1135" spans="1:9" x14ac:dyDescent="0.25">
      <c r="A1135">
        <f t="shared" ca="1" si="22"/>
        <v>0.82282551006171378</v>
      </c>
      <c r="B1135" s="2" t="s">
        <v>126</v>
      </c>
      <c r="C1135" s="2" t="s">
        <v>127</v>
      </c>
      <c r="D1135" s="2" t="s">
        <v>76</v>
      </c>
      <c r="E1135" s="2" t="s">
        <v>2459</v>
      </c>
      <c r="F1135" s="2" t="s">
        <v>2460</v>
      </c>
      <c r="G1135" t="s">
        <v>79</v>
      </c>
      <c r="H1135" s="1">
        <f>DATE(2024,11,8)</f>
        <v>45604</v>
      </c>
      <c r="I1135">
        <v>160.80000000000001</v>
      </c>
    </row>
    <row r="1136" spans="1:9" x14ac:dyDescent="0.25">
      <c r="A1136">
        <f t="shared" ca="1" si="22"/>
        <v>0.60632638948151951</v>
      </c>
      <c r="B1136" s="2" t="s">
        <v>187</v>
      </c>
      <c r="C1136" s="2" t="s">
        <v>188</v>
      </c>
      <c r="D1136" s="2" t="s">
        <v>76</v>
      </c>
      <c r="E1136" s="2" t="s">
        <v>2461</v>
      </c>
      <c r="F1136" s="2" t="s">
        <v>2462</v>
      </c>
      <c r="G1136" t="s">
        <v>79</v>
      </c>
      <c r="H1136" s="1">
        <f>DATE(2024,11,19)</f>
        <v>45615</v>
      </c>
      <c r="I1136">
        <v>1614</v>
      </c>
    </row>
    <row r="1137" spans="1:9" x14ac:dyDescent="0.25">
      <c r="A1137">
        <f t="shared" ca="1" si="22"/>
        <v>6.5832602188135136E-2</v>
      </c>
      <c r="B1137" s="2" t="s">
        <v>366</v>
      </c>
      <c r="C1137" s="2" t="s">
        <v>367</v>
      </c>
      <c r="D1137" s="2" t="s">
        <v>76</v>
      </c>
      <c r="E1137" s="2" t="s">
        <v>2463</v>
      </c>
      <c r="F1137" s="2" t="s">
        <v>2464</v>
      </c>
      <c r="G1137" t="s">
        <v>79</v>
      </c>
      <c r="H1137" s="1">
        <f>DATE(2024,10,15)</f>
        <v>45580</v>
      </c>
      <c r="I1137">
        <v>7441.36</v>
      </c>
    </row>
    <row r="1138" spans="1:9" x14ac:dyDescent="0.25">
      <c r="A1138">
        <f t="shared" ca="1" si="22"/>
        <v>0.1475943865571232</v>
      </c>
      <c r="B1138" s="2" t="s">
        <v>241</v>
      </c>
      <c r="C1138" s="2" t="s">
        <v>242</v>
      </c>
      <c r="D1138" s="2" t="s">
        <v>76</v>
      </c>
      <c r="E1138" s="2" t="s">
        <v>2465</v>
      </c>
      <c r="F1138" s="2" t="s">
        <v>2466</v>
      </c>
      <c r="G1138" t="s">
        <v>79</v>
      </c>
      <c r="H1138" s="1">
        <f>DATE(2024,12,4)</f>
        <v>45630</v>
      </c>
      <c r="I1138">
        <v>551.82000000000005</v>
      </c>
    </row>
    <row r="1139" spans="1:9" x14ac:dyDescent="0.25">
      <c r="A1139">
        <f t="shared" ca="1" si="22"/>
        <v>0.17269345781952172</v>
      </c>
      <c r="B1139" s="2" t="s">
        <v>126</v>
      </c>
      <c r="C1139" s="2" t="s">
        <v>127</v>
      </c>
      <c r="D1139" s="2" t="s">
        <v>76</v>
      </c>
      <c r="E1139" s="2" t="s">
        <v>2467</v>
      </c>
      <c r="F1139" s="2" t="s">
        <v>2468</v>
      </c>
      <c r="G1139" t="s">
        <v>79</v>
      </c>
      <c r="H1139" s="1">
        <f>DATE(2025,1,10)</f>
        <v>45667</v>
      </c>
      <c r="I1139">
        <v>92.16</v>
      </c>
    </row>
    <row r="1140" spans="1:9" x14ac:dyDescent="0.25">
      <c r="A1140">
        <f t="shared" ca="1" si="22"/>
        <v>0.19858572582483325</v>
      </c>
      <c r="B1140" s="2" t="s">
        <v>150</v>
      </c>
      <c r="C1140" s="2" t="s">
        <v>151</v>
      </c>
      <c r="D1140" s="2" t="s">
        <v>76</v>
      </c>
      <c r="E1140" s="2" t="s">
        <v>2469</v>
      </c>
      <c r="F1140" s="2" t="s">
        <v>2470</v>
      </c>
      <c r="G1140" t="s">
        <v>101</v>
      </c>
      <c r="H1140" s="1">
        <f>DATE(2025,2,27)</f>
        <v>45715</v>
      </c>
      <c r="I1140">
        <v>13315.03</v>
      </c>
    </row>
    <row r="1141" spans="1:9" x14ac:dyDescent="0.25">
      <c r="A1141">
        <f t="shared" ca="1" si="22"/>
        <v>6.8856314085312231E-2</v>
      </c>
      <c r="B1141" s="2" t="s">
        <v>85</v>
      </c>
      <c r="C1141" s="2" t="s">
        <v>86</v>
      </c>
      <c r="D1141" s="2" t="s">
        <v>76</v>
      </c>
      <c r="E1141" s="2" t="s">
        <v>2471</v>
      </c>
      <c r="F1141" s="2" t="s">
        <v>2472</v>
      </c>
      <c r="G1141" t="s">
        <v>79</v>
      </c>
      <c r="H1141" s="1">
        <f>DATE(2024,10,17)</f>
        <v>45582</v>
      </c>
      <c r="I1141">
        <v>489.35</v>
      </c>
    </row>
    <row r="1142" spans="1:9" x14ac:dyDescent="0.25">
      <c r="A1142">
        <f t="shared" ca="1" si="22"/>
        <v>0.10035157060117383</v>
      </c>
      <c r="B1142" s="2" t="s">
        <v>241</v>
      </c>
      <c r="C1142" s="2" t="s">
        <v>242</v>
      </c>
      <c r="D1142" s="2" t="s">
        <v>76</v>
      </c>
      <c r="E1142" s="2" t="s">
        <v>2473</v>
      </c>
      <c r="F1142" s="2" t="s">
        <v>2474</v>
      </c>
      <c r="G1142" t="s">
        <v>79</v>
      </c>
      <c r="H1142" s="1">
        <f>DATE(2024,12,30)</f>
        <v>45656</v>
      </c>
      <c r="I1142">
        <v>95.69</v>
      </c>
    </row>
    <row r="1143" spans="1:9" x14ac:dyDescent="0.25">
      <c r="A1143">
        <f t="shared" ca="1" si="22"/>
        <v>0.97637669739505017</v>
      </c>
      <c r="B1143" s="2" t="s">
        <v>126</v>
      </c>
      <c r="C1143" s="2" t="s">
        <v>127</v>
      </c>
      <c r="D1143" s="2" t="s">
        <v>76</v>
      </c>
      <c r="E1143" s="2" t="s">
        <v>2475</v>
      </c>
      <c r="F1143" s="2" t="s">
        <v>2476</v>
      </c>
      <c r="G1143" t="s">
        <v>101</v>
      </c>
      <c r="H1143" s="1">
        <f>DATE(2025,2,27)</f>
        <v>45715</v>
      </c>
      <c r="I1143">
        <v>111.6</v>
      </c>
    </row>
    <row r="1144" spans="1:9" x14ac:dyDescent="0.25">
      <c r="A1144">
        <f t="shared" ca="1" si="22"/>
        <v>0.38353756924790028</v>
      </c>
      <c r="B1144" s="2" t="s">
        <v>307</v>
      </c>
      <c r="C1144" s="2" t="s">
        <v>308</v>
      </c>
      <c r="D1144" s="2" t="s">
        <v>76</v>
      </c>
      <c r="E1144" s="2" t="s">
        <v>2477</v>
      </c>
      <c r="F1144" s="2" t="s">
        <v>2478</v>
      </c>
      <c r="G1144" t="s">
        <v>101</v>
      </c>
      <c r="H1144" s="1">
        <f>DATE(2025,2,13)</f>
        <v>45701</v>
      </c>
      <c r="I1144">
        <v>1397</v>
      </c>
    </row>
    <row r="1145" spans="1:9" x14ac:dyDescent="0.25">
      <c r="A1145">
        <f t="shared" ca="1" si="22"/>
        <v>0.65901476463650099</v>
      </c>
      <c r="B1145" s="2" t="s">
        <v>106</v>
      </c>
      <c r="C1145" s="2" t="s">
        <v>107</v>
      </c>
      <c r="D1145" s="2" t="s">
        <v>76</v>
      </c>
      <c r="E1145" s="2" t="s">
        <v>2479</v>
      </c>
      <c r="F1145" s="2" t="s">
        <v>210</v>
      </c>
      <c r="G1145" t="s">
        <v>79</v>
      </c>
      <c r="H1145" s="1">
        <f>DATE(2024,12,18)</f>
        <v>45644</v>
      </c>
      <c r="I1145">
        <v>14184.87</v>
      </c>
    </row>
    <row r="1146" spans="1:9" x14ac:dyDescent="0.25">
      <c r="A1146">
        <f t="shared" ca="1" si="22"/>
        <v>0.40226397349463017</v>
      </c>
      <c r="B1146" s="2" t="s">
        <v>166</v>
      </c>
      <c r="C1146" s="2" t="s">
        <v>167</v>
      </c>
      <c r="D1146" s="2" t="s">
        <v>76</v>
      </c>
      <c r="E1146" s="2" t="s">
        <v>2480</v>
      </c>
      <c r="F1146" s="2" t="s">
        <v>2481</v>
      </c>
      <c r="G1146" t="s">
        <v>101</v>
      </c>
      <c r="H1146" s="1">
        <f>DATE(2025,2,26)</f>
        <v>45714</v>
      </c>
      <c r="I1146">
        <v>7961.42</v>
      </c>
    </row>
    <row r="1147" spans="1:9" x14ac:dyDescent="0.25">
      <c r="A1147">
        <f t="shared" ca="1" si="22"/>
        <v>0.93662313348361959</v>
      </c>
      <c r="B1147" s="2" t="s">
        <v>678</v>
      </c>
      <c r="C1147" s="2" t="s">
        <v>679</v>
      </c>
      <c r="D1147" s="2" t="s">
        <v>76</v>
      </c>
      <c r="E1147" s="2" t="s">
        <v>2482</v>
      </c>
      <c r="F1147" s="2" t="s">
        <v>2483</v>
      </c>
      <c r="G1147" t="s">
        <v>79</v>
      </c>
      <c r="H1147" s="1">
        <f>DATE(2024,10,23)</f>
        <v>45588</v>
      </c>
      <c r="I1147">
        <v>622.05999999999995</v>
      </c>
    </row>
    <row r="1148" spans="1:9" x14ac:dyDescent="0.25">
      <c r="A1148">
        <f t="shared" ca="1" si="22"/>
        <v>0.51021599606476487</v>
      </c>
      <c r="B1148" s="2" t="s">
        <v>126</v>
      </c>
      <c r="C1148" s="2" t="s">
        <v>127</v>
      </c>
      <c r="D1148" s="2" t="s">
        <v>76</v>
      </c>
      <c r="E1148" s="2" t="s">
        <v>2484</v>
      </c>
      <c r="F1148" s="2" t="s">
        <v>2485</v>
      </c>
      <c r="G1148" t="s">
        <v>101</v>
      </c>
      <c r="H1148" s="1">
        <f>DATE(2025,2,28)</f>
        <v>45716</v>
      </c>
      <c r="I1148">
        <v>1158.3</v>
      </c>
    </row>
    <row r="1149" spans="1:9" x14ac:dyDescent="0.25">
      <c r="A1149">
        <f t="shared" ca="1" si="22"/>
        <v>0.81824880891321605</v>
      </c>
      <c r="B1149" s="2" t="s">
        <v>150</v>
      </c>
      <c r="C1149" s="2" t="s">
        <v>151</v>
      </c>
      <c r="D1149" s="2" t="s">
        <v>76</v>
      </c>
      <c r="E1149" s="2" t="s">
        <v>2486</v>
      </c>
      <c r="F1149" s="2" t="s">
        <v>2487</v>
      </c>
      <c r="G1149" t="s">
        <v>101</v>
      </c>
      <c r="H1149" s="1">
        <f>DATE(2025,2,25)</f>
        <v>45713</v>
      </c>
      <c r="I1149">
        <v>2777.35</v>
      </c>
    </row>
    <row r="1150" spans="1:9" x14ac:dyDescent="0.25">
      <c r="A1150">
        <f t="shared" ca="1" si="22"/>
        <v>0.41188183082183205</v>
      </c>
      <c r="B1150" s="2" t="s">
        <v>81</v>
      </c>
      <c r="C1150" s="2" t="s">
        <v>82</v>
      </c>
      <c r="D1150" s="2" t="s">
        <v>76</v>
      </c>
      <c r="E1150" s="2" t="s">
        <v>2488</v>
      </c>
      <c r="F1150" s="2" t="s">
        <v>2489</v>
      </c>
      <c r="G1150" t="s">
        <v>79</v>
      </c>
      <c r="H1150" s="1">
        <f>DATE(2024,10,4)</f>
        <v>45569</v>
      </c>
      <c r="I1150">
        <v>735.28</v>
      </c>
    </row>
    <row r="1151" spans="1:9" x14ac:dyDescent="0.25">
      <c r="A1151">
        <f t="shared" ca="1" si="22"/>
        <v>6.4960683483949566E-2</v>
      </c>
      <c r="B1151" s="2" t="s">
        <v>126</v>
      </c>
      <c r="C1151" s="2" t="s">
        <v>127</v>
      </c>
      <c r="D1151" s="2" t="s">
        <v>76</v>
      </c>
      <c r="E1151" s="2" t="s">
        <v>2490</v>
      </c>
      <c r="F1151" s="2" t="s">
        <v>2491</v>
      </c>
      <c r="G1151" t="s">
        <v>79</v>
      </c>
      <c r="H1151" s="1">
        <f>DATE(2025,1,8)</f>
        <v>45665</v>
      </c>
      <c r="I1151">
        <v>160.80000000000001</v>
      </c>
    </row>
    <row r="1152" spans="1:9" x14ac:dyDescent="0.25">
      <c r="A1152">
        <f t="shared" ca="1" si="22"/>
        <v>0.81826546561902336</v>
      </c>
      <c r="B1152" s="2" t="s">
        <v>81</v>
      </c>
      <c r="C1152" s="2" t="s">
        <v>82</v>
      </c>
      <c r="D1152" s="2" t="s">
        <v>76</v>
      </c>
      <c r="E1152" s="2" t="s">
        <v>2492</v>
      </c>
      <c r="F1152" s="2" t="s">
        <v>2493</v>
      </c>
      <c r="G1152" t="s">
        <v>101</v>
      </c>
      <c r="H1152" s="1">
        <f>DATE(2025,2,7)</f>
        <v>45695</v>
      </c>
      <c r="I1152">
        <v>967.88</v>
      </c>
    </row>
    <row r="1153" spans="1:9" x14ac:dyDescent="0.25">
      <c r="A1153">
        <f t="shared" ca="1" si="22"/>
        <v>0.83439428699017637</v>
      </c>
      <c r="B1153" s="2" t="s">
        <v>150</v>
      </c>
      <c r="C1153" s="2" t="s">
        <v>151</v>
      </c>
      <c r="D1153" s="2" t="s">
        <v>76</v>
      </c>
      <c r="E1153" s="2" t="s">
        <v>2494</v>
      </c>
      <c r="F1153" s="2" t="s">
        <v>2495</v>
      </c>
      <c r="G1153" t="s">
        <v>79</v>
      </c>
      <c r="H1153" s="1">
        <f>DATE(2024,10,16)</f>
        <v>45581</v>
      </c>
      <c r="I1153">
        <v>745.54</v>
      </c>
    </row>
    <row r="1154" spans="1:9" x14ac:dyDescent="0.25">
      <c r="A1154">
        <f t="shared" ca="1" si="22"/>
        <v>0.10096314438188181</v>
      </c>
      <c r="B1154" s="2" t="s">
        <v>187</v>
      </c>
      <c r="C1154" s="2" t="s">
        <v>188</v>
      </c>
      <c r="D1154" s="2" t="s">
        <v>76</v>
      </c>
      <c r="E1154" s="2" t="s">
        <v>2496</v>
      </c>
      <c r="F1154" s="2" t="s">
        <v>2497</v>
      </c>
      <c r="G1154" t="s">
        <v>79</v>
      </c>
      <c r="H1154" s="1">
        <f>DATE(2024,10,21)</f>
        <v>45586</v>
      </c>
      <c r="I1154">
        <v>1848</v>
      </c>
    </row>
    <row r="1155" spans="1:9" x14ac:dyDescent="0.25">
      <c r="A1155">
        <f t="shared" ref="A1155:A1218" ca="1" si="23">RAND()</f>
        <v>0.67368473037055376</v>
      </c>
      <c r="B1155" s="2" t="s">
        <v>187</v>
      </c>
      <c r="C1155" s="2" t="s">
        <v>188</v>
      </c>
      <c r="D1155" s="2" t="s">
        <v>76</v>
      </c>
      <c r="E1155" s="2" t="s">
        <v>2498</v>
      </c>
      <c r="F1155" s="2" t="s">
        <v>2499</v>
      </c>
      <c r="G1155" t="s">
        <v>79</v>
      </c>
      <c r="H1155" s="1">
        <f>DATE(2024,11,14)</f>
        <v>45610</v>
      </c>
      <c r="I1155">
        <v>160.80000000000001</v>
      </c>
    </row>
    <row r="1156" spans="1:9" x14ac:dyDescent="0.25">
      <c r="A1156">
        <f t="shared" ca="1" si="23"/>
        <v>0.17482151685963154</v>
      </c>
      <c r="B1156" s="2" t="s">
        <v>85</v>
      </c>
      <c r="C1156" s="2" t="s">
        <v>86</v>
      </c>
      <c r="D1156" s="2" t="s">
        <v>76</v>
      </c>
      <c r="E1156" s="2" t="s">
        <v>2500</v>
      </c>
      <c r="F1156" s="2" t="s">
        <v>2501</v>
      </c>
      <c r="G1156" t="s">
        <v>101</v>
      </c>
      <c r="H1156" s="1">
        <f>DATE(2024,12,31)</f>
        <v>45657</v>
      </c>
      <c r="I1156">
        <v>1033.76</v>
      </c>
    </row>
    <row r="1157" spans="1:9" x14ac:dyDescent="0.25">
      <c r="A1157">
        <f t="shared" ca="1" si="23"/>
        <v>0.41756823954562827</v>
      </c>
      <c r="B1157" s="2" t="s">
        <v>126</v>
      </c>
      <c r="C1157" s="2" t="s">
        <v>127</v>
      </c>
      <c r="D1157" s="2" t="s">
        <v>76</v>
      </c>
      <c r="E1157" s="2" t="s">
        <v>2502</v>
      </c>
      <c r="F1157" s="2" t="s">
        <v>2503</v>
      </c>
      <c r="G1157" t="s">
        <v>79</v>
      </c>
      <c r="H1157" s="1">
        <f>DATE(2025,1,9)</f>
        <v>45666</v>
      </c>
      <c r="I1157">
        <v>16.079999999999998</v>
      </c>
    </row>
    <row r="1158" spans="1:9" x14ac:dyDescent="0.25">
      <c r="A1158">
        <f t="shared" ca="1" si="23"/>
        <v>0.80615679437991683</v>
      </c>
      <c r="B1158" s="2" t="s">
        <v>593</v>
      </c>
      <c r="C1158" s="2" t="s">
        <v>594</v>
      </c>
      <c r="D1158" s="2" t="s">
        <v>76</v>
      </c>
      <c r="E1158" s="2" t="s">
        <v>2504</v>
      </c>
      <c r="F1158" s="2" t="s">
        <v>1454</v>
      </c>
      <c r="G1158" t="s">
        <v>101</v>
      </c>
      <c r="H1158" s="1">
        <f>DATE(2025,2,14)</f>
        <v>45702</v>
      </c>
      <c r="I1158">
        <v>2198.2800000000002</v>
      </c>
    </row>
    <row r="1159" spans="1:9" x14ac:dyDescent="0.25">
      <c r="A1159">
        <f t="shared" ca="1" si="23"/>
        <v>0.78609614434770447</v>
      </c>
      <c r="B1159" s="2" t="s">
        <v>2505</v>
      </c>
      <c r="C1159" s="2" t="s">
        <v>2506</v>
      </c>
      <c r="D1159" s="2" t="s">
        <v>76</v>
      </c>
      <c r="E1159" s="2" t="s">
        <v>2507</v>
      </c>
      <c r="F1159" s="2" t="s">
        <v>2508</v>
      </c>
      <c r="G1159" t="s">
        <v>79</v>
      </c>
      <c r="H1159" s="1">
        <f>DATE(2024,12,5)</f>
        <v>45631</v>
      </c>
      <c r="I1159">
        <v>106.76</v>
      </c>
    </row>
    <row r="1160" spans="1:9" x14ac:dyDescent="0.25">
      <c r="A1160">
        <f t="shared" ca="1" si="23"/>
        <v>0.28850792627780986</v>
      </c>
      <c r="B1160" s="2" t="s">
        <v>241</v>
      </c>
      <c r="C1160" s="2" t="s">
        <v>242</v>
      </c>
      <c r="D1160" s="2" t="s">
        <v>76</v>
      </c>
      <c r="E1160" s="2" t="s">
        <v>2509</v>
      </c>
      <c r="F1160" s="2" t="s">
        <v>2510</v>
      </c>
      <c r="G1160" t="s">
        <v>79</v>
      </c>
      <c r="H1160" s="1">
        <f>DATE(2024,11,20)</f>
        <v>45616</v>
      </c>
      <c r="I1160">
        <v>161.97999999999999</v>
      </c>
    </row>
    <row r="1161" spans="1:9" x14ac:dyDescent="0.25">
      <c r="A1161">
        <f t="shared" ca="1" si="23"/>
        <v>0.50123392489712626</v>
      </c>
      <c r="B1161" s="2" t="s">
        <v>417</v>
      </c>
      <c r="C1161" s="2" t="s">
        <v>418</v>
      </c>
      <c r="D1161" s="2" t="s">
        <v>76</v>
      </c>
      <c r="E1161" s="2" t="s">
        <v>2511</v>
      </c>
      <c r="F1161" s="2" t="s">
        <v>2512</v>
      </c>
      <c r="G1161" t="s">
        <v>79</v>
      </c>
      <c r="H1161" s="1">
        <f>DATE(2024,10,14)</f>
        <v>45579</v>
      </c>
      <c r="I1161">
        <v>3526.68</v>
      </c>
    </row>
    <row r="1162" spans="1:9" x14ac:dyDescent="0.25">
      <c r="A1162">
        <f t="shared" ca="1" si="23"/>
        <v>0.1978785577835257</v>
      </c>
      <c r="B1162" s="2" t="s">
        <v>241</v>
      </c>
      <c r="C1162" s="2" t="s">
        <v>242</v>
      </c>
      <c r="D1162" s="2" t="s">
        <v>76</v>
      </c>
      <c r="E1162" s="2" t="s">
        <v>2513</v>
      </c>
      <c r="F1162" s="2" t="s">
        <v>2514</v>
      </c>
      <c r="G1162" t="s">
        <v>79</v>
      </c>
      <c r="H1162" s="1">
        <f>DATE(2024,10,16)</f>
        <v>45581</v>
      </c>
      <c r="I1162">
        <v>97.51</v>
      </c>
    </row>
    <row r="1163" spans="1:9" x14ac:dyDescent="0.25">
      <c r="A1163">
        <f t="shared" ca="1" si="23"/>
        <v>0.11809319125020368</v>
      </c>
      <c r="B1163" s="2" t="s">
        <v>187</v>
      </c>
      <c r="C1163" s="2" t="s">
        <v>188</v>
      </c>
      <c r="D1163" s="2" t="s">
        <v>76</v>
      </c>
      <c r="E1163" s="2" t="s">
        <v>2515</v>
      </c>
      <c r="F1163" s="2" t="s">
        <v>2516</v>
      </c>
      <c r="G1163" t="s">
        <v>79</v>
      </c>
      <c r="H1163" s="1">
        <f>DATE(2024,12,23)</f>
        <v>45649</v>
      </c>
      <c r="I1163">
        <v>80.400000000000006</v>
      </c>
    </row>
    <row r="1164" spans="1:9" x14ac:dyDescent="0.25">
      <c r="A1164">
        <f t="shared" ca="1" si="23"/>
        <v>0.63880069711586684</v>
      </c>
      <c r="B1164" s="2" t="s">
        <v>126</v>
      </c>
      <c r="C1164" s="2" t="s">
        <v>127</v>
      </c>
      <c r="D1164" s="2" t="s">
        <v>76</v>
      </c>
      <c r="E1164" s="2" t="s">
        <v>2517</v>
      </c>
      <c r="F1164" s="2" t="s">
        <v>2518</v>
      </c>
      <c r="G1164" t="s">
        <v>101</v>
      </c>
      <c r="H1164" s="1">
        <f>DATE(2025,1,29)</f>
        <v>45686</v>
      </c>
      <c r="I1164">
        <v>158.80000000000001</v>
      </c>
    </row>
    <row r="1165" spans="1:9" x14ac:dyDescent="0.25">
      <c r="A1165">
        <f t="shared" ca="1" si="23"/>
        <v>0.89763923936067136</v>
      </c>
      <c r="B1165" s="2" t="s">
        <v>241</v>
      </c>
      <c r="C1165" s="2" t="s">
        <v>242</v>
      </c>
      <c r="D1165" s="2" t="s">
        <v>76</v>
      </c>
      <c r="E1165" s="2" t="s">
        <v>2519</v>
      </c>
      <c r="F1165" s="2" t="s">
        <v>2520</v>
      </c>
      <c r="G1165" t="s">
        <v>79</v>
      </c>
      <c r="H1165" s="1">
        <f>DATE(2024,10,4)</f>
        <v>45569</v>
      </c>
      <c r="I1165">
        <v>67.16</v>
      </c>
    </row>
    <row r="1166" spans="1:9" x14ac:dyDescent="0.25">
      <c r="A1166">
        <f t="shared" ca="1" si="23"/>
        <v>0.84779694020793006</v>
      </c>
      <c r="B1166" s="2" t="s">
        <v>241</v>
      </c>
      <c r="C1166" s="2" t="s">
        <v>242</v>
      </c>
      <c r="D1166" s="2" t="s">
        <v>76</v>
      </c>
      <c r="E1166" s="2" t="s">
        <v>2521</v>
      </c>
      <c r="F1166" s="2" t="s">
        <v>2249</v>
      </c>
      <c r="G1166" t="s">
        <v>79</v>
      </c>
      <c r="H1166" s="1">
        <f>DATE(2024,11,1)</f>
        <v>45597</v>
      </c>
      <c r="I1166">
        <v>3343.12</v>
      </c>
    </row>
    <row r="1167" spans="1:9" x14ac:dyDescent="0.25">
      <c r="A1167">
        <f t="shared" ca="1" si="23"/>
        <v>0.78477092156912009</v>
      </c>
      <c r="B1167" s="2" t="s">
        <v>81</v>
      </c>
      <c r="C1167" s="2" t="s">
        <v>82</v>
      </c>
      <c r="D1167" s="2" t="s">
        <v>76</v>
      </c>
      <c r="E1167" s="2" t="s">
        <v>2522</v>
      </c>
      <c r="F1167" s="2" t="s">
        <v>2523</v>
      </c>
      <c r="G1167" t="s">
        <v>101</v>
      </c>
      <c r="H1167" s="1">
        <f>DATE(2025,2,17)</f>
        <v>45705</v>
      </c>
      <c r="I1167">
        <v>336.13</v>
      </c>
    </row>
    <row r="1168" spans="1:9" x14ac:dyDescent="0.25">
      <c r="A1168">
        <f t="shared" ca="1" si="23"/>
        <v>4.6530525390419575E-2</v>
      </c>
      <c r="B1168" s="2" t="s">
        <v>241</v>
      </c>
      <c r="C1168" s="2" t="s">
        <v>242</v>
      </c>
      <c r="D1168" s="2" t="s">
        <v>76</v>
      </c>
      <c r="E1168" s="2" t="s">
        <v>2524</v>
      </c>
      <c r="F1168" s="2" t="s">
        <v>2056</v>
      </c>
      <c r="G1168" t="s">
        <v>79</v>
      </c>
      <c r="H1168" s="1">
        <f>DATE(2024,11,13)</f>
        <v>45609</v>
      </c>
      <c r="I1168">
        <v>540.71</v>
      </c>
    </row>
    <row r="1169" spans="1:9" x14ac:dyDescent="0.25">
      <c r="A1169">
        <f t="shared" ca="1" si="23"/>
        <v>0.35866558097994483</v>
      </c>
      <c r="B1169" s="2" t="s">
        <v>126</v>
      </c>
      <c r="C1169" s="2" t="s">
        <v>127</v>
      </c>
      <c r="D1169" s="2" t="s">
        <v>76</v>
      </c>
      <c r="E1169" s="2" t="s">
        <v>2525</v>
      </c>
      <c r="F1169" s="2" t="s">
        <v>2526</v>
      </c>
      <c r="G1169" t="s">
        <v>79</v>
      </c>
      <c r="H1169" s="1">
        <f>DATE(2024,10,21)</f>
        <v>45586</v>
      </c>
      <c r="I1169">
        <v>59.95</v>
      </c>
    </row>
    <row r="1170" spans="1:9" x14ac:dyDescent="0.25">
      <c r="A1170">
        <f t="shared" ca="1" si="23"/>
        <v>0.96919087514973978</v>
      </c>
      <c r="B1170" s="2" t="s">
        <v>85</v>
      </c>
      <c r="C1170" s="2" t="s">
        <v>86</v>
      </c>
      <c r="D1170" s="2" t="s">
        <v>76</v>
      </c>
      <c r="E1170" s="2" t="s">
        <v>2527</v>
      </c>
      <c r="F1170" s="2" t="s">
        <v>2141</v>
      </c>
      <c r="G1170" t="s">
        <v>79</v>
      </c>
      <c r="H1170" s="1">
        <f>DATE(2024,11,15)</f>
        <v>45611</v>
      </c>
      <c r="I1170">
        <v>672.35</v>
      </c>
    </row>
    <row r="1171" spans="1:9" x14ac:dyDescent="0.25">
      <c r="A1171">
        <f t="shared" ca="1" si="23"/>
        <v>0.49333042636075553</v>
      </c>
      <c r="B1171" s="2" t="s">
        <v>2528</v>
      </c>
      <c r="C1171" s="2" t="s">
        <v>2529</v>
      </c>
      <c r="D1171" s="2" t="s">
        <v>76</v>
      </c>
      <c r="E1171" s="2" t="s">
        <v>2530</v>
      </c>
      <c r="F1171" s="2" t="s">
        <v>2531</v>
      </c>
      <c r="G1171" t="s">
        <v>79</v>
      </c>
      <c r="H1171" s="1">
        <f>DATE(2024,10,2)</f>
        <v>45567</v>
      </c>
      <c r="I1171">
        <v>5120.8100000000004</v>
      </c>
    </row>
    <row r="1172" spans="1:9" x14ac:dyDescent="0.25">
      <c r="A1172">
        <f t="shared" ca="1" si="23"/>
        <v>0.24011971675305199</v>
      </c>
      <c r="B1172" s="2" t="s">
        <v>2532</v>
      </c>
      <c r="C1172" s="2" t="s">
        <v>2533</v>
      </c>
      <c r="D1172" s="2" t="s">
        <v>76</v>
      </c>
      <c r="E1172" s="2" t="s">
        <v>2534</v>
      </c>
      <c r="F1172" s="2" t="s">
        <v>2535</v>
      </c>
      <c r="G1172" t="s">
        <v>101</v>
      </c>
      <c r="H1172" s="1">
        <f>DATE(2025,2,11)</f>
        <v>45699</v>
      </c>
      <c r="I1172">
        <v>195</v>
      </c>
    </row>
    <row r="1173" spans="1:9" x14ac:dyDescent="0.25">
      <c r="A1173">
        <f t="shared" ca="1" si="23"/>
        <v>0.72109018352259435</v>
      </c>
      <c r="B1173" s="2" t="s">
        <v>126</v>
      </c>
      <c r="C1173" s="2" t="s">
        <v>127</v>
      </c>
      <c r="D1173" s="2" t="s">
        <v>76</v>
      </c>
      <c r="E1173" s="2" t="s">
        <v>2536</v>
      </c>
      <c r="F1173" s="2" t="s">
        <v>2537</v>
      </c>
      <c r="G1173" t="s">
        <v>79</v>
      </c>
      <c r="H1173" s="1">
        <f>DATE(2024,12,6)</f>
        <v>45632</v>
      </c>
      <c r="I1173">
        <v>884.4</v>
      </c>
    </row>
    <row r="1174" spans="1:9" x14ac:dyDescent="0.25">
      <c r="A1174">
        <f t="shared" ca="1" si="23"/>
        <v>0.88447447349724939</v>
      </c>
      <c r="B1174" s="2" t="s">
        <v>2538</v>
      </c>
      <c r="C1174" s="2" t="s">
        <v>2539</v>
      </c>
      <c r="D1174" s="2" t="s">
        <v>76</v>
      </c>
      <c r="E1174" s="2" t="s">
        <v>2540</v>
      </c>
      <c r="F1174" s="2" t="s">
        <v>2541</v>
      </c>
      <c r="G1174" t="s">
        <v>79</v>
      </c>
      <c r="H1174" s="1">
        <f>DATE(2024,12,31)</f>
        <v>45657</v>
      </c>
      <c r="I1174">
        <v>8355.08</v>
      </c>
    </row>
    <row r="1175" spans="1:9" x14ac:dyDescent="0.25">
      <c r="A1175">
        <f t="shared" ca="1" si="23"/>
        <v>0.37981357076986033</v>
      </c>
      <c r="B1175" s="2" t="s">
        <v>81</v>
      </c>
      <c r="C1175" s="2" t="s">
        <v>82</v>
      </c>
      <c r="D1175" s="2" t="s">
        <v>76</v>
      </c>
      <c r="E1175" s="2" t="s">
        <v>2542</v>
      </c>
      <c r="F1175" s="2" t="s">
        <v>2263</v>
      </c>
      <c r="G1175" t="s">
        <v>79</v>
      </c>
      <c r="H1175" s="1">
        <f>DATE(2024,11,4)</f>
        <v>45600</v>
      </c>
      <c r="I1175">
        <v>258.69</v>
      </c>
    </row>
    <row r="1176" spans="1:9" x14ac:dyDescent="0.25">
      <c r="A1176">
        <f t="shared" ca="1" si="23"/>
        <v>8.9701439566283181E-3</v>
      </c>
      <c r="B1176" s="2" t="s">
        <v>81</v>
      </c>
      <c r="C1176" s="2" t="s">
        <v>82</v>
      </c>
      <c r="D1176" s="2" t="s">
        <v>76</v>
      </c>
      <c r="E1176" s="2" t="s">
        <v>2543</v>
      </c>
      <c r="F1176" s="2" t="s">
        <v>2544</v>
      </c>
      <c r="G1176" t="s">
        <v>101</v>
      </c>
      <c r="H1176" s="1">
        <f>DATE(2025,1,23)</f>
        <v>45680</v>
      </c>
      <c r="I1176">
        <v>2412.42</v>
      </c>
    </row>
    <row r="1177" spans="1:9" x14ac:dyDescent="0.25">
      <c r="A1177">
        <f t="shared" ca="1" si="23"/>
        <v>3.1295508423514473E-2</v>
      </c>
      <c r="B1177" s="2" t="s">
        <v>74</v>
      </c>
      <c r="C1177" s="2" t="s">
        <v>75</v>
      </c>
      <c r="D1177" s="2" t="s">
        <v>76</v>
      </c>
      <c r="E1177" s="2" t="s">
        <v>2545</v>
      </c>
      <c r="F1177" s="2" t="s">
        <v>1934</v>
      </c>
      <c r="G1177" t="s">
        <v>101</v>
      </c>
      <c r="H1177" s="1">
        <f>DATE(2025,1,15)</f>
        <v>45672</v>
      </c>
      <c r="I1177">
        <v>-446.4</v>
      </c>
    </row>
    <row r="1178" spans="1:9" x14ac:dyDescent="0.25">
      <c r="A1178">
        <f t="shared" ca="1" si="23"/>
        <v>0.26718262250964742</v>
      </c>
      <c r="B1178" s="2" t="s">
        <v>241</v>
      </c>
      <c r="C1178" s="2" t="s">
        <v>242</v>
      </c>
      <c r="D1178" s="2" t="s">
        <v>76</v>
      </c>
      <c r="E1178" s="2" t="s">
        <v>2546</v>
      </c>
      <c r="F1178" s="2" t="s">
        <v>1930</v>
      </c>
      <c r="G1178" t="s">
        <v>101</v>
      </c>
      <c r="H1178" s="1">
        <f>DATE(2025,1,24)</f>
        <v>45681</v>
      </c>
      <c r="I1178">
        <v>24.13</v>
      </c>
    </row>
    <row r="1179" spans="1:9" x14ac:dyDescent="0.25">
      <c r="A1179">
        <f t="shared" ca="1" si="23"/>
        <v>0.1942352667653785</v>
      </c>
      <c r="B1179" s="2" t="s">
        <v>241</v>
      </c>
      <c r="C1179" s="2" t="s">
        <v>242</v>
      </c>
      <c r="D1179" s="2" t="s">
        <v>76</v>
      </c>
      <c r="E1179" s="2" t="s">
        <v>2547</v>
      </c>
      <c r="F1179" s="2" t="s">
        <v>1432</v>
      </c>
      <c r="G1179" t="s">
        <v>79</v>
      </c>
      <c r="H1179" s="1">
        <f>DATE(2024,12,11)</f>
        <v>45637</v>
      </c>
      <c r="I1179">
        <v>1775.54</v>
      </c>
    </row>
    <row r="1180" spans="1:9" x14ac:dyDescent="0.25">
      <c r="A1180">
        <f t="shared" ca="1" si="23"/>
        <v>0.21549540304863746</v>
      </c>
      <c r="B1180" s="2" t="s">
        <v>187</v>
      </c>
      <c r="C1180" s="2" t="s">
        <v>188</v>
      </c>
      <c r="D1180" s="2" t="s">
        <v>76</v>
      </c>
      <c r="E1180" s="2" t="s">
        <v>2548</v>
      </c>
      <c r="F1180" s="2" t="s">
        <v>2549</v>
      </c>
      <c r="G1180" t="s">
        <v>79</v>
      </c>
      <c r="H1180" s="1">
        <f>DATE(2024,12,4)</f>
        <v>45630</v>
      </c>
      <c r="I1180">
        <v>482.4</v>
      </c>
    </row>
    <row r="1181" spans="1:9" x14ac:dyDescent="0.25">
      <c r="A1181">
        <f t="shared" ca="1" si="23"/>
        <v>0.49430884906743999</v>
      </c>
      <c r="B1181" s="2" t="s">
        <v>241</v>
      </c>
      <c r="C1181" s="2" t="s">
        <v>242</v>
      </c>
      <c r="D1181" s="2" t="s">
        <v>76</v>
      </c>
      <c r="E1181" s="2" t="s">
        <v>2550</v>
      </c>
      <c r="F1181" s="2" t="s">
        <v>2551</v>
      </c>
      <c r="G1181" t="s">
        <v>101</v>
      </c>
      <c r="H1181" s="1">
        <f>DATE(2025,3,3)</f>
        <v>45719</v>
      </c>
      <c r="I1181">
        <v>869.21</v>
      </c>
    </row>
    <row r="1182" spans="1:9" x14ac:dyDescent="0.25">
      <c r="A1182">
        <f t="shared" ca="1" si="23"/>
        <v>7.8422679129942163E-2</v>
      </c>
      <c r="B1182" s="2" t="s">
        <v>81</v>
      </c>
      <c r="C1182" s="2" t="s">
        <v>82</v>
      </c>
      <c r="D1182" s="2" t="s">
        <v>76</v>
      </c>
      <c r="E1182" s="2" t="s">
        <v>2552</v>
      </c>
      <c r="F1182" s="2" t="s">
        <v>2553</v>
      </c>
      <c r="G1182" t="s">
        <v>79</v>
      </c>
      <c r="H1182" s="1">
        <f>DATE(2024,10,24)</f>
        <v>45589</v>
      </c>
      <c r="I1182">
        <v>1645.98</v>
      </c>
    </row>
    <row r="1183" spans="1:9" x14ac:dyDescent="0.25">
      <c r="A1183">
        <f t="shared" ca="1" si="23"/>
        <v>0.7013003817625969</v>
      </c>
      <c r="B1183" s="2" t="s">
        <v>187</v>
      </c>
      <c r="C1183" s="2" t="s">
        <v>188</v>
      </c>
      <c r="D1183" s="2" t="s">
        <v>76</v>
      </c>
      <c r="E1183" s="2" t="s">
        <v>2554</v>
      </c>
      <c r="F1183" s="2" t="s">
        <v>2555</v>
      </c>
      <c r="G1183" t="s">
        <v>101</v>
      </c>
      <c r="H1183" s="1">
        <f>DATE(2025,1,15)</f>
        <v>45672</v>
      </c>
      <c r="I1183">
        <v>22.32</v>
      </c>
    </row>
    <row r="1184" spans="1:9" x14ac:dyDescent="0.25">
      <c r="A1184">
        <f t="shared" ca="1" si="23"/>
        <v>0.84441797308721456</v>
      </c>
      <c r="B1184" s="2" t="s">
        <v>187</v>
      </c>
      <c r="C1184" s="2" t="s">
        <v>188</v>
      </c>
      <c r="D1184" s="2" t="s">
        <v>76</v>
      </c>
      <c r="E1184" s="2" t="s">
        <v>2556</v>
      </c>
      <c r="F1184" s="2" t="s">
        <v>2557</v>
      </c>
      <c r="G1184" t="s">
        <v>79</v>
      </c>
      <c r="H1184" s="1">
        <f>DATE(2024,10,15)</f>
        <v>45580</v>
      </c>
      <c r="I1184">
        <v>1940.4</v>
      </c>
    </row>
    <row r="1185" spans="1:9" x14ac:dyDescent="0.25">
      <c r="A1185">
        <f t="shared" ca="1" si="23"/>
        <v>0.76124336396497949</v>
      </c>
      <c r="B1185" s="2" t="s">
        <v>187</v>
      </c>
      <c r="C1185" s="2" t="s">
        <v>188</v>
      </c>
      <c r="D1185" s="2" t="s">
        <v>76</v>
      </c>
      <c r="E1185" s="2" t="s">
        <v>2558</v>
      </c>
      <c r="F1185" s="2" t="s">
        <v>2559</v>
      </c>
      <c r="G1185" t="s">
        <v>79</v>
      </c>
      <c r="H1185" s="1">
        <f>DATE(2024,10,28)</f>
        <v>45593</v>
      </c>
      <c r="I1185">
        <v>184.8</v>
      </c>
    </row>
    <row r="1186" spans="1:9" x14ac:dyDescent="0.25">
      <c r="A1186">
        <f t="shared" ca="1" si="23"/>
        <v>0.65666915041419405</v>
      </c>
      <c r="B1186" s="2" t="s">
        <v>2180</v>
      </c>
      <c r="C1186" s="2" t="s">
        <v>2181</v>
      </c>
      <c r="D1186" s="2" t="s">
        <v>76</v>
      </c>
      <c r="E1186" s="2" t="s">
        <v>2560</v>
      </c>
      <c r="F1186" s="2" t="s">
        <v>2561</v>
      </c>
      <c r="G1186" t="s">
        <v>79</v>
      </c>
      <c r="H1186" s="1">
        <f>DATE(2024,11,2)</f>
        <v>45598</v>
      </c>
      <c r="I1186">
        <v>5552.87</v>
      </c>
    </row>
    <row r="1187" spans="1:9" x14ac:dyDescent="0.25">
      <c r="A1187">
        <f t="shared" ca="1" si="23"/>
        <v>0.79798666062066348</v>
      </c>
      <c r="B1187" s="2" t="s">
        <v>1755</v>
      </c>
      <c r="C1187" s="2" t="s">
        <v>1756</v>
      </c>
      <c r="D1187" s="2" t="s">
        <v>76</v>
      </c>
      <c r="E1187" s="2" t="s">
        <v>2562</v>
      </c>
      <c r="F1187" s="2" t="s">
        <v>2563</v>
      </c>
      <c r="G1187" t="s">
        <v>79</v>
      </c>
      <c r="H1187" s="1">
        <f>DATE(2024,12,23)</f>
        <v>45649</v>
      </c>
      <c r="I1187">
        <v>2271.4</v>
      </c>
    </row>
    <row r="1188" spans="1:9" x14ac:dyDescent="0.25">
      <c r="A1188">
        <f t="shared" ca="1" si="23"/>
        <v>0.39733783994505401</v>
      </c>
      <c r="B1188" s="2" t="s">
        <v>85</v>
      </c>
      <c r="C1188" s="2" t="s">
        <v>86</v>
      </c>
      <c r="D1188" s="2" t="s">
        <v>76</v>
      </c>
      <c r="E1188" s="2" t="s">
        <v>2564</v>
      </c>
      <c r="F1188" s="2" t="s">
        <v>2565</v>
      </c>
      <c r="G1188" t="s">
        <v>79</v>
      </c>
      <c r="H1188" s="1">
        <f>DATE(2024,11,5)</f>
        <v>45601</v>
      </c>
      <c r="I1188">
        <v>637.63</v>
      </c>
    </row>
    <row r="1189" spans="1:9" x14ac:dyDescent="0.25">
      <c r="A1189">
        <f t="shared" ca="1" si="23"/>
        <v>0.23034119250795104</v>
      </c>
      <c r="B1189" s="2" t="s">
        <v>81</v>
      </c>
      <c r="C1189" s="2" t="s">
        <v>82</v>
      </c>
      <c r="D1189" s="2" t="s">
        <v>76</v>
      </c>
      <c r="E1189" s="2" t="s">
        <v>2566</v>
      </c>
      <c r="F1189" s="2" t="s">
        <v>2567</v>
      </c>
      <c r="G1189" t="s">
        <v>79</v>
      </c>
      <c r="H1189" s="1">
        <f>DATE(2024,12,10)</f>
        <v>45636</v>
      </c>
      <c r="I1189">
        <v>7868.98</v>
      </c>
    </row>
    <row r="1190" spans="1:9" x14ac:dyDescent="0.25">
      <c r="A1190">
        <f t="shared" ca="1" si="23"/>
        <v>0.65602951653141961</v>
      </c>
      <c r="B1190" s="2" t="s">
        <v>241</v>
      </c>
      <c r="C1190" s="2" t="s">
        <v>242</v>
      </c>
      <c r="D1190" s="2" t="s">
        <v>76</v>
      </c>
      <c r="E1190" s="2" t="s">
        <v>2568</v>
      </c>
      <c r="F1190" s="2" t="s">
        <v>1733</v>
      </c>
      <c r="G1190" t="s">
        <v>79</v>
      </c>
      <c r="H1190" s="1">
        <f>DATE(2024,10,23)</f>
        <v>45588</v>
      </c>
      <c r="I1190">
        <v>579.36</v>
      </c>
    </row>
    <row r="1191" spans="1:9" x14ac:dyDescent="0.25">
      <c r="A1191">
        <f t="shared" ca="1" si="23"/>
        <v>0.87129548265220491</v>
      </c>
      <c r="B1191" s="2" t="s">
        <v>81</v>
      </c>
      <c r="C1191" s="2" t="s">
        <v>82</v>
      </c>
      <c r="D1191" s="2" t="s">
        <v>76</v>
      </c>
      <c r="E1191" s="2" t="s">
        <v>2569</v>
      </c>
      <c r="F1191" s="2" t="s">
        <v>2570</v>
      </c>
      <c r="G1191" t="s">
        <v>101</v>
      </c>
      <c r="H1191" s="1">
        <f>DATE(2025,1,29)</f>
        <v>45686</v>
      </c>
      <c r="I1191">
        <v>2118</v>
      </c>
    </row>
    <row r="1192" spans="1:9" x14ac:dyDescent="0.25">
      <c r="A1192">
        <f t="shared" ca="1" si="23"/>
        <v>0.38318992439403843</v>
      </c>
      <c r="B1192" s="2" t="s">
        <v>126</v>
      </c>
      <c r="C1192" s="2" t="s">
        <v>127</v>
      </c>
      <c r="D1192" s="2" t="s">
        <v>76</v>
      </c>
      <c r="E1192" s="2" t="s">
        <v>2571</v>
      </c>
      <c r="F1192" s="2" t="s">
        <v>2572</v>
      </c>
      <c r="G1192" t="s">
        <v>79</v>
      </c>
      <c r="H1192" s="1">
        <f>DATE(2024,12,16)</f>
        <v>45642</v>
      </c>
      <c r="I1192">
        <v>223.2</v>
      </c>
    </row>
    <row r="1193" spans="1:9" x14ac:dyDescent="0.25">
      <c r="A1193">
        <f t="shared" ca="1" si="23"/>
        <v>0.716910451931696</v>
      </c>
      <c r="B1193" s="2" t="s">
        <v>241</v>
      </c>
      <c r="C1193" s="2" t="s">
        <v>242</v>
      </c>
      <c r="D1193" s="2" t="s">
        <v>76</v>
      </c>
      <c r="E1193" s="2" t="s">
        <v>2573</v>
      </c>
      <c r="F1193" s="2" t="s">
        <v>2574</v>
      </c>
      <c r="G1193" t="s">
        <v>101</v>
      </c>
      <c r="H1193" s="1">
        <f>DATE(2025,1,24)</f>
        <v>45681</v>
      </c>
      <c r="I1193">
        <v>33.57</v>
      </c>
    </row>
    <row r="1194" spans="1:9" x14ac:dyDescent="0.25">
      <c r="A1194">
        <f t="shared" ca="1" si="23"/>
        <v>0.55229700754614919</v>
      </c>
      <c r="B1194" s="2" t="s">
        <v>81</v>
      </c>
      <c r="C1194" s="2" t="s">
        <v>82</v>
      </c>
      <c r="D1194" s="2" t="s">
        <v>76</v>
      </c>
      <c r="E1194" s="2" t="s">
        <v>2575</v>
      </c>
      <c r="F1194" s="2" t="s">
        <v>2576</v>
      </c>
      <c r="G1194" t="s">
        <v>79</v>
      </c>
      <c r="H1194" s="1">
        <f>DATE(2024,10,16)</f>
        <v>45581</v>
      </c>
      <c r="I1194">
        <v>1312.18</v>
      </c>
    </row>
    <row r="1195" spans="1:9" x14ac:dyDescent="0.25">
      <c r="A1195">
        <f t="shared" ca="1" si="23"/>
        <v>0.3739677690118699</v>
      </c>
      <c r="B1195" s="2" t="s">
        <v>241</v>
      </c>
      <c r="C1195" s="2" t="s">
        <v>242</v>
      </c>
      <c r="D1195" s="2" t="s">
        <v>76</v>
      </c>
      <c r="E1195" s="2" t="s">
        <v>2577</v>
      </c>
      <c r="F1195" s="2" t="s">
        <v>2578</v>
      </c>
      <c r="G1195" t="s">
        <v>79</v>
      </c>
      <c r="H1195" s="1">
        <f>DATE(2024,12,4)</f>
        <v>45630</v>
      </c>
      <c r="I1195">
        <v>100.98</v>
      </c>
    </row>
    <row r="1196" spans="1:9" x14ac:dyDescent="0.25">
      <c r="A1196">
        <f t="shared" ca="1" si="23"/>
        <v>0.14657922677523216</v>
      </c>
      <c r="B1196" s="2" t="s">
        <v>307</v>
      </c>
      <c r="C1196" s="2" t="s">
        <v>308</v>
      </c>
      <c r="D1196" s="2" t="s">
        <v>76</v>
      </c>
      <c r="E1196" s="2" t="s">
        <v>2579</v>
      </c>
      <c r="F1196" s="2" t="s">
        <v>2580</v>
      </c>
      <c r="G1196" t="s">
        <v>79</v>
      </c>
      <c r="H1196" s="1">
        <f>DATE(2025,1,6)</f>
        <v>45663</v>
      </c>
      <c r="I1196">
        <v>34.630000000000003</v>
      </c>
    </row>
    <row r="1197" spans="1:9" x14ac:dyDescent="0.25">
      <c r="A1197">
        <f t="shared" ca="1" si="23"/>
        <v>6.231613936510727E-2</v>
      </c>
      <c r="B1197" s="2" t="s">
        <v>126</v>
      </c>
      <c r="C1197" s="2" t="s">
        <v>127</v>
      </c>
      <c r="D1197" s="2" t="s">
        <v>76</v>
      </c>
      <c r="E1197" s="2" t="s">
        <v>2581</v>
      </c>
      <c r="F1197" s="2" t="s">
        <v>2582</v>
      </c>
      <c r="G1197" t="s">
        <v>79</v>
      </c>
      <c r="H1197" s="1">
        <f>DATE(2025,1,13)</f>
        <v>45670</v>
      </c>
      <c r="I1197">
        <v>80.400000000000006</v>
      </c>
    </row>
    <row r="1198" spans="1:9" x14ac:dyDescent="0.25">
      <c r="A1198">
        <f t="shared" ca="1" si="23"/>
        <v>0.45212440317265379</v>
      </c>
      <c r="B1198" s="2" t="s">
        <v>136</v>
      </c>
      <c r="C1198" s="2" t="s">
        <v>137</v>
      </c>
      <c r="D1198" s="2" t="s">
        <v>76</v>
      </c>
      <c r="E1198" s="2" t="s">
        <v>2583</v>
      </c>
      <c r="F1198" s="2" t="s">
        <v>2220</v>
      </c>
      <c r="G1198" t="s">
        <v>79</v>
      </c>
      <c r="H1198" s="1">
        <f>DATE(2024,11,21)</f>
        <v>45617</v>
      </c>
      <c r="I1198">
        <v>5777.32</v>
      </c>
    </row>
    <row r="1199" spans="1:9" x14ac:dyDescent="0.25">
      <c r="A1199">
        <f t="shared" ca="1" si="23"/>
        <v>6.8232204859752343E-2</v>
      </c>
      <c r="B1199" s="2" t="s">
        <v>120</v>
      </c>
      <c r="C1199" s="2" t="s">
        <v>121</v>
      </c>
      <c r="D1199" s="2" t="s">
        <v>76</v>
      </c>
      <c r="E1199" s="2" t="s">
        <v>2584</v>
      </c>
      <c r="F1199" s="2" t="s">
        <v>2585</v>
      </c>
      <c r="G1199" t="s">
        <v>101</v>
      </c>
      <c r="H1199" s="1">
        <f>DATE(2025,2,24)</f>
        <v>45712</v>
      </c>
      <c r="I1199">
        <v>1029.7</v>
      </c>
    </row>
    <row r="1200" spans="1:9" x14ac:dyDescent="0.25">
      <c r="A1200">
        <f t="shared" ca="1" si="23"/>
        <v>0.90973972629174615</v>
      </c>
      <c r="B1200" s="2" t="s">
        <v>126</v>
      </c>
      <c r="C1200" s="2" t="s">
        <v>127</v>
      </c>
      <c r="D1200" s="2" t="s">
        <v>76</v>
      </c>
      <c r="E1200" s="2" t="s">
        <v>2586</v>
      </c>
      <c r="F1200" s="2" t="s">
        <v>2587</v>
      </c>
      <c r="G1200" t="s">
        <v>79</v>
      </c>
      <c r="H1200" s="1">
        <f>DATE(2024,11,19)</f>
        <v>45615</v>
      </c>
      <c r="I1200">
        <v>6185.4</v>
      </c>
    </row>
    <row r="1201" spans="1:9" x14ac:dyDescent="0.25">
      <c r="A1201">
        <f t="shared" ca="1" si="23"/>
        <v>0.56162629887832227</v>
      </c>
      <c r="B1201" s="2" t="s">
        <v>126</v>
      </c>
      <c r="C1201" s="2" t="s">
        <v>127</v>
      </c>
      <c r="D1201" s="2" t="s">
        <v>76</v>
      </c>
      <c r="E1201" s="2" t="s">
        <v>2588</v>
      </c>
      <c r="F1201" s="2" t="s">
        <v>2589</v>
      </c>
      <c r="G1201" t="s">
        <v>101</v>
      </c>
      <c r="H1201" s="1">
        <f>DATE(2025,2,3)</f>
        <v>45691</v>
      </c>
      <c r="I1201">
        <v>1696.98</v>
      </c>
    </row>
    <row r="1202" spans="1:9" x14ac:dyDescent="0.25">
      <c r="A1202">
        <f t="shared" ca="1" si="23"/>
        <v>0.57371817897454136</v>
      </c>
      <c r="B1202" s="2" t="s">
        <v>187</v>
      </c>
      <c r="C1202" s="2" t="s">
        <v>188</v>
      </c>
      <c r="D1202" s="2" t="s">
        <v>76</v>
      </c>
      <c r="E1202" s="2" t="s">
        <v>2590</v>
      </c>
      <c r="F1202" s="2" t="s">
        <v>2591</v>
      </c>
      <c r="G1202" t="s">
        <v>79</v>
      </c>
      <c r="H1202" s="1">
        <f>DATE(2025,1,7)</f>
        <v>45664</v>
      </c>
      <c r="I1202">
        <v>482.4</v>
      </c>
    </row>
    <row r="1203" spans="1:9" x14ac:dyDescent="0.25">
      <c r="A1203">
        <f t="shared" ca="1" si="23"/>
        <v>0.26824624255690355</v>
      </c>
      <c r="B1203" s="2" t="s">
        <v>241</v>
      </c>
      <c r="C1203" s="2" t="s">
        <v>242</v>
      </c>
      <c r="D1203" s="2" t="s">
        <v>76</v>
      </c>
      <c r="E1203" s="2" t="s">
        <v>2592</v>
      </c>
      <c r="F1203" s="2" t="s">
        <v>359</v>
      </c>
      <c r="G1203" t="s">
        <v>101</v>
      </c>
      <c r="H1203" s="1">
        <f>DATE(2025,1,27)</f>
        <v>45684</v>
      </c>
      <c r="I1203">
        <v>576.01</v>
      </c>
    </row>
    <row r="1204" spans="1:9" x14ac:dyDescent="0.25">
      <c r="A1204">
        <f t="shared" ca="1" si="23"/>
        <v>0.94582900285492011</v>
      </c>
      <c r="B1204" s="2" t="s">
        <v>1893</v>
      </c>
      <c r="C1204" s="2" t="s">
        <v>1894</v>
      </c>
      <c r="D1204" s="2" t="s">
        <v>76</v>
      </c>
      <c r="E1204" s="2" t="s">
        <v>2593</v>
      </c>
      <c r="F1204" s="2" t="s">
        <v>2594</v>
      </c>
      <c r="G1204" t="s">
        <v>79</v>
      </c>
      <c r="H1204" s="1">
        <f>DATE(2024,12,18)</f>
        <v>45644</v>
      </c>
      <c r="I1204">
        <v>363.44</v>
      </c>
    </row>
    <row r="1205" spans="1:9" x14ac:dyDescent="0.25">
      <c r="A1205">
        <f t="shared" ca="1" si="23"/>
        <v>0.70217329646619264</v>
      </c>
      <c r="B1205" s="2" t="s">
        <v>1047</v>
      </c>
      <c r="C1205" s="2" t="s">
        <v>1048</v>
      </c>
      <c r="D1205" s="2" t="s">
        <v>76</v>
      </c>
      <c r="E1205" s="2" t="s">
        <v>2595</v>
      </c>
      <c r="F1205" s="2" t="s">
        <v>2596</v>
      </c>
      <c r="G1205" t="s">
        <v>79</v>
      </c>
      <c r="H1205" s="1">
        <f>DATE(2025,1,15)</f>
        <v>45672</v>
      </c>
      <c r="I1205">
        <v>7063.99</v>
      </c>
    </row>
    <row r="1206" spans="1:9" x14ac:dyDescent="0.25">
      <c r="A1206">
        <f t="shared" ca="1" si="23"/>
        <v>0.54196882450973971</v>
      </c>
      <c r="B1206" s="2" t="s">
        <v>81</v>
      </c>
      <c r="C1206" s="2" t="s">
        <v>82</v>
      </c>
      <c r="D1206" s="2" t="s">
        <v>76</v>
      </c>
      <c r="E1206" s="2" t="s">
        <v>2597</v>
      </c>
      <c r="F1206" s="2" t="s">
        <v>2598</v>
      </c>
      <c r="G1206" t="s">
        <v>101</v>
      </c>
      <c r="H1206" s="1">
        <f>DATE(2025,1,16)</f>
        <v>45673</v>
      </c>
      <c r="I1206">
        <v>1017.7</v>
      </c>
    </row>
    <row r="1207" spans="1:9" x14ac:dyDescent="0.25">
      <c r="A1207">
        <f t="shared" ca="1" si="23"/>
        <v>0.71161505775982359</v>
      </c>
      <c r="B1207" s="2" t="s">
        <v>615</v>
      </c>
      <c r="C1207" s="2" t="s">
        <v>616</v>
      </c>
      <c r="D1207" s="2" t="s">
        <v>76</v>
      </c>
      <c r="E1207" s="2" t="s">
        <v>2599</v>
      </c>
      <c r="F1207" s="2" t="s">
        <v>2600</v>
      </c>
      <c r="G1207" t="s">
        <v>79</v>
      </c>
      <c r="H1207" s="1">
        <f>DATE(2024,12,24)</f>
        <v>45650</v>
      </c>
      <c r="I1207">
        <v>0</v>
      </c>
    </row>
    <row r="1208" spans="1:9" x14ac:dyDescent="0.25">
      <c r="A1208">
        <f t="shared" ca="1" si="23"/>
        <v>0.73334088421052157</v>
      </c>
      <c r="B1208" s="2" t="s">
        <v>187</v>
      </c>
      <c r="C1208" s="2" t="s">
        <v>188</v>
      </c>
      <c r="D1208" s="2" t="s">
        <v>76</v>
      </c>
      <c r="E1208" s="2" t="s">
        <v>2601</v>
      </c>
      <c r="F1208" s="2" t="s">
        <v>2602</v>
      </c>
      <c r="G1208" t="s">
        <v>79</v>
      </c>
      <c r="H1208" s="1">
        <f>DATE(2024,10,18)</f>
        <v>45583</v>
      </c>
      <c r="I1208">
        <v>3753.96</v>
      </c>
    </row>
    <row r="1209" spans="1:9" x14ac:dyDescent="0.25">
      <c r="A1209">
        <f t="shared" ca="1" si="23"/>
        <v>6.102504784168683E-2</v>
      </c>
      <c r="B1209" s="2" t="s">
        <v>2532</v>
      </c>
      <c r="C1209" s="2" t="s">
        <v>2533</v>
      </c>
      <c r="D1209" s="2" t="s">
        <v>76</v>
      </c>
      <c r="E1209" s="2" t="s">
        <v>2603</v>
      </c>
      <c r="F1209" s="2" t="s">
        <v>2604</v>
      </c>
      <c r="G1209" t="s">
        <v>101</v>
      </c>
      <c r="H1209" s="1">
        <f>DATE(2025,1,24)</f>
        <v>45681</v>
      </c>
      <c r="I1209">
        <v>5452.5</v>
      </c>
    </row>
    <row r="1210" spans="1:9" x14ac:dyDescent="0.25">
      <c r="A1210">
        <f t="shared" ca="1" si="23"/>
        <v>0.87921332041129707</v>
      </c>
      <c r="B1210" s="2" t="s">
        <v>187</v>
      </c>
      <c r="C1210" s="2" t="s">
        <v>188</v>
      </c>
      <c r="D1210" s="2" t="s">
        <v>76</v>
      </c>
      <c r="E1210" s="2" t="s">
        <v>2605</v>
      </c>
      <c r="F1210" s="2" t="s">
        <v>2606</v>
      </c>
      <c r="G1210" t="s">
        <v>79</v>
      </c>
      <c r="H1210" s="1">
        <f>DATE(2024,10,25)</f>
        <v>45590</v>
      </c>
      <c r="I1210">
        <v>234</v>
      </c>
    </row>
    <row r="1211" spans="1:9" x14ac:dyDescent="0.25">
      <c r="A1211">
        <f t="shared" ca="1" si="23"/>
        <v>2.7285791713066443E-3</v>
      </c>
      <c r="B1211" s="2" t="s">
        <v>241</v>
      </c>
      <c r="C1211" s="2" t="s">
        <v>242</v>
      </c>
      <c r="D1211" s="2" t="s">
        <v>76</v>
      </c>
      <c r="E1211" s="2" t="s">
        <v>2607</v>
      </c>
      <c r="F1211" s="2" t="s">
        <v>2608</v>
      </c>
      <c r="G1211" t="s">
        <v>101</v>
      </c>
      <c r="H1211" s="1">
        <f>DATE(2025,2,12)</f>
        <v>45700</v>
      </c>
      <c r="I1211">
        <v>697.24</v>
      </c>
    </row>
    <row r="1212" spans="1:9" x14ac:dyDescent="0.25">
      <c r="A1212">
        <f t="shared" ca="1" si="23"/>
        <v>4.3610492347502361E-2</v>
      </c>
      <c r="B1212" s="2" t="s">
        <v>126</v>
      </c>
      <c r="C1212" s="2" t="s">
        <v>127</v>
      </c>
      <c r="D1212" s="2" t="s">
        <v>76</v>
      </c>
      <c r="E1212" s="2" t="s">
        <v>2609</v>
      </c>
      <c r="F1212" s="2" t="s">
        <v>2610</v>
      </c>
      <c r="G1212" t="s">
        <v>79</v>
      </c>
      <c r="H1212" s="1">
        <f>DATE(2024,12,5)</f>
        <v>45631</v>
      </c>
      <c r="I1212">
        <v>190.2</v>
      </c>
    </row>
    <row r="1213" spans="1:9" x14ac:dyDescent="0.25">
      <c r="A1213">
        <f t="shared" ca="1" si="23"/>
        <v>0.78500437662139089</v>
      </c>
      <c r="B1213" s="2" t="s">
        <v>241</v>
      </c>
      <c r="C1213" s="2" t="s">
        <v>242</v>
      </c>
      <c r="D1213" s="2" t="s">
        <v>76</v>
      </c>
      <c r="E1213" s="2" t="s">
        <v>2611</v>
      </c>
      <c r="F1213" s="2" t="s">
        <v>2612</v>
      </c>
      <c r="G1213" t="s">
        <v>101</v>
      </c>
      <c r="H1213" s="1">
        <f>DATE(2025,1,27)</f>
        <v>45684</v>
      </c>
      <c r="I1213">
        <v>1026.4100000000001</v>
      </c>
    </row>
    <row r="1214" spans="1:9" x14ac:dyDescent="0.25">
      <c r="A1214">
        <f t="shared" ca="1" si="23"/>
        <v>0.63934919841962923</v>
      </c>
      <c r="B1214" s="2" t="s">
        <v>241</v>
      </c>
      <c r="C1214" s="2" t="s">
        <v>242</v>
      </c>
      <c r="D1214" s="2" t="s">
        <v>76</v>
      </c>
      <c r="E1214" s="2" t="s">
        <v>2613</v>
      </c>
      <c r="F1214" s="2" t="s">
        <v>2614</v>
      </c>
      <c r="G1214" t="s">
        <v>79</v>
      </c>
      <c r="H1214" s="1">
        <f>DATE(2024,12,4)</f>
        <v>45630</v>
      </c>
      <c r="I1214">
        <v>290.39</v>
      </c>
    </row>
    <row r="1215" spans="1:9" x14ac:dyDescent="0.25">
      <c r="A1215">
        <f t="shared" ca="1" si="23"/>
        <v>0.85243659991521992</v>
      </c>
      <c r="B1215" s="2" t="s">
        <v>81</v>
      </c>
      <c r="C1215" s="2" t="s">
        <v>82</v>
      </c>
      <c r="D1215" s="2" t="s">
        <v>76</v>
      </c>
      <c r="E1215" s="2" t="s">
        <v>2615</v>
      </c>
      <c r="F1215" s="2" t="s">
        <v>2616</v>
      </c>
      <c r="G1215" t="s">
        <v>101</v>
      </c>
      <c r="H1215" s="1">
        <f>DATE(2024,12,29)</f>
        <v>45655</v>
      </c>
      <c r="I1215">
        <v>4197.7299999999996</v>
      </c>
    </row>
    <row r="1216" spans="1:9" x14ac:dyDescent="0.25">
      <c r="A1216">
        <f t="shared" ca="1" si="23"/>
        <v>0.29677901788147554</v>
      </c>
      <c r="B1216" s="2" t="s">
        <v>2617</v>
      </c>
      <c r="C1216" s="2" t="s">
        <v>2618</v>
      </c>
      <c r="D1216" s="2" t="s">
        <v>76</v>
      </c>
      <c r="E1216" s="2" t="s">
        <v>2619</v>
      </c>
      <c r="F1216" s="2" t="s">
        <v>2620</v>
      </c>
      <c r="G1216" t="s">
        <v>79</v>
      </c>
      <c r="H1216" s="1">
        <f>DATE(2025,1,30)</f>
        <v>45687</v>
      </c>
      <c r="I1216">
        <v>0</v>
      </c>
    </row>
    <row r="1217" spans="1:9" x14ac:dyDescent="0.25">
      <c r="A1217">
        <f t="shared" ca="1" si="23"/>
        <v>0.10061758726349113</v>
      </c>
      <c r="B1217" s="2" t="s">
        <v>2180</v>
      </c>
      <c r="C1217" s="2" t="s">
        <v>2181</v>
      </c>
      <c r="D1217" s="2" t="s">
        <v>76</v>
      </c>
      <c r="E1217" s="2" t="s">
        <v>2621</v>
      </c>
      <c r="F1217" s="2" t="s">
        <v>2622</v>
      </c>
      <c r="G1217" t="s">
        <v>79</v>
      </c>
      <c r="H1217" s="1">
        <f>DATE(2025,1,15)</f>
        <v>45672</v>
      </c>
      <c r="I1217">
        <v>965.02</v>
      </c>
    </row>
    <row r="1218" spans="1:9" x14ac:dyDescent="0.25">
      <c r="A1218">
        <f t="shared" ca="1" si="23"/>
        <v>0.50453725724862064</v>
      </c>
      <c r="B1218" s="2" t="s">
        <v>187</v>
      </c>
      <c r="C1218" s="2" t="s">
        <v>188</v>
      </c>
      <c r="D1218" s="2" t="s">
        <v>76</v>
      </c>
      <c r="E1218" s="2" t="s">
        <v>2623</v>
      </c>
      <c r="F1218" s="2" t="s">
        <v>2624</v>
      </c>
      <c r="G1218" t="s">
        <v>79</v>
      </c>
      <c r="H1218" s="1">
        <f>DATE(2024,12,10)</f>
        <v>45636</v>
      </c>
      <c r="I1218">
        <v>1370</v>
      </c>
    </row>
    <row r="1219" spans="1:9" x14ac:dyDescent="0.25">
      <c r="A1219">
        <f t="shared" ref="A1219:A1282" ca="1" si="24">RAND()</f>
        <v>0.70788429263414065</v>
      </c>
      <c r="B1219" s="2" t="s">
        <v>126</v>
      </c>
      <c r="C1219" s="2" t="s">
        <v>127</v>
      </c>
      <c r="D1219" s="2" t="s">
        <v>76</v>
      </c>
      <c r="E1219" s="2" t="s">
        <v>2625</v>
      </c>
      <c r="F1219" s="2" t="s">
        <v>2626</v>
      </c>
      <c r="G1219" t="s">
        <v>101</v>
      </c>
      <c r="H1219" s="1">
        <f>DATE(2025,1,29)</f>
        <v>45686</v>
      </c>
      <c r="I1219">
        <v>68</v>
      </c>
    </row>
    <row r="1220" spans="1:9" x14ac:dyDescent="0.25">
      <c r="A1220">
        <f t="shared" ca="1" si="24"/>
        <v>0.8749142685769471</v>
      </c>
      <c r="B1220" s="2" t="s">
        <v>2627</v>
      </c>
      <c r="C1220" s="2" t="s">
        <v>2628</v>
      </c>
      <c r="D1220" s="2" t="s">
        <v>76</v>
      </c>
      <c r="E1220" s="2" t="s">
        <v>2629</v>
      </c>
      <c r="F1220" s="2" t="s">
        <v>2630</v>
      </c>
      <c r="G1220" t="s">
        <v>101</v>
      </c>
      <c r="H1220" s="1">
        <f>DATE(2025,2,7)</f>
        <v>45695</v>
      </c>
      <c r="I1220">
        <v>1984.64</v>
      </c>
    </row>
    <row r="1221" spans="1:9" x14ac:dyDescent="0.25">
      <c r="A1221">
        <f t="shared" ca="1" si="24"/>
        <v>0.70110669816576709</v>
      </c>
      <c r="B1221" s="2" t="s">
        <v>611</v>
      </c>
      <c r="C1221" s="2" t="s">
        <v>612</v>
      </c>
      <c r="D1221" s="2" t="s">
        <v>76</v>
      </c>
      <c r="E1221" s="2" t="s">
        <v>2631</v>
      </c>
      <c r="F1221" s="2" t="s">
        <v>2632</v>
      </c>
      <c r="G1221" t="s">
        <v>79</v>
      </c>
      <c r="H1221" s="1">
        <f>DATE(2024,11,1)</f>
        <v>45597</v>
      </c>
      <c r="I1221">
        <v>0</v>
      </c>
    </row>
    <row r="1222" spans="1:9" x14ac:dyDescent="0.25">
      <c r="A1222">
        <f t="shared" ca="1" si="24"/>
        <v>0.78191888722480751</v>
      </c>
      <c r="B1222" s="2" t="s">
        <v>574</v>
      </c>
      <c r="C1222" s="2" t="s">
        <v>575</v>
      </c>
      <c r="D1222" s="2" t="s">
        <v>76</v>
      </c>
      <c r="E1222" s="2" t="s">
        <v>2633</v>
      </c>
      <c r="F1222" s="2" t="s">
        <v>2634</v>
      </c>
      <c r="G1222" t="s">
        <v>79</v>
      </c>
      <c r="H1222" s="1">
        <f>DATE(2024,12,26)</f>
        <v>45652</v>
      </c>
      <c r="I1222">
        <v>4568.74</v>
      </c>
    </row>
    <row r="1223" spans="1:9" x14ac:dyDescent="0.25">
      <c r="A1223">
        <f t="shared" ca="1" si="24"/>
        <v>0.53120823501966208</v>
      </c>
      <c r="B1223" s="2" t="s">
        <v>126</v>
      </c>
      <c r="C1223" s="2" t="s">
        <v>127</v>
      </c>
      <c r="D1223" s="2" t="s">
        <v>76</v>
      </c>
      <c r="E1223" s="2" t="s">
        <v>2635</v>
      </c>
      <c r="F1223" s="2" t="s">
        <v>2636</v>
      </c>
      <c r="G1223" t="s">
        <v>79</v>
      </c>
      <c r="H1223" s="1">
        <f>DATE(2025,1,15)</f>
        <v>45672</v>
      </c>
      <c r="I1223">
        <v>34.56</v>
      </c>
    </row>
    <row r="1224" spans="1:9" x14ac:dyDescent="0.25">
      <c r="A1224">
        <f t="shared" ca="1" si="24"/>
        <v>0.916446004122074</v>
      </c>
      <c r="B1224" s="2" t="s">
        <v>241</v>
      </c>
      <c r="C1224" s="2" t="s">
        <v>242</v>
      </c>
      <c r="D1224" s="2" t="s">
        <v>76</v>
      </c>
      <c r="E1224" s="2" t="s">
        <v>2637</v>
      </c>
      <c r="F1224" s="2" t="s">
        <v>2289</v>
      </c>
      <c r="G1224" t="s">
        <v>79</v>
      </c>
      <c r="H1224" s="1">
        <f>DATE(2024,10,21)</f>
        <v>45586</v>
      </c>
      <c r="I1224">
        <v>285</v>
      </c>
    </row>
    <row r="1225" spans="1:9" x14ac:dyDescent="0.25">
      <c r="A1225">
        <f t="shared" ca="1" si="24"/>
        <v>0.42210626161801079</v>
      </c>
      <c r="B1225" s="2" t="s">
        <v>241</v>
      </c>
      <c r="C1225" s="2" t="s">
        <v>242</v>
      </c>
      <c r="D1225" s="2" t="s">
        <v>76</v>
      </c>
      <c r="E1225" s="2" t="s">
        <v>2638</v>
      </c>
      <c r="F1225" s="2" t="s">
        <v>1634</v>
      </c>
      <c r="G1225" t="s">
        <v>101</v>
      </c>
      <c r="H1225" s="1">
        <f>DATE(2025,2,5)</f>
        <v>45693</v>
      </c>
      <c r="I1225">
        <v>2410.9499999999998</v>
      </c>
    </row>
    <row r="1226" spans="1:9" x14ac:dyDescent="0.25">
      <c r="A1226">
        <f t="shared" ca="1" si="24"/>
        <v>0.32213243160533744</v>
      </c>
      <c r="B1226" s="2" t="s">
        <v>126</v>
      </c>
      <c r="C1226" s="2" t="s">
        <v>127</v>
      </c>
      <c r="D1226" s="2" t="s">
        <v>76</v>
      </c>
      <c r="E1226" s="2" t="s">
        <v>2639</v>
      </c>
      <c r="F1226" s="2" t="s">
        <v>2640</v>
      </c>
      <c r="G1226" t="s">
        <v>79</v>
      </c>
      <c r="H1226" s="1">
        <f>DATE(2024,10,23)</f>
        <v>45588</v>
      </c>
      <c r="I1226">
        <v>160.80000000000001</v>
      </c>
    </row>
    <row r="1227" spans="1:9" x14ac:dyDescent="0.25">
      <c r="A1227">
        <f t="shared" ca="1" si="24"/>
        <v>0.42854694962267093</v>
      </c>
      <c r="B1227" s="2" t="s">
        <v>126</v>
      </c>
      <c r="C1227" s="2" t="s">
        <v>127</v>
      </c>
      <c r="D1227" s="2" t="s">
        <v>76</v>
      </c>
      <c r="E1227" s="2" t="s">
        <v>2641</v>
      </c>
      <c r="F1227" s="2" t="s">
        <v>2642</v>
      </c>
      <c r="G1227" t="s">
        <v>79</v>
      </c>
      <c r="H1227" s="1">
        <f>DATE(2024,12,6)</f>
        <v>45632</v>
      </c>
      <c r="I1227">
        <v>289.95</v>
      </c>
    </row>
    <row r="1228" spans="1:9" x14ac:dyDescent="0.25">
      <c r="A1228">
        <f t="shared" ca="1" si="24"/>
        <v>0.31656806481961197</v>
      </c>
      <c r="B1228" s="2" t="s">
        <v>126</v>
      </c>
      <c r="C1228" s="2" t="s">
        <v>127</v>
      </c>
      <c r="D1228" s="2" t="s">
        <v>76</v>
      </c>
      <c r="E1228" s="2" t="s">
        <v>2643</v>
      </c>
      <c r="F1228" s="2" t="s">
        <v>2644</v>
      </c>
      <c r="G1228" t="s">
        <v>79</v>
      </c>
      <c r="H1228" s="1">
        <f>DATE(2024,10,7)</f>
        <v>45572</v>
      </c>
      <c r="I1228">
        <v>462</v>
      </c>
    </row>
    <row r="1229" spans="1:9" x14ac:dyDescent="0.25">
      <c r="A1229">
        <f t="shared" ca="1" si="24"/>
        <v>4.4116144005775459E-2</v>
      </c>
      <c r="B1229" s="2" t="s">
        <v>74</v>
      </c>
      <c r="C1229" s="2" t="s">
        <v>75</v>
      </c>
      <c r="D1229" s="2" t="s">
        <v>76</v>
      </c>
      <c r="E1229" s="2" t="s">
        <v>2645</v>
      </c>
      <c r="F1229" s="2" t="s">
        <v>2646</v>
      </c>
      <c r="G1229" t="s">
        <v>79</v>
      </c>
      <c r="H1229" s="1">
        <f>DATE(2024,11,12)</f>
        <v>45608</v>
      </c>
      <c r="I1229">
        <v>8389.61</v>
      </c>
    </row>
    <row r="1230" spans="1:9" x14ac:dyDescent="0.25">
      <c r="A1230">
        <f t="shared" ca="1" si="24"/>
        <v>0.47842673986511219</v>
      </c>
      <c r="B1230" s="2" t="s">
        <v>85</v>
      </c>
      <c r="C1230" s="2" t="s">
        <v>86</v>
      </c>
      <c r="D1230" s="2" t="s">
        <v>76</v>
      </c>
      <c r="E1230" s="2" t="s">
        <v>2647</v>
      </c>
      <c r="F1230" s="2" t="s">
        <v>2648</v>
      </c>
      <c r="G1230" t="s">
        <v>79</v>
      </c>
      <c r="H1230" s="1">
        <f>DATE(2024,12,3)</f>
        <v>45629</v>
      </c>
      <c r="I1230">
        <v>131.53</v>
      </c>
    </row>
    <row r="1231" spans="1:9" x14ac:dyDescent="0.25">
      <c r="A1231">
        <f t="shared" ca="1" si="24"/>
        <v>0.39982270431387501</v>
      </c>
      <c r="B1231" s="2" t="s">
        <v>2649</v>
      </c>
      <c r="C1231" s="2" t="s">
        <v>2650</v>
      </c>
      <c r="D1231" s="2" t="s">
        <v>76</v>
      </c>
      <c r="E1231" s="2" t="s">
        <v>2651</v>
      </c>
      <c r="F1231" s="2" t="s">
        <v>2652</v>
      </c>
      <c r="G1231" t="s">
        <v>79</v>
      </c>
      <c r="H1231" s="1">
        <f>DATE(2025,2,10)</f>
        <v>45698</v>
      </c>
      <c r="I1231">
        <v>5372.26</v>
      </c>
    </row>
    <row r="1232" spans="1:9" x14ac:dyDescent="0.25">
      <c r="A1232">
        <f t="shared" ca="1" si="24"/>
        <v>0.95473157650514084</v>
      </c>
      <c r="B1232" s="2" t="s">
        <v>241</v>
      </c>
      <c r="C1232" s="2" t="s">
        <v>242</v>
      </c>
      <c r="D1232" s="2" t="s">
        <v>76</v>
      </c>
      <c r="E1232" s="2" t="s">
        <v>2653</v>
      </c>
      <c r="F1232" s="2" t="s">
        <v>2654</v>
      </c>
      <c r="G1232" t="s">
        <v>79</v>
      </c>
      <c r="H1232" s="1">
        <f>DATE(2024,12,4)</f>
        <v>45630</v>
      </c>
      <c r="I1232">
        <v>194.51</v>
      </c>
    </row>
    <row r="1233" spans="1:9" x14ac:dyDescent="0.25">
      <c r="A1233">
        <f t="shared" ca="1" si="24"/>
        <v>0.40173529977194677</v>
      </c>
      <c r="B1233" s="2" t="s">
        <v>81</v>
      </c>
      <c r="C1233" s="2" t="s">
        <v>82</v>
      </c>
      <c r="D1233" s="2" t="s">
        <v>76</v>
      </c>
      <c r="E1233" s="2" t="s">
        <v>2655</v>
      </c>
      <c r="F1233" s="2" t="s">
        <v>1046</v>
      </c>
      <c r="G1233" t="s">
        <v>101</v>
      </c>
      <c r="H1233" s="1">
        <f>DATE(2025,1,16)</f>
        <v>45673</v>
      </c>
      <c r="I1233">
        <v>585.28</v>
      </c>
    </row>
    <row r="1234" spans="1:9" x14ac:dyDescent="0.25">
      <c r="A1234">
        <f t="shared" ca="1" si="24"/>
        <v>0.54373520455193991</v>
      </c>
      <c r="B1234" s="2" t="s">
        <v>241</v>
      </c>
      <c r="C1234" s="2" t="s">
        <v>242</v>
      </c>
      <c r="D1234" s="2" t="s">
        <v>76</v>
      </c>
      <c r="E1234" s="2" t="s">
        <v>2656</v>
      </c>
      <c r="F1234" s="2" t="s">
        <v>2657</v>
      </c>
      <c r="G1234" t="s">
        <v>101</v>
      </c>
      <c r="H1234" s="1">
        <f>DATE(2025,1,22)</f>
        <v>45679</v>
      </c>
      <c r="I1234">
        <v>1268.42</v>
      </c>
    </row>
    <row r="1235" spans="1:9" x14ac:dyDescent="0.25">
      <c r="A1235">
        <f t="shared" ca="1" si="24"/>
        <v>0.60296653388304122</v>
      </c>
      <c r="B1235" s="2" t="s">
        <v>241</v>
      </c>
      <c r="C1235" s="2" t="s">
        <v>242</v>
      </c>
      <c r="D1235" s="2" t="s">
        <v>76</v>
      </c>
      <c r="E1235" s="2" t="s">
        <v>2658</v>
      </c>
      <c r="F1235" s="2" t="s">
        <v>1353</v>
      </c>
      <c r="G1235" t="s">
        <v>79</v>
      </c>
      <c r="H1235" s="1">
        <f>DATE(2024,10,16)</f>
        <v>45581</v>
      </c>
      <c r="I1235">
        <v>12907.87</v>
      </c>
    </row>
    <row r="1236" spans="1:9" x14ac:dyDescent="0.25">
      <c r="A1236">
        <f t="shared" ca="1" si="24"/>
        <v>0.7629596830769706</v>
      </c>
      <c r="B1236" s="2" t="s">
        <v>126</v>
      </c>
      <c r="C1236" s="2" t="s">
        <v>127</v>
      </c>
      <c r="D1236" s="2" t="s">
        <v>76</v>
      </c>
      <c r="E1236" s="2" t="s">
        <v>2659</v>
      </c>
      <c r="F1236" s="2" t="s">
        <v>2660</v>
      </c>
      <c r="G1236" t="s">
        <v>101</v>
      </c>
      <c r="H1236" s="1">
        <f>DATE(2025,2,26)</f>
        <v>45714</v>
      </c>
      <c r="I1236">
        <v>241.2</v>
      </c>
    </row>
    <row r="1237" spans="1:9" x14ac:dyDescent="0.25">
      <c r="A1237">
        <f t="shared" ca="1" si="24"/>
        <v>0.7528992521992085</v>
      </c>
      <c r="B1237" s="2" t="s">
        <v>126</v>
      </c>
      <c r="C1237" s="2" t="s">
        <v>127</v>
      </c>
      <c r="D1237" s="2" t="s">
        <v>76</v>
      </c>
      <c r="E1237" s="2" t="s">
        <v>2661</v>
      </c>
      <c r="F1237" s="2" t="s">
        <v>2589</v>
      </c>
      <c r="G1237" t="s">
        <v>101</v>
      </c>
      <c r="H1237" s="1">
        <f>DATE(2025,2,10)</f>
        <v>45698</v>
      </c>
      <c r="I1237">
        <v>153</v>
      </c>
    </row>
    <row r="1238" spans="1:9" x14ac:dyDescent="0.25">
      <c r="A1238">
        <f t="shared" ca="1" si="24"/>
        <v>0.93208845794352768</v>
      </c>
      <c r="B1238" s="2" t="s">
        <v>623</v>
      </c>
      <c r="C1238" s="2" t="s">
        <v>624</v>
      </c>
      <c r="D1238" s="2" t="s">
        <v>76</v>
      </c>
      <c r="E1238" s="2" t="s">
        <v>2662</v>
      </c>
      <c r="F1238" s="2" t="s">
        <v>2663</v>
      </c>
      <c r="G1238" t="s">
        <v>101</v>
      </c>
      <c r="H1238" s="1">
        <f>DATE(2025,1,22)</f>
        <v>45679</v>
      </c>
      <c r="I1238">
        <v>327.9</v>
      </c>
    </row>
    <row r="1239" spans="1:9" x14ac:dyDescent="0.25">
      <c r="A1239">
        <f t="shared" ca="1" si="24"/>
        <v>0.3717213874545926</v>
      </c>
      <c r="B1239" s="2" t="s">
        <v>166</v>
      </c>
      <c r="C1239" s="2" t="s">
        <v>167</v>
      </c>
      <c r="D1239" s="2" t="s">
        <v>76</v>
      </c>
      <c r="E1239" s="2" t="s">
        <v>2664</v>
      </c>
      <c r="F1239" s="2" t="s">
        <v>2665</v>
      </c>
      <c r="G1239" t="s">
        <v>79</v>
      </c>
      <c r="H1239" s="1">
        <f>DATE(2024,10,10)</f>
        <v>45575</v>
      </c>
      <c r="I1239">
        <v>969</v>
      </c>
    </row>
    <row r="1240" spans="1:9" x14ac:dyDescent="0.25">
      <c r="A1240">
        <f t="shared" ca="1" si="24"/>
        <v>0.96228980481276116</v>
      </c>
      <c r="B1240" s="2" t="s">
        <v>241</v>
      </c>
      <c r="C1240" s="2" t="s">
        <v>242</v>
      </c>
      <c r="D1240" s="2" t="s">
        <v>76</v>
      </c>
      <c r="E1240" s="2" t="s">
        <v>2666</v>
      </c>
      <c r="F1240" s="2" t="s">
        <v>2667</v>
      </c>
      <c r="G1240" t="s">
        <v>79</v>
      </c>
      <c r="H1240" s="1">
        <f>DATE(2024,10,18)</f>
        <v>45583</v>
      </c>
      <c r="I1240">
        <v>158.1</v>
      </c>
    </row>
    <row r="1241" spans="1:9" x14ac:dyDescent="0.25">
      <c r="A1241">
        <f t="shared" ca="1" si="24"/>
        <v>0.58771797150358207</v>
      </c>
      <c r="B1241" s="2" t="s">
        <v>150</v>
      </c>
      <c r="C1241" s="2" t="s">
        <v>151</v>
      </c>
      <c r="D1241" s="2" t="s">
        <v>76</v>
      </c>
      <c r="E1241" s="2" t="s">
        <v>2668</v>
      </c>
      <c r="F1241" s="2" t="s">
        <v>2669</v>
      </c>
      <c r="G1241" t="s">
        <v>79</v>
      </c>
      <c r="H1241" s="1">
        <f>DATE(2024,12,26)</f>
        <v>45652</v>
      </c>
      <c r="I1241">
        <v>984.73</v>
      </c>
    </row>
    <row r="1242" spans="1:9" x14ac:dyDescent="0.25">
      <c r="A1242">
        <f t="shared" ca="1" si="24"/>
        <v>0.29479034874800925</v>
      </c>
      <c r="B1242" s="2" t="s">
        <v>224</v>
      </c>
      <c r="C1242" s="2" t="s">
        <v>225</v>
      </c>
      <c r="D1242" s="2" t="s">
        <v>76</v>
      </c>
      <c r="E1242" s="2" t="s">
        <v>2670</v>
      </c>
      <c r="F1242" s="2" t="s">
        <v>2671</v>
      </c>
      <c r="G1242" t="s">
        <v>79</v>
      </c>
      <c r="H1242" s="1">
        <f>DATE(2024,10,1)</f>
        <v>45566</v>
      </c>
      <c r="I1242">
        <v>2760.09</v>
      </c>
    </row>
    <row r="1243" spans="1:9" x14ac:dyDescent="0.25">
      <c r="A1243">
        <f t="shared" ca="1" si="24"/>
        <v>0.44758601744630122</v>
      </c>
      <c r="B1243" s="2" t="s">
        <v>241</v>
      </c>
      <c r="C1243" s="2" t="s">
        <v>242</v>
      </c>
      <c r="D1243" s="2" t="s">
        <v>76</v>
      </c>
      <c r="E1243" s="2" t="s">
        <v>2672</v>
      </c>
      <c r="F1243" s="2" t="s">
        <v>2673</v>
      </c>
      <c r="G1243" t="s">
        <v>79</v>
      </c>
      <c r="H1243" s="1">
        <f>DATE(2024,11,15)</f>
        <v>45611</v>
      </c>
      <c r="I1243">
        <v>1373.02</v>
      </c>
    </row>
    <row r="1244" spans="1:9" x14ac:dyDescent="0.25">
      <c r="A1244">
        <f t="shared" ca="1" si="24"/>
        <v>0.77635114283474782</v>
      </c>
      <c r="B1244" s="2" t="s">
        <v>678</v>
      </c>
      <c r="C1244" s="2" t="s">
        <v>679</v>
      </c>
      <c r="D1244" s="2" t="s">
        <v>76</v>
      </c>
      <c r="E1244" s="2" t="s">
        <v>2674</v>
      </c>
      <c r="F1244" s="2" t="s">
        <v>2675</v>
      </c>
      <c r="G1244" t="s">
        <v>101</v>
      </c>
      <c r="H1244" s="1">
        <f>DATE(2025,2,24)</f>
        <v>45712</v>
      </c>
      <c r="I1244">
        <v>2773.66</v>
      </c>
    </row>
    <row r="1245" spans="1:9" x14ac:dyDescent="0.25">
      <c r="A1245">
        <f t="shared" ca="1" si="24"/>
        <v>0.71432703479791204</v>
      </c>
      <c r="B1245" s="2" t="s">
        <v>241</v>
      </c>
      <c r="C1245" s="2" t="s">
        <v>242</v>
      </c>
      <c r="D1245" s="2" t="s">
        <v>76</v>
      </c>
      <c r="E1245" s="2" t="s">
        <v>2676</v>
      </c>
      <c r="F1245" s="2" t="s">
        <v>2677</v>
      </c>
      <c r="G1245" t="s">
        <v>79</v>
      </c>
      <c r="H1245" s="1">
        <f>DATE(2024,11,6)</f>
        <v>45602</v>
      </c>
      <c r="I1245">
        <v>678.34</v>
      </c>
    </row>
    <row r="1246" spans="1:9" x14ac:dyDescent="0.25">
      <c r="A1246">
        <f t="shared" ca="1" si="24"/>
        <v>0.19933648197952558</v>
      </c>
      <c r="B1246" s="2" t="s">
        <v>150</v>
      </c>
      <c r="C1246" s="2" t="s">
        <v>151</v>
      </c>
      <c r="D1246" s="2" t="s">
        <v>76</v>
      </c>
      <c r="E1246" s="2" t="s">
        <v>2678</v>
      </c>
      <c r="F1246" s="2" t="s">
        <v>2679</v>
      </c>
      <c r="G1246" t="s">
        <v>79</v>
      </c>
      <c r="H1246" s="1">
        <f>DATE(2025,1,23)</f>
        <v>45680</v>
      </c>
      <c r="I1246">
        <v>305.94</v>
      </c>
    </row>
    <row r="1247" spans="1:9" x14ac:dyDescent="0.25">
      <c r="A1247">
        <f t="shared" ca="1" si="24"/>
        <v>0.49539555284955339</v>
      </c>
      <c r="B1247" s="2" t="s">
        <v>81</v>
      </c>
      <c r="C1247" s="2" t="s">
        <v>82</v>
      </c>
      <c r="D1247" s="2" t="s">
        <v>76</v>
      </c>
      <c r="E1247" s="2" t="s">
        <v>2680</v>
      </c>
      <c r="F1247" s="2" t="s">
        <v>498</v>
      </c>
      <c r="G1247" t="s">
        <v>101</v>
      </c>
      <c r="H1247" s="1">
        <f>DATE(2025,2,25)</f>
        <v>45713</v>
      </c>
      <c r="I1247">
        <v>10358.540000000001</v>
      </c>
    </row>
    <row r="1248" spans="1:9" x14ac:dyDescent="0.25">
      <c r="A1248">
        <f t="shared" ca="1" si="24"/>
        <v>0.75307599199081521</v>
      </c>
      <c r="B1248" s="2" t="s">
        <v>126</v>
      </c>
      <c r="C1248" s="2" t="s">
        <v>127</v>
      </c>
      <c r="D1248" s="2" t="s">
        <v>76</v>
      </c>
      <c r="E1248" s="2" t="s">
        <v>2681</v>
      </c>
      <c r="F1248" s="2" t="s">
        <v>2518</v>
      </c>
      <c r="G1248" t="s">
        <v>101</v>
      </c>
      <c r="H1248" s="1">
        <f>DATE(2025,2,5)</f>
        <v>45693</v>
      </c>
      <c r="I1248">
        <v>250.88</v>
      </c>
    </row>
    <row r="1249" spans="1:9" x14ac:dyDescent="0.25">
      <c r="A1249">
        <f t="shared" ca="1" si="24"/>
        <v>0.96410358035088095</v>
      </c>
      <c r="B1249" s="2" t="s">
        <v>241</v>
      </c>
      <c r="C1249" s="2" t="s">
        <v>242</v>
      </c>
      <c r="D1249" s="2" t="s">
        <v>76</v>
      </c>
      <c r="E1249" s="2" t="s">
        <v>2682</v>
      </c>
      <c r="F1249" s="2" t="s">
        <v>2683</v>
      </c>
      <c r="G1249" t="s">
        <v>79</v>
      </c>
      <c r="H1249" s="1">
        <f>DATE(2024,12,23)</f>
        <v>45649</v>
      </c>
      <c r="I1249">
        <v>955.52</v>
      </c>
    </row>
    <row r="1250" spans="1:9" x14ac:dyDescent="0.25">
      <c r="A1250">
        <f t="shared" ca="1" si="24"/>
        <v>0.31628097693546475</v>
      </c>
      <c r="B1250" s="2" t="s">
        <v>81</v>
      </c>
      <c r="C1250" s="2" t="s">
        <v>82</v>
      </c>
      <c r="D1250" s="2" t="s">
        <v>76</v>
      </c>
      <c r="E1250" s="2" t="s">
        <v>2684</v>
      </c>
      <c r="F1250" s="2" t="s">
        <v>2685</v>
      </c>
      <c r="G1250" t="s">
        <v>101</v>
      </c>
      <c r="H1250" s="1">
        <f>DATE(2025,2,27)</f>
        <v>45715</v>
      </c>
      <c r="I1250">
        <v>187.73</v>
      </c>
    </row>
    <row r="1251" spans="1:9" x14ac:dyDescent="0.25">
      <c r="A1251">
        <f t="shared" ca="1" si="24"/>
        <v>0.75319187412642818</v>
      </c>
      <c r="B1251" s="2" t="s">
        <v>241</v>
      </c>
      <c r="C1251" s="2" t="s">
        <v>242</v>
      </c>
      <c r="D1251" s="2" t="s">
        <v>76</v>
      </c>
      <c r="E1251" s="2" t="s">
        <v>2686</v>
      </c>
      <c r="F1251" s="2" t="s">
        <v>2687</v>
      </c>
      <c r="G1251" t="s">
        <v>79</v>
      </c>
      <c r="H1251" s="1">
        <f>DATE(2024,10,23)</f>
        <v>45588</v>
      </c>
      <c r="I1251">
        <v>126.02</v>
      </c>
    </row>
    <row r="1252" spans="1:9" x14ac:dyDescent="0.25">
      <c r="A1252">
        <f t="shared" ca="1" si="24"/>
        <v>0.85369187499347499</v>
      </c>
      <c r="B1252" s="2" t="s">
        <v>85</v>
      </c>
      <c r="C1252" s="2" t="s">
        <v>86</v>
      </c>
      <c r="D1252" s="2" t="s">
        <v>76</v>
      </c>
      <c r="E1252" s="2" t="s">
        <v>2688</v>
      </c>
      <c r="F1252" s="2" t="s">
        <v>2689</v>
      </c>
      <c r="G1252" t="s">
        <v>79</v>
      </c>
      <c r="H1252" s="1">
        <f>DATE(2024,11,20)</f>
        <v>45616</v>
      </c>
      <c r="I1252">
        <v>350.35</v>
      </c>
    </row>
    <row r="1253" spans="1:9" x14ac:dyDescent="0.25">
      <c r="A1253">
        <f t="shared" ca="1" si="24"/>
        <v>0.72264750478143203</v>
      </c>
      <c r="B1253" s="2" t="s">
        <v>307</v>
      </c>
      <c r="C1253" s="2" t="s">
        <v>308</v>
      </c>
      <c r="D1253" s="2" t="s">
        <v>76</v>
      </c>
      <c r="E1253" s="2" t="s">
        <v>2690</v>
      </c>
      <c r="F1253" s="2" t="s">
        <v>2691</v>
      </c>
      <c r="G1253" t="s">
        <v>101</v>
      </c>
      <c r="H1253" s="1">
        <f>DATE(2025,1,24)</f>
        <v>45681</v>
      </c>
      <c r="I1253">
        <v>144.56</v>
      </c>
    </row>
    <row r="1254" spans="1:9" x14ac:dyDescent="0.25">
      <c r="A1254">
        <f t="shared" ca="1" si="24"/>
        <v>0.51946800290094486</v>
      </c>
      <c r="B1254" s="2" t="s">
        <v>187</v>
      </c>
      <c r="C1254" s="2" t="s">
        <v>188</v>
      </c>
      <c r="D1254" s="2" t="s">
        <v>76</v>
      </c>
      <c r="E1254" s="2" t="s">
        <v>2692</v>
      </c>
      <c r="F1254" s="2" t="s">
        <v>2693</v>
      </c>
      <c r="G1254" t="s">
        <v>79</v>
      </c>
      <c r="H1254" s="1">
        <f>DATE(2024,11,22)</f>
        <v>45618</v>
      </c>
      <c r="I1254">
        <v>804</v>
      </c>
    </row>
    <row r="1255" spans="1:9" x14ac:dyDescent="0.25">
      <c r="A1255">
        <f t="shared" ca="1" si="24"/>
        <v>0.78006293577133445</v>
      </c>
      <c r="B1255" s="2" t="s">
        <v>81</v>
      </c>
      <c r="C1255" s="2" t="s">
        <v>82</v>
      </c>
      <c r="D1255" s="2" t="s">
        <v>76</v>
      </c>
      <c r="E1255" s="2" t="s">
        <v>2694</v>
      </c>
      <c r="F1255" s="2" t="s">
        <v>2695</v>
      </c>
      <c r="G1255" t="s">
        <v>79</v>
      </c>
      <c r="H1255" s="1">
        <f>DATE(2024,12,6)</f>
        <v>45632</v>
      </c>
      <c r="I1255">
        <v>4388.1499999999996</v>
      </c>
    </row>
    <row r="1256" spans="1:9" x14ac:dyDescent="0.25">
      <c r="A1256">
        <f t="shared" ca="1" si="24"/>
        <v>0.65879678288180621</v>
      </c>
      <c r="B1256" s="2" t="s">
        <v>120</v>
      </c>
      <c r="C1256" s="2" t="s">
        <v>121</v>
      </c>
      <c r="D1256" s="2" t="s">
        <v>76</v>
      </c>
      <c r="E1256" s="2" t="s">
        <v>2696</v>
      </c>
      <c r="F1256" s="2" t="s">
        <v>2697</v>
      </c>
      <c r="G1256" t="s">
        <v>79</v>
      </c>
      <c r="H1256" s="1">
        <f>DATE(2024,11,7)</f>
        <v>45603</v>
      </c>
      <c r="I1256">
        <v>12989.12</v>
      </c>
    </row>
    <row r="1257" spans="1:9" x14ac:dyDescent="0.25">
      <c r="A1257">
        <f t="shared" ca="1" si="24"/>
        <v>0.11295967220957182</v>
      </c>
      <c r="B1257" s="2" t="s">
        <v>241</v>
      </c>
      <c r="C1257" s="2" t="s">
        <v>242</v>
      </c>
      <c r="D1257" s="2" t="s">
        <v>76</v>
      </c>
      <c r="E1257" s="2" t="s">
        <v>2698</v>
      </c>
      <c r="F1257" s="2" t="s">
        <v>2699</v>
      </c>
      <c r="G1257" t="s">
        <v>79</v>
      </c>
      <c r="H1257" s="1">
        <f>DATE(2024,10,30)</f>
        <v>45595</v>
      </c>
      <c r="I1257">
        <v>91.51</v>
      </c>
    </row>
    <row r="1258" spans="1:9" x14ac:dyDescent="0.25">
      <c r="A1258">
        <f t="shared" ca="1" si="24"/>
        <v>0.59652352686234233</v>
      </c>
      <c r="B1258" s="2" t="s">
        <v>241</v>
      </c>
      <c r="C1258" s="2" t="s">
        <v>242</v>
      </c>
      <c r="D1258" s="2" t="s">
        <v>76</v>
      </c>
      <c r="E1258" s="2" t="s">
        <v>2700</v>
      </c>
      <c r="F1258" s="2" t="s">
        <v>2701</v>
      </c>
      <c r="G1258" t="s">
        <v>101</v>
      </c>
      <c r="H1258" s="1">
        <f>DATE(2025,2,5)</f>
        <v>45693</v>
      </c>
      <c r="I1258">
        <v>277.66000000000003</v>
      </c>
    </row>
    <row r="1259" spans="1:9" x14ac:dyDescent="0.25">
      <c r="A1259">
        <f t="shared" ca="1" si="24"/>
        <v>0.44647462054753906</v>
      </c>
      <c r="B1259" s="2" t="s">
        <v>241</v>
      </c>
      <c r="C1259" s="2" t="s">
        <v>242</v>
      </c>
      <c r="D1259" s="2" t="s">
        <v>76</v>
      </c>
      <c r="E1259" s="2" t="s">
        <v>2702</v>
      </c>
      <c r="F1259" s="2" t="s">
        <v>2703</v>
      </c>
      <c r="G1259" t="s">
        <v>79</v>
      </c>
      <c r="H1259" s="1">
        <f>DATE(2024,10,25)</f>
        <v>45590</v>
      </c>
      <c r="I1259">
        <v>0</v>
      </c>
    </row>
    <row r="1260" spans="1:9" x14ac:dyDescent="0.25">
      <c r="A1260">
        <f t="shared" ca="1" si="24"/>
        <v>0.76543140002149135</v>
      </c>
      <c r="B1260" s="2" t="s">
        <v>307</v>
      </c>
      <c r="C1260" s="2" t="s">
        <v>308</v>
      </c>
      <c r="D1260" s="2" t="s">
        <v>76</v>
      </c>
      <c r="E1260" s="2" t="s">
        <v>2704</v>
      </c>
      <c r="F1260" s="2" t="s">
        <v>2705</v>
      </c>
      <c r="G1260" t="s">
        <v>79</v>
      </c>
      <c r="H1260" s="1">
        <f>DATE(2024,10,3)</f>
        <v>45568</v>
      </c>
      <c r="I1260">
        <v>2348.15</v>
      </c>
    </row>
    <row r="1261" spans="1:9" x14ac:dyDescent="0.25">
      <c r="A1261">
        <f t="shared" ca="1" si="24"/>
        <v>0.86210312517695442</v>
      </c>
      <c r="B1261" s="2" t="s">
        <v>241</v>
      </c>
      <c r="C1261" s="2" t="s">
        <v>242</v>
      </c>
      <c r="D1261" s="2" t="s">
        <v>76</v>
      </c>
      <c r="E1261" s="2" t="s">
        <v>2706</v>
      </c>
      <c r="F1261" s="2" t="s">
        <v>532</v>
      </c>
      <c r="G1261" t="s">
        <v>79</v>
      </c>
      <c r="H1261" s="1">
        <f>DATE(2024,11,15)</f>
        <v>45611</v>
      </c>
      <c r="I1261">
        <v>36.880000000000003</v>
      </c>
    </row>
    <row r="1262" spans="1:9" x14ac:dyDescent="0.25">
      <c r="A1262">
        <f t="shared" ca="1" si="24"/>
        <v>1.3613220007636317E-2</v>
      </c>
      <c r="B1262" s="2" t="s">
        <v>81</v>
      </c>
      <c r="C1262" s="2" t="s">
        <v>82</v>
      </c>
      <c r="D1262" s="2" t="s">
        <v>76</v>
      </c>
      <c r="E1262" s="2" t="s">
        <v>2707</v>
      </c>
      <c r="F1262" s="2" t="s">
        <v>2708</v>
      </c>
      <c r="G1262" t="s">
        <v>101</v>
      </c>
      <c r="H1262" s="1">
        <f>DATE(2025,1,20)</f>
        <v>45677</v>
      </c>
      <c r="I1262">
        <v>2924.15</v>
      </c>
    </row>
    <row r="1263" spans="1:9" x14ac:dyDescent="0.25">
      <c r="A1263">
        <f t="shared" ca="1" si="24"/>
        <v>0.35624321138373249</v>
      </c>
      <c r="B1263" s="2" t="s">
        <v>81</v>
      </c>
      <c r="C1263" s="2" t="s">
        <v>82</v>
      </c>
      <c r="D1263" s="2" t="s">
        <v>76</v>
      </c>
      <c r="E1263" s="2" t="s">
        <v>2709</v>
      </c>
      <c r="F1263" s="2" t="s">
        <v>2710</v>
      </c>
      <c r="G1263" t="s">
        <v>101</v>
      </c>
      <c r="H1263" s="1">
        <f>DATE(2025,1,23)</f>
        <v>45680</v>
      </c>
      <c r="I1263">
        <v>1702.74</v>
      </c>
    </row>
    <row r="1264" spans="1:9" x14ac:dyDescent="0.25">
      <c r="A1264">
        <f t="shared" ca="1" si="24"/>
        <v>0.45850786682366196</v>
      </c>
      <c r="B1264" s="2" t="s">
        <v>241</v>
      </c>
      <c r="C1264" s="2" t="s">
        <v>242</v>
      </c>
      <c r="D1264" s="2" t="s">
        <v>76</v>
      </c>
      <c r="E1264" s="2" t="s">
        <v>2711</v>
      </c>
      <c r="F1264" s="2" t="s">
        <v>1739</v>
      </c>
      <c r="G1264" t="s">
        <v>101</v>
      </c>
      <c r="H1264" s="1">
        <f>DATE(2025,1,22)</f>
        <v>45679</v>
      </c>
      <c r="I1264">
        <v>762.72</v>
      </c>
    </row>
    <row r="1265" spans="1:9" x14ac:dyDescent="0.25">
      <c r="A1265">
        <f t="shared" ca="1" si="24"/>
        <v>0.5320019312553721</v>
      </c>
      <c r="B1265" s="2" t="s">
        <v>126</v>
      </c>
      <c r="C1265" s="2" t="s">
        <v>127</v>
      </c>
      <c r="D1265" s="2" t="s">
        <v>76</v>
      </c>
      <c r="E1265" s="2" t="s">
        <v>2712</v>
      </c>
      <c r="F1265" s="2" t="s">
        <v>2713</v>
      </c>
      <c r="G1265" t="s">
        <v>79</v>
      </c>
      <c r="H1265" s="1">
        <f>DATE(2024,10,23)</f>
        <v>45588</v>
      </c>
      <c r="I1265">
        <v>88.24</v>
      </c>
    </row>
    <row r="1266" spans="1:9" x14ac:dyDescent="0.25">
      <c r="A1266">
        <f t="shared" ca="1" si="24"/>
        <v>0.39016227956478144</v>
      </c>
      <c r="B1266" s="2" t="s">
        <v>126</v>
      </c>
      <c r="C1266" s="2" t="s">
        <v>127</v>
      </c>
      <c r="D1266" s="2" t="s">
        <v>76</v>
      </c>
      <c r="E1266" s="2" t="s">
        <v>2714</v>
      </c>
      <c r="F1266" s="2" t="s">
        <v>2715</v>
      </c>
      <c r="G1266" t="s">
        <v>79</v>
      </c>
      <c r="H1266" s="1">
        <f>DATE(2025,1,7)</f>
        <v>45664</v>
      </c>
      <c r="I1266">
        <v>321.60000000000002</v>
      </c>
    </row>
    <row r="1267" spans="1:9" x14ac:dyDescent="0.25">
      <c r="A1267">
        <f t="shared" ca="1" si="24"/>
        <v>0.11746946482921883</v>
      </c>
      <c r="B1267" s="2" t="s">
        <v>126</v>
      </c>
      <c r="C1267" s="2" t="s">
        <v>127</v>
      </c>
      <c r="D1267" s="2" t="s">
        <v>76</v>
      </c>
      <c r="E1267" s="2" t="s">
        <v>2716</v>
      </c>
      <c r="F1267" s="2" t="s">
        <v>2717</v>
      </c>
      <c r="G1267" t="s">
        <v>79</v>
      </c>
      <c r="H1267" s="1">
        <f>DATE(2025,1,16)</f>
        <v>45673</v>
      </c>
      <c r="I1267">
        <v>964.8</v>
      </c>
    </row>
    <row r="1268" spans="1:9" x14ac:dyDescent="0.25">
      <c r="A1268">
        <f t="shared" ca="1" si="24"/>
        <v>0.53321758269050656</v>
      </c>
      <c r="B1268" s="2" t="s">
        <v>241</v>
      </c>
      <c r="C1268" s="2" t="s">
        <v>242</v>
      </c>
      <c r="D1268" s="2" t="s">
        <v>76</v>
      </c>
      <c r="E1268" s="2" t="s">
        <v>2718</v>
      </c>
      <c r="F1268" s="2" t="s">
        <v>2719</v>
      </c>
      <c r="G1268" t="s">
        <v>101</v>
      </c>
      <c r="H1268" s="1">
        <f>DATE(2025,2,7)</f>
        <v>45695</v>
      </c>
      <c r="I1268">
        <v>625.22</v>
      </c>
    </row>
    <row r="1269" spans="1:9" x14ac:dyDescent="0.25">
      <c r="A1269">
        <f t="shared" ca="1" si="24"/>
        <v>0.93721299573728634</v>
      </c>
      <c r="B1269" s="2" t="s">
        <v>241</v>
      </c>
      <c r="C1269" s="2" t="s">
        <v>242</v>
      </c>
      <c r="D1269" s="2" t="s">
        <v>76</v>
      </c>
      <c r="E1269" s="2" t="s">
        <v>2720</v>
      </c>
      <c r="F1269" s="2" t="s">
        <v>2146</v>
      </c>
      <c r="G1269" t="s">
        <v>79</v>
      </c>
      <c r="H1269" s="1">
        <f>DATE(2024,12,4)</f>
        <v>45630</v>
      </c>
      <c r="I1269">
        <v>1531.48</v>
      </c>
    </row>
    <row r="1270" spans="1:9" x14ac:dyDescent="0.25">
      <c r="A1270">
        <f t="shared" ca="1" si="24"/>
        <v>0.82615030357277552</v>
      </c>
      <c r="B1270" s="2" t="s">
        <v>126</v>
      </c>
      <c r="C1270" s="2" t="s">
        <v>127</v>
      </c>
      <c r="D1270" s="2" t="s">
        <v>76</v>
      </c>
      <c r="E1270" s="2" t="s">
        <v>2721</v>
      </c>
      <c r="F1270" s="2" t="s">
        <v>2722</v>
      </c>
      <c r="G1270" t="s">
        <v>101</v>
      </c>
      <c r="H1270" s="1">
        <f>DATE(2025,2,13)</f>
        <v>45701</v>
      </c>
      <c r="I1270">
        <v>7187.8</v>
      </c>
    </row>
    <row r="1271" spans="1:9" x14ac:dyDescent="0.25">
      <c r="A1271">
        <f t="shared" ca="1" si="24"/>
        <v>0.88154322013178632</v>
      </c>
      <c r="B1271" s="2" t="s">
        <v>126</v>
      </c>
      <c r="C1271" s="2" t="s">
        <v>127</v>
      </c>
      <c r="D1271" s="2" t="s">
        <v>76</v>
      </c>
      <c r="E1271" s="2" t="s">
        <v>2723</v>
      </c>
      <c r="F1271" s="2" t="s">
        <v>2724</v>
      </c>
      <c r="G1271" t="s">
        <v>79</v>
      </c>
      <c r="H1271" s="1">
        <f>DATE(2024,12,17)</f>
        <v>45643</v>
      </c>
      <c r="I1271">
        <v>80.400000000000006</v>
      </c>
    </row>
    <row r="1272" spans="1:9" x14ac:dyDescent="0.25">
      <c r="A1272">
        <f t="shared" ca="1" si="24"/>
        <v>0.52302948588679721</v>
      </c>
      <c r="B1272" s="2" t="s">
        <v>241</v>
      </c>
      <c r="C1272" s="2" t="s">
        <v>242</v>
      </c>
      <c r="D1272" s="2" t="s">
        <v>76</v>
      </c>
      <c r="E1272" s="2" t="s">
        <v>2725</v>
      </c>
      <c r="F1272" s="2" t="s">
        <v>2726</v>
      </c>
      <c r="G1272" t="s">
        <v>79</v>
      </c>
      <c r="H1272" s="1">
        <f>DATE(2024,10,2)</f>
        <v>45567</v>
      </c>
      <c r="I1272">
        <v>279.99</v>
      </c>
    </row>
    <row r="1273" spans="1:9" x14ac:dyDescent="0.25">
      <c r="A1273">
        <f t="shared" ca="1" si="24"/>
        <v>0.34145272341335997</v>
      </c>
      <c r="B1273" s="2" t="s">
        <v>241</v>
      </c>
      <c r="C1273" s="2" t="s">
        <v>242</v>
      </c>
      <c r="D1273" s="2" t="s">
        <v>76</v>
      </c>
      <c r="E1273" s="2" t="s">
        <v>2727</v>
      </c>
      <c r="F1273" s="2" t="s">
        <v>2728</v>
      </c>
      <c r="G1273" t="s">
        <v>101</v>
      </c>
      <c r="H1273" s="1">
        <f>DATE(2025,2,26)</f>
        <v>45714</v>
      </c>
      <c r="I1273">
        <v>922.46</v>
      </c>
    </row>
    <row r="1274" spans="1:9" x14ac:dyDescent="0.25">
      <c r="A1274">
        <f t="shared" ca="1" si="24"/>
        <v>0.7539386622937152</v>
      </c>
      <c r="B1274" s="2" t="s">
        <v>241</v>
      </c>
      <c r="C1274" s="2" t="s">
        <v>242</v>
      </c>
      <c r="D1274" s="2" t="s">
        <v>76</v>
      </c>
      <c r="E1274" s="2" t="s">
        <v>2729</v>
      </c>
      <c r="F1274" s="2" t="s">
        <v>1442</v>
      </c>
      <c r="G1274" t="s">
        <v>79</v>
      </c>
      <c r="H1274" s="1">
        <f>DATE(2024,10,23)</f>
        <v>45588</v>
      </c>
      <c r="I1274">
        <v>3749.36</v>
      </c>
    </row>
    <row r="1275" spans="1:9" x14ac:dyDescent="0.25">
      <c r="A1275">
        <f t="shared" ca="1" si="24"/>
        <v>0.50251164313035013</v>
      </c>
      <c r="B1275" s="2" t="s">
        <v>81</v>
      </c>
      <c r="C1275" s="2" t="s">
        <v>82</v>
      </c>
      <c r="D1275" s="2" t="s">
        <v>76</v>
      </c>
      <c r="E1275" s="2" t="s">
        <v>2730</v>
      </c>
      <c r="F1275" s="2" t="s">
        <v>2731</v>
      </c>
      <c r="G1275" t="s">
        <v>101</v>
      </c>
      <c r="H1275" s="1">
        <f>DATE(2025,2,18)</f>
        <v>45706</v>
      </c>
      <c r="I1275">
        <v>1821.91</v>
      </c>
    </row>
    <row r="1276" spans="1:9" x14ac:dyDescent="0.25">
      <c r="A1276">
        <f t="shared" ca="1" si="24"/>
        <v>0.76001599378401519</v>
      </c>
      <c r="B1276" s="2" t="s">
        <v>623</v>
      </c>
      <c r="C1276" s="2" t="s">
        <v>624</v>
      </c>
      <c r="D1276" s="2" t="s">
        <v>76</v>
      </c>
      <c r="E1276" s="2" t="s">
        <v>2732</v>
      </c>
      <c r="F1276" s="2" t="s">
        <v>2733</v>
      </c>
      <c r="G1276" t="s">
        <v>79</v>
      </c>
      <c r="H1276" s="1">
        <f>DATE(2024,12,10)</f>
        <v>45636</v>
      </c>
      <c r="I1276">
        <v>2368.5500000000002</v>
      </c>
    </row>
    <row r="1277" spans="1:9" x14ac:dyDescent="0.25">
      <c r="A1277">
        <f t="shared" ca="1" si="24"/>
        <v>0.65859585638971996</v>
      </c>
      <c r="B1277" s="2" t="s">
        <v>126</v>
      </c>
      <c r="C1277" s="2" t="s">
        <v>127</v>
      </c>
      <c r="D1277" s="2" t="s">
        <v>76</v>
      </c>
      <c r="E1277" s="2" t="s">
        <v>2734</v>
      </c>
      <c r="F1277" s="2" t="s">
        <v>2735</v>
      </c>
      <c r="G1277" t="s">
        <v>79</v>
      </c>
      <c r="H1277" s="1">
        <f>DATE(2024,10,25)</f>
        <v>45590</v>
      </c>
      <c r="I1277">
        <v>1291.1400000000001</v>
      </c>
    </row>
    <row r="1278" spans="1:9" x14ac:dyDescent="0.25">
      <c r="A1278">
        <f t="shared" ca="1" si="24"/>
        <v>0.34614258313830415</v>
      </c>
      <c r="B1278" s="2" t="s">
        <v>187</v>
      </c>
      <c r="C1278" s="2" t="s">
        <v>188</v>
      </c>
      <c r="D1278" s="2" t="s">
        <v>76</v>
      </c>
      <c r="E1278" s="2" t="s">
        <v>2736</v>
      </c>
      <c r="F1278" s="2" t="s">
        <v>2737</v>
      </c>
      <c r="G1278" t="s">
        <v>79</v>
      </c>
      <c r="H1278" s="1">
        <f>DATE(2024,10,28)</f>
        <v>45593</v>
      </c>
      <c r="I1278">
        <v>184.8</v>
      </c>
    </row>
    <row r="1279" spans="1:9" x14ac:dyDescent="0.25">
      <c r="A1279">
        <f t="shared" ca="1" si="24"/>
        <v>0.18253445335994523</v>
      </c>
      <c r="B1279" s="2" t="s">
        <v>261</v>
      </c>
      <c r="C1279" s="2" t="s">
        <v>262</v>
      </c>
      <c r="D1279" s="2" t="s">
        <v>76</v>
      </c>
      <c r="E1279" s="2" t="s">
        <v>2738</v>
      </c>
      <c r="F1279" s="2" t="s">
        <v>2739</v>
      </c>
      <c r="G1279" t="s">
        <v>101</v>
      </c>
      <c r="H1279" s="1">
        <f>DATE(2025,1,31)</f>
        <v>45688</v>
      </c>
      <c r="I1279">
        <v>1192.52</v>
      </c>
    </row>
    <row r="1280" spans="1:9" x14ac:dyDescent="0.25">
      <c r="A1280">
        <f t="shared" ca="1" si="24"/>
        <v>0.78259677027831909</v>
      </c>
      <c r="B1280" s="2" t="s">
        <v>126</v>
      </c>
      <c r="C1280" s="2" t="s">
        <v>127</v>
      </c>
      <c r="D1280" s="2" t="s">
        <v>76</v>
      </c>
      <c r="E1280" s="2" t="s">
        <v>2740</v>
      </c>
      <c r="F1280" s="2" t="s">
        <v>249</v>
      </c>
      <c r="G1280" t="s">
        <v>79</v>
      </c>
      <c r="H1280" s="1">
        <f>DATE(2024,10,23)</f>
        <v>45588</v>
      </c>
      <c r="I1280">
        <v>23.04</v>
      </c>
    </row>
    <row r="1281" spans="1:9" x14ac:dyDescent="0.25">
      <c r="A1281">
        <f t="shared" ca="1" si="24"/>
        <v>0.27939733121395582</v>
      </c>
      <c r="B1281" s="2" t="s">
        <v>1893</v>
      </c>
      <c r="C1281" s="2" t="s">
        <v>1894</v>
      </c>
      <c r="D1281" s="2" t="s">
        <v>76</v>
      </c>
      <c r="E1281" s="2" t="s">
        <v>2741</v>
      </c>
      <c r="F1281" s="2" t="s">
        <v>1896</v>
      </c>
      <c r="G1281" t="s">
        <v>79</v>
      </c>
      <c r="H1281" s="1">
        <f>DATE(2024,11,7)</f>
        <v>45603</v>
      </c>
      <c r="I1281">
        <v>106.34</v>
      </c>
    </row>
    <row r="1282" spans="1:9" x14ac:dyDescent="0.25">
      <c r="A1282">
        <f t="shared" ca="1" si="24"/>
        <v>0.14789583593578814</v>
      </c>
      <c r="B1282" s="2" t="s">
        <v>150</v>
      </c>
      <c r="C1282" s="2" t="s">
        <v>151</v>
      </c>
      <c r="D1282" s="2" t="s">
        <v>76</v>
      </c>
      <c r="E1282" s="2" t="s">
        <v>2742</v>
      </c>
      <c r="F1282" s="2" t="s">
        <v>2743</v>
      </c>
      <c r="G1282" t="s">
        <v>79</v>
      </c>
      <c r="H1282" s="1">
        <f>DATE(2024,10,17)</f>
        <v>45582</v>
      </c>
      <c r="I1282">
        <v>17081.88</v>
      </c>
    </row>
    <row r="1283" spans="1:9" x14ac:dyDescent="0.25">
      <c r="A1283">
        <f t="shared" ref="A1283:A1346" ca="1" si="25">RAND()</f>
        <v>5.0175729222855847E-2</v>
      </c>
      <c r="B1283" s="2" t="s">
        <v>593</v>
      </c>
      <c r="C1283" s="2" t="s">
        <v>594</v>
      </c>
      <c r="D1283" s="2" t="s">
        <v>76</v>
      </c>
      <c r="E1283" s="2" t="s">
        <v>2744</v>
      </c>
      <c r="F1283" s="2" t="s">
        <v>2745</v>
      </c>
      <c r="G1283" t="s">
        <v>79</v>
      </c>
      <c r="H1283" s="1">
        <f>DATE(2024,12,20)</f>
        <v>45646</v>
      </c>
      <c r="I1283">
        <v>17572</v>
      </c>
    </row>
    <row r="1284" spans="1:9" x14ac:dyDescent="0.25">
      <c r="A1284">
        <f t="shared" ca="1" si="25"/>
        <v>0.45476876153093249</v>
      </c>
      <c r="B1284" s="2" t="s">
        <v>81</v>
      </c>
      <c r="C1284" s="2" t="s">
        <v>82</v>
      </c>
      <c r="D1284" s="2" t="s">
        <v>76</v>
      </c>
      <c r="E1284" s="2" t="s">
        <v>2746</v>
      </c>
      <c r="F1284" s="2" t="s">
        <v>2747</v>
      </c>
      <c r="G1284" t="s">
        <v>79</v>
      </c>
      <c r="H1284" s="1">
        <f>DATE(2024,11,18)</f>
        <v>45614</v>
      </c>
      <c r="I1284">
        <v>2173.23</v>
      </c>
    </row>
    <row r="1285" spans="1:9" x14ac:dyDescent="0.25">
      <c r="A1285">
        <f t="shared" ca="1" si="25"/>
        <v>4.3746998620534105E-2</v>
      </c>
      <c r="B1285" s="2" t="s">
        <v>81</v>
      </c>
      <c r="C1285" s="2" t="s">
        <v>82</v>
      </c>
      <c r="D1285" s="2" t="s">
        <v>76</v>
      </c>
      <c r="E1285" s="2" t="s">
        <v>2748</v>
      </c>
      <c r="F1285" s="2" t="s">
        <v>2749</v>
      </c>
      <c r="G1285" t="s">
        <v>101</v>
      </c>
      <c r="H1285" s="1">
        <f>DATE(2025,1,29)</f>
        <v>45686</v>
      </c>
      <c r="I1285">
        <v>8196.16</v>
      </c>
    </row>
    <row r="1286" spans="1:9" x14ac:dyDescent="0.25">
      <c r="A1286">
        <f t="shared" ca="1" si="25"/>
        <v>0.68727612240692815</v>
      </c>
      <c r="B1286" s="2" t="s">
        <v>74</v>
      </c>
      <c r="C1286" s="2" t="s">
        <v>75</v>
      </c>
      <c r="D1286" s="2" t="s">
        <v>76</v>
      </c>
      <c r="E1286" s="2" t="s">
        <v>2750</v>
      </c>
      <c r="F1286" s="2" t="s">
        <v>2751</v>
      </c>
      <c r="G1286" t="s">
        <v>79</v>
      </c>
      <c r="H1286" s="1">
        <f>DATE(2024,10,17)</f>
        <v>45582</v>
      </c>
      <c r="I1286">
        <v>3109.61</v>
      </c>
    </row>
    <row r="1287" spans="1:9" x14ac:dyDescent="0.25">
      <c r="A1287">
        <f t="shared" ca="1" si="25"/>
        <v>0.87551263918461719</v>
      </c>
      <c r="B1287" s="2" t="s">
        <v>81</v>
      </c>
      <c r="C1287" s="2" t="s">
        <v>82</v>
      </c>
      <c r="D1287" s="2" t="s">
        <v>76</v>
      </c>
      <c r="E1287" s="2" t="s">
        <v>2752</v>
      </c>
      <c r="F1287" s="2" t="s">
        <v>571</v>
      </c>
      <c r="G1287" t="s">
        <v>79</v>
      </c>
      <c r="H1287" s="1">
        <f>DATE(2024,11,20)</f>
        <v>45616</v>
      </c>
      <c r="I1287">
        <v>9554.82</v>
      </c>
    </row>
    <row r="1288" spans="1:9" x14ac:dyDescent="0.25">
      <c r="A1288">
        <f t="shared" ca="1" si="25"/>
        <v>6.8630853081867782E-2</v>
      </c>
      <c r="B1288" s="2" t="s">
        <v>1321</v>
      </c>
      <c r="C1288" s="2" t="s">
        <v>1322</v>
      </c>
      <c r="D1288" s="2" t="s">
        <v>76</v>
      </c>
      <c r="E1288" s="2" t="s">
        <v>2753</v>
      </c>
      <c r="F1288" s="2" t="s">
        <v>2754</v>
      </c>
      <c r="G1288" t="s">
        <v>101</v>
      </c>
      <c r="H1288" s="1">
        <f>DATE(2025,2,19)</f>
        <v>45707</v>
      </c>
      <c r="I1288">
        <v>337</v>
      </c>
    </row>
    <row r="1289" spans="1:9" x14ac:dyDescent="0.25">
      <c r="A1289">
        <f t="shared" ca="1" si="25"/>
        <v>0.12617067592621134</v>
      </c>
      <c r="B1289" s="2" t="s">
        <v>81</v>
      </c>
      <c r="C1289" s="2" t="s">
        <v>82</v>
      </c>
      <c r="D1289" s="2" t="s">
        <v>76</v>
      </c>
      <c r="E1289" s="2" t="s">
        <v>2755</v>
      </c>
      <c r="F1289" s="2" t="s">
        <v>2756</v>
      </c>
      <c r="G1289" t="s">
        <v>79</v>
      </c>
      <c r="H1289" s="1">
        <f>DATE(2024,11,8)</f>
        <v>45604</v>
      </c>
      <c r="I1289">
        <v>-14367.77</v>
      </c>
    </row>
    <row r="1290" spans="1:9" x14ac:dyDescent="0.25">
      <c r="A1290">
        <f t="shared" ca="1" si="25"/>
        <v>0.25515214953053933</v>
      </c>
      <c r="B1290" s="2" t="s">
        <v>241</v>
      </c>
      <c r="C1290" s="2" t="s">
        <v>242</v>
      </c>
      <c r="D1290" s="2" t="s">
        <v>76</v>
      </c>
      <c r="E1290" s="2" t="s">
        <v>2757</v>
      </c>
      <c r="F1290" s="2" t="s">
        <v>386</v>
      </c>
      <c r="G1290" t="s">
        <v>79</v>
      </c>
      <c r="H1290" s="1">
        <f>DATE(2024,10,23)</f>
        <v>45588</v>
      </c>
      <c r="I1290">
        <v>446.76</v>
      </c>
    </row>
    <row r="1291" spans="1:9" x14ac:dyDescent="0.25">
      <c r="A1291">
        <f t="shared" ca="1" si="25"/>
        <v>0.38359607643961569</v>
      </c>
      <c r="B1291" s="2" t="s">
        <v>241</v>
      </c>
      <c r="C1291" s="2" t="s">
        <v>242</v>
      </c>
      <c r="D1291" s="2" t="s">
        <v>76</v>
      </c>
      <c r="E1291" s="2" t="s">
        <v>2758</v>
      </c>
      <c r="F1291" s="2" t="s">
        <v>406</v>
      </c>
      <c r="G1291" t="s">
        <v>79</v>
      </c>
      <c r="H1291" s="1">
        <f>DATE(2024,12,23)</f>
        <v>45649</v>
      </c>
      <c r="I1291">
        <v>68.87</v>
      </c>
    </row>
    <row r="1292" spans="1:9" x14ac:dyDescent="0.25">
      <c r="A1292">
        <f t="shared" ca="1" si="25"/>
        <v>0.60049325871742976</v>
      </c>
      <c r="B1292" s="2" t="s">
        <v>241</v>
      </c>
      <c r="C1292" s="2" t="s">
        <v>242</v>
      </c>
      <c r="D1292" s="2" t="s">
        <v>76</v>
      </c>
      <c r="E1292" s="2" t="s">
        <v>2759</v>
      </c>
      <c r="F1292" s="2" t="s">
        <v>2760</v>
      </c>
      <c r="G1292" t="s">
        <v>101</v>
      </c>
      <c r="H1292" s="1">
        <f>DATE(2025,1,10)</f>
        <v>45667</v>
      </c>
      <c r="I1292">
        <v>100.7</v>
      </c>
    </row>
    <row r="1293" spans="1:9" x14ac:dyDescent="0.25">
      <c r="A1293">
        <f t="shared" ca="1" si="25"/>
        <v>0.81804051394712707</v>
      </c>
      <c r="B1293" s="2" t="s">
        <v>564</v>
      </c>
      <c r="C1293" s="2" t="s">
        <v>565</v>
      </c>
      <c r="D1293" s="2" t="s">
        <v>76</v>
      </c>
      <c r="E1293" s="2" t="s">
        <v>2761</v>
      </c>
      <c r="F1293" s="2" t="s">
        <v>2762</v>
      </c>
      <c r="G1293" t="s">
        <v>79</v>
      </c>
      <c r="H1293" s="1">
        <f>DATE(2024,12,18)</f>
        <v>45644</v>
      </c>
      <c r="I1293">
        <v>6016.05</v>
      </c>
    </row>
    <row r="1294" spans="1:9" x14ac:dyDescent="0.25">
      <c r="A1294">
        <f t="shared" ca="1" si="25"/>
        <v>0.37112059500279204</v>
      </c>
      <c r="B1294" s="2" t="s">
        <v>241</v>
      </c>
      <c r="C1294" s="2" t="s">
        <v>242</v>
      </c>
      <c r="D1294" s="2" t="s">
        <v>76</v>
      </c>
      <c r="E1294" s="2" t="s">
        <v>2763</v>
      </c>
      <c r="F1294" s="2" t="s">
        <v>2764</v>
      </c>
      <c r="G1294" t="s">
        <v>101</v>
      </c>
      <c r="H1294" s="1">
        <f>DATE(2025,1,3)</f>
        <v>45660</v>
      </c>
      <c r="I1294">
        <v>116.79</v>
      </c>
    </row>
    <row r="1295" spans="1:9" x14ac:dyDescent="0.25">
      <c r="A1295">
        <f t="shared" ca="1" si="25"/>
        <v>0.88864763693636928</v>
      </c>
      <c r="B1295" s="2" t="s">
        <v>241</v>
      </c>
      <c r="C1295" s="2" t="s">
        <v>242</v>
      </c>
      <c r="D1295" s="2" t="s">
        <v>76</v>
      </c>
      <c r="E1295" s="2" t="s">
        <v>2765</v>
      </c>
      <c r="F1295" s="2" t="s">
        <v>2766</v>
      </c>
      <c r="G1295" t="s">
        <v>79</v>
      </c>
      <c r="H1295" s="1">
        <f>DATE(2024,11,1)</f>
        <v>45597</v>
      </c>
      <c r="I1295">
        <v>1016.82</v>
      </c>
    </row>
    <row r="1296" spans="1:9" x14ac:dyDescent="0.25">
      <c r="A1296">
        <f t="shared" ca="1" si="25"/>
        <v>0.50561857696171586</v>
      </c>
      <c r="B1296" s="2" t="s">
        <v>224</v>
      </c>
      <c r="C1296" s="2" t="s">
        <v>225</v>
      </c>
      <c r="D1296" s="2" t="s">
        <v>76</v>
      </c>
      <c r="E1296" s="2" t="s">
        <v>2767</v>
      </c>
      <c r="F1296" s="2" t="s">
        <v>2768</v>
      </c>
      <c r="G1296" t="s">
        <v>79</v>
      </c>
      <c r="H1296" s="1">
        <f>DATE(2025,1,16)</f>
        <v>45673</v>
      </c>
      <c r="I1296">
        <v>9247.9699999999993</v>
      </c>
    </row>
    <row r="1297" spans="1:9" x14ac:dyDescent="0.25">
      <c r="A1297">
        <f t="shared" ca="1" si="25"/>
        <v>0.89308479132862972</v>
      </c>
      <c r="B1297" s="2" t="s">
        <v>85</v>
      </c>
      <c r="C1297" s="2" t="s">
        <v>86</v>
      </c>
      <c r="D1297" s="2" t="s">
        <v>76</v>
      </c>
      <c r="E1297" s="2" t="s">
        <v>2769</v>
      </c>
      <c r="F1297" s="2" t="s">
        <v>2770</v>
      </c>
      <c r="G1297" t="s">
        <v>79</v>
      </c>
      <c r="H1297" s="1">
        <f>DATE(2024,11,7)</f>
        <v>45603</v>
      </c>
      <c r="I1297">
        <v>1613.38</v>
      </c>
    </row>
    <row r="1298" spans="1:9" x14ac:dyDescent="0.25">
      <c r="A1298">
        <f t="shared" ca="1" si="25"/>
        <v>0.61390317366276304</v>
      </c>
      <c r="B1298" s="2" t="s">
        <v>281</v>
      </c>
      <c r="C1298" s="2" t="s">
        <v>282</v>
      </c>
      <c r="D1298" s="2" t="s">
        <v>76</v>
      </c>
      <c r="E1298" s="2" t="s">
        <v>2771</v>
      </c>
      <c r="F1298" s="2" t="s">
        <v>2772</v>
      </c>
      <c r="G1298" t="s">
        <v>101</v>
      </c>
      <c r="H1298" s="1">
        <f>DATE(2025,2,28)</f>
        <v>45716</v>
      </c>
      <c r="I1298">
        <v>2683.69</v>
      </c>
    </row>
    <row r="1299" spans="1:9" x14ac:dyDescent="0.25">
      <c r="A1299">
        <f t="shared" ca="1" si="25"/>
        <v>0.11411741359183014</v>
      </c>
      <c r="B1299" s="2" t="s">
        <v>187</v>
      </c>
      <c r="C1299" s="2" t="s">
        <v>188</v>
      </c>
      <c r="D1299" s="2" t="s">
        <v>76</v>
      </c>
      <c r="E1299" s="2" t="s">
        <v>2773</v>
      </c>
      <c r="F1299" s="2" t="s">
        <v>2774</v>
      </c>
      <c r="G1299" t="s">
        <v>79</v>
      </c>
      <c r="H1299" s="1">
        <f>DATE(2024,10,16)</f>
        <v>45581</v>
      </c>
      <c r="I1299">
        <v>2481.6</v>
      </c>
    </row>
    <row r="1300" spans="1:9" x14ac:dyDescent="0.25">
      <c r="A1300">
        <f t="shared" ca="1" si="25"/>
        <v>2.0063064472632397E-2</v>
      </c>
      <c r="B1300" s="2" t="s">
        <v>241</v>
      </c>
      <c r="C1300" s="2" t="s">
        <v>242</v>
      </c>
      <c r="D1300" s="2" t="s">
        <v>76</v>
      </c>
      <c r="E1300" s="2" t="s">
        <v>2775</v>
      </c>
      <c r="F1300" s="2" t="s">
        <v>1739</v>
      </c>
      <c r="G1300" t="s">
        <v>101</v>
      </c>
      <c r="H1300" s="1">
        <f>DATE(2025,1,3)</f>
        <v>45660</v>
      </c>
      <c r="I1300">
        <v>9735.51</v>
      </c>
    </row>
    <row r="1301" spans="1:9" x14ac:dyDescent="0.25">
      <c r="A1301">
        <f t="shared" ca="1" si="25"/>
        <v>1.986677361355349E-2</v>
      </c>
      <c r="B1301" s="2" t="s">
        <v>187</v>
      </c>
      <c r="C1301" s="2" t="s">
        <v>188</v>
      </c>
      <c r="D1301" s="2" t="s">
        <v>76</v>
      </c>
      <c r="E1301" s="2" t="s">
        <v>2776</v>
      </c>
      <c r="F1301" s="2" t="s">
        <v>2777</v>
      </c>
      <c r="G1301" t="s">
        <v>79</v>
      </c>
      <c r="H1301" s="1">
        <f>DATE(2024,10,29)</f>
        <v>45594</v>
      </c>
      <c r="I1301">
        <v>1608</v>
      </c>
    </row>
    <row r="1302" spans="1:9" x14ac:dyDescent="0.25">
      <c r="A1302">
        <f t="shared" ca="1" si="25"/>
        <v>0.51707136701956657</v>
      </c>
      <c r="B1302" s="2" t="s">
        <v>1445</v>
      </c>
      <c r="C1302" s="2" t="s">
        <v>1446</v>
      </c>
      <c r="D1302" s="2" t="s">
        <v>76</v>
      </c>
      <c r="E1302" s="2" t="s">
        <v>2778</v>
      </c>
      <c r="F1302" s="2" t="s">
        <v>2779</v>
      </c>
      <c r="G1302" t="s">
        <v>101</v>
      </c>
      <c r="H1302" s="1">
        <f>DATE(2025,2,10)</f>
        <v>45698</v>
      </c>
      <c r="I1302">
        <v>2226.56</v>
      </c>
    </row>
    <row r="1303" spans="1:9" x14ac:dyDescent="0.25">
      <c r="A1303">
        <f t="shared" ca="1" si="25"/>
        <v>0.79887042527051122</v>
      </c>
      <c r="B1303" s="2" t="s">
        <v>187</v>
      </c>
      <c r="C1303" s="2" t="s">
        <v>188</v>
      </c>
      <c r="D1303" s="2" t="s">
        <v>76</v>
      </c>
      <c r="E1303" s="2" t="s">
        <v>2780</v>
      </c>
      <c r="F1303" s="2" t="s">
        <v>2781</v>
      </c>
      <c r="G1303" t="s">
        <v>101</v>
      </c>
      <c r="H1303" s="1">
        <f>DATE(2025,2,19)</f>
        <v>45707</v>
      </c>
      <c r="I1303">
        <v>1785.6</v>
      </c>
    </row>
    <row r="1304" spans="1:9" x14ac:dyDescent="0.25">
      <c r="A1304">
        <f t="shared" ca="1" si="25"/>
        <v>0.38165878936179443</v>
      </c>
      <c r="B1304" s="2" t="s">
        <v>81</v>
      </c>
      <c r="C1304" s="2" t="s">
        <v>82</v>
      </c>
      <c r="D1304" s="2" t="s">
        <v>76</v>
      </c>
      <c r="E1304" s="2" t="s">
        <v>2782</v>
      </c>
      <c r="F1304" s="2" t="s">
        <v>2783</v>
      </c>
      <c r="G1304" t="s">
        <v>101</v>
      </c>
      <c r="H1304" s="1">
        <f>DATE(2024,12,26)</f>
        <v>45652</v>
      </c>
      <c r="I1304">
        <v>328.98</v>
      </c>
    </row>
    <row r="1305" spans="1:9" x14ac:dyDescent="0.25">
      <c r="A1305">
        <f t="shared" ca="1" si="25"/>
        <v>0.58358264017522798</v>
      </c>
      <c r="B1305" s="2" t="s">
        <v>81</v>
      </c>
      <c r="C1305" s="2" t="s">
        <v>82</v>
      </c>
      <c r="D1305" s="2" t="s">
        <v>76</v>
      </c>
      <c r="E1305" s="2" t="s">
        <v>2784</v>
      </c>
      <c r="F1305" s="2" t="s">
        <v>2785</v>
      </c>
      <c r="G1305" t="s">
        <v>101</v>
      </c>
      <c r="H1305" s="1">
        <f>DATE(2025,2,5)</f>
        <v>45693</v>
      </c>
      <c r="I1305">
        <v>361.23</v>
      </c>
    </row>
    <row r="1306" spans="1:9" x14ac:dyDescent="0.25">
      <c r="A1306">
        <f t="shared" ca="1" si="25"/>
        <v>0.34069783676106635</v>
      </c>
      <c r="B1306" s="2" t="s">
        <v>120</v>
      </c>
      <c r="C1306" s="2" t="s">
        <v>121</v>
      </c>
      <c r="D1306" s="2" t="s">
        <v>76</v>
      </c>
      <c r="E1306" s="2" t="s">
        <v>2786</v>
      </c>
      <c r="F1306" s="2" t="s">
        <v>2787</v>
      </c>
      <c r="G1306" t="s">
        <v>101</v>
      </c>
      <c r="H1306" s="1">
        <f>DATE(2025,2,27)</f>
        <v>45715</v>
      </c>
      <c r="I1306">
        <v>864.68</v>
      </c>
    </row>
    <row r="1307" spans="1:9" x14ac:dyDescent="0.25">
      <c r="A1307">
        <f t="shared" ca="1" si="25"/>
        <v>0.10007473536182943</v>
      </c>
      <c r="B1307" s="2" t="s">
        <v>2788</v>
      </c>
      <c r="C1307" s="2" t="s">
        <v>2789</v>
      </c>
      <c r="D1307" s="2" t="s">
        <v>76</v>
      </c>
      <c r="E1307" s="2" t="s">
        <v>2790</v>
      </c>
      <c r="F1307" s="2" t="s">
        <v>2791</v>
      </c>
      <c r="G1307" t="s">
        <v>79</v>
      </c>
      <c r="H1307" s="1">
        <f>DATE(2024,11,15)</f>
        <v>45611</v>
      </c>
      <c r="I1307">
        <v>9312.7199999999993</v>
      </c>
    </row>
    <row r="1308" spans="1:9" x14ac:dyDescent="0.25">
      <c r="A1308">
        <f t="shared" ca="1" si="25"/>
        <v>0.82472153184581021</v>
      </c>
      <c r="B1308" s="2" t="s">
        <v>81</v>
      </c>
      <c r="C1308" s="2" t="s">
        <v>82</v>
      </c>
      <c r="D1308" s="2" t="s">
        <v>76</v>
      </c>
      <c r="E1308" s="2" t="s">
        <v>2792</v>
      </c>
      <c r="F1308" s="2" t="s">
        <v>2793</v>
      </c>
      <c r="G1308" t="s">
        <v>79</v>
      </c>
      <c r="H1308" s="1">
        <f>DATE(2024,10,18)</f>
        <v>45583</v>
      </c>
      <c r="I1308">
        <v>13864.44</v>
      </c>
    </row>
    <row r="1309" spans="1:9" x14ac:dyDescent="0.25">
      <c r="A1309">
        <f t="shared" ca="1" si="25"/>
        <v>0.23677930884627485</v>
      </c>
      <c r="B1309" s="2" t="s">
        <v>187</v>
      </c>
      <c r="C1309" s="2" t="s">
        <v>188</v>
      </c>
      <c r="D1309" s="2" t="s">
        <v>76</v>
      </c>
      <c r="E1309" s="2" t="s">
        <v>2794</v>
      </c>
      <c r="F1309" s="2" t="s">
        <v>2795</v>
      </c>
      <c r="G1309" t="s">
        <v>101</v>
      </c>
      <c r="H1309" s="1">
        <f>DATE(2025,2,10)</f>
        <v>45698</v>
      </c>
      <c r="I1309">
        <v>117</v>
      </c>
    </row>
    <row r="1310" spans="1:9" x14ac:dyDescent="0.25">
      <c r="A1310">
        <f t="shared" ca="1" si="25"/>
        <v>4.0608866972851043E-3</v>
      </c>
      <c r="B1310" s="2" t="s">
        <v>241</v>
      </c>
      <c r="C1310" s="2" t="s">
        <v>242</v>
      </c>
      <c r="D1310" s="2" t="s">
        <v>76</v>
      </c>
      <c r="E1310" s="2" t="s">
        <v>2796</v>
      </c>
      <c r="F1310" s="2" t="s">
        <v>2797</v>
      </c>
      <c r="G1310" t="s">
        <v>79</v>
      </c>
      <c r="H1310" s="1">
        <f>DATE(2024,10,1)</f>
        <v>45566</v>
      </c>
      <c r="I1310">
        <v>1688.17</v>
      </c>
    </row>
    <row r="1311" spans="1:9" x14ac:dyDescent="0.25">
      <c r="A1311">
        <f t="shared" ca="1" si="25"/>
        <v>2.9856423628888407E-2</v>
      </c>
      <c r="B1311" s="2" t="s">
        <v>2180</v>
      </c>
      <c r="C1311" s="2" t="s">
        <v>2181</v>
      </c>
      <c r="D1311" s="2" t="s">
        <v>76</v>
      </c>
      <c r="E1311" s="2" t="s">
        <v>2798</v>
      </c>
      <c r="F1311" s="2" t="s">
        <v>2799</v>
      </c>
      <c r="G1311" t="s">
        <v>79</v>
      </c>
      <c r="H1311" s="1">
        <f>DATE(2025,1,31)</f>
        <v>45688</v>
      </c>
      <c r="I1311">
        <v>1848.3</v>
      </c>
    </row>
    <row r="1312" spans="1:9" x14ac:dyDescent="0.25">
      <c r="A1312">
        <f t="shared" ca="1" si="25"/>
        <v>0.42629442047751631</v>
      </c>
      <c r="B1312" s="2" t="s">
        <v>120</v>
      </c>
      <c r="C1312" s="2" t="s">
        <v>121</v>
      </c>
      <c r="D1312" s="2" t="s">
        <v>76</v>
      </c>
      <c r="E1312" s="2" t="s">
        <v>2800</v>
      </c>
      <c r="F1312" s="2" t="s">
        <v>2801</v>
      </c>
      <c r="G1312" t="s">
        <v>79</v>
      </c>
      <c r="H1312" s="1">
        <f>DATE(2024,10,24)</f>
        <v>45589</v>
      </c>
      <c r="I1312">
        <v>704.04</v>
      </c>
    </row>
    <row r="1313" spans="1:9" x14ac:dyDescent="0.25">
      <c r="A1313">
        <f t="shared" ca="1" si="25"/>
        <v>0.68220374669564243</v>
      </c>
      <c r="B1313" s="2" t="s">
        <v>187</v>
      </c>
      <c r="C1313" s="2" t="s">
        <v>188</v>
      </c>
      <c r="D1313" s="2" t="s">
        <v>76</v>
      </c>
      <c r="E1313" s="2" t="s">
        <v>2802</v>
      </c>
      <c r="F1313" s="2" t="s">
        <v>2803</v>
      </c>
      <c r="G1313" t="s">
        <v>79</v>
      </c>
      <c r="H1313" s="1">
        <f>DATE(2024,12,4)</f>
        <v>45630</v>
      </c>
      <c r="I1313">
        <v>824.32</v>
      </c>
    </row>
    <row r="1314" spans="1:9" x14ac:dyDescent="0.25">
      <c r="A1314">
        <f t="shared" ca="1" si="25"/>
        <v>0.46828189205753834</v>
      </c>
      <c r="B1314" s="2" t="s">
        <v>241</v>
      </c>
      <c r="C1314" s="2" t="s">
        <v>242</v>
      </c>
      <c r="D1314" s="2" t="s">
        <v>76</v>
      </c>
      <c r="E1314" s="2" t="s">
        <v>2804</v>
      </c>
      <c r="F1314" s="2" t="s">
        <v>2805</v>
      </c>
      <c r="G1314" t="s">
        <v>79</v>
      </c>
      <c r="H1314" s="1">
        <f>DATE(2024,12,23)</f>
        <v>45649</v>
      </c>
      <c r="I1314">
        <v>234.6</v>
      </c>
    </row>
    <row r="1315" spans="1:9" x14ac:dyDescent="0.25">
      <c r="A1315">
        <f t="shared" ca="1" si="25"/>
        <v>0.82512838361759944</v>
      </c>
      <c r="B1315" s="2" t="s">
        <v>307</v>
      </c>
      <c r="C1315" s="2" t="s">
        <v>308</v>
      </c>
      <c r="D1315" s="2" t="s">
        <v>76</v>
      </c>
      <c r="E1315" s="2" t="s">
        <v>2806</v>
      </c>
      <c r="F1315" s="2" t="s">
        <v>2807</v>
      </c>
      <c r="G1315" t="s">
        <v>101</v>
      </c>
      <c r="H1315" s="1">
        <f>DATE(2025,2,7)</f>
        <v>45695</v>
      </c>
      <c r="I1315">
        <v>656</v>
      </c>
    </row>
    <row r="1316" spans="1:9" x14ac:dyDescent="0.25">
      <c r="A1316">
        <f t="shared" ca="1" si="25"/>
        <v>0.26972904408869203</v>
      </c>
      <c r="B1316" s="2" t="s">
        <v>574</v>
      </c>
      <c r="C1316" s="2" t="s">
        <v>575</v>
      </c>
      <c r="D1316" s="2" t="s">
        <v>76</v>
      </c>
      <c r="E1316" s="2" t="s">
        <v>2808</v>
      </c>
      <c r="F1316" s="2" t="s">
        <v>2809</v>
      </c>
      <c r="G1316" t="s">
        <v>79</v>
      </c>
      <c r="H1316" s="1">
        <f>DATE(2024,11,13)</f>
        <v>45609</v>
      </c>
      <c r="I1316">
        <v>235.8</v>
      </c>
    </row>
    <row r="1317" spans="1:9" x14ac:dyDescent="0.25">
      <c r="A1317">
        <f t="shared" ca="1" si="25"/>
        <v>0.56305528144329731</v>
      </c>
      <c r="B1317" s="2" t="s">
        <v>81</v>
      </c>
      <c r="C1317" s="2" t="s">
        <v>82</v>
      </c>
      <c r="D1317" s="2" t="s">
        <v>76</v>
      </c>
      <c r="E1317" s="2" t="s">
        <v>2810</v>
      </c>
      <c r="F1317" s="2" t="s">
        <v>2811</v>
      </c>
      <c r="G1317" t="s">
        <v>101</v>
      </c>
      <c r="H1317" s="1">
        <f>DATE(2025,2,5)</f>
        <v>45693</v>
      </c>
      <c r="I1317">
        <v>6855.86</v>
      </c>
    </row>
    <row r="1318" spans="1:9" x14ac:dyDescent="0.25">
      <c r="A1318">
        <f t="shared" ca="1" si="25"/>
        <v>0.88547735120783</v>
      </c>
      <c r="B1318" s="2" t="s">
        <v>126</v>
      </c>
      <c r="C1318" s="2" t="s">
        <v>127</v>
      </c>
      <c r="D1318" s="2" t="s">
        <v>76</v>
      </c>
      <c r="E1318" s="2" t="s">
        <v>2812</v>
      </c>
      <c r="F1318" s="2" t="s">
        <v>1825</v>
      </c>
      <c r="G1318" t="s">
        <v>79</v>
      </c>
      <c r="H1318" s="1">
        <f>DATE(2024,11,22)</f>
        <v>45618</v>
      </c>
      <c r="I1318">
        <v>558.9</v>
      </c>
    </row>
    <row r="1319" spans="1:9" x14ac:dyDescent="0.25">
      <c r="A1319">
        <f t="shared" ca="1" si="25"/>
        <v>0.17370179552166543</v>
      </c>
      <c r="B1319" s="2" t="s">
        <v>126</v>
      </c>
      <c r="C1319" s="2" t="s">
        <v>127</v>
      </c>
      <c r="D1319" s="2" t="s">
        <v>76</v>
      </c>
      <c r="E1319" s="2" t="s">
        <v>2813</v>
      </c>
      <c r="F1319" s="2" t="s">
        <v>2814</v>
      </c>
      <c r="G1319" t="s">
        <v>79</v>
      </c>
      <c r="H1319" s="1">
        <f>DATE(2024,10,15)</f>
        <v>45580</v>
      </c>
      <c r="I1319">
        <v>7271.44</v>
      </c>
    </row>
    <row r="1320" spans="1:9" x14ac:dyDescent="0.25">
      <c r="A1320">
        <f t="shared" ca="1" si="25"/>
        <v>9.6865031269403712E-2</v>
      </c>
      <c r="B1320" s="2" t="s">
        <v>126</v>
      </c>
      <c r="C1320" s="2" t="s">
        <v>127</v>
      </c>
      <c r="D1320" s="2" t="s">
        <v>76</v>
      </c>
      <c r="E1320" s="2" t="s">
        <v>2815</v>
      </c>
      <c r="F1320" s="2" t="s">
        <v>2816</v>
      </c>
      <c r="G1320" t="s">
        <v>101</v>
      </c>
      <c r="H1320" s="1">
        <f>DATE(2025,2,28)</f>
        <v>45716</v>
      </c>
      <c r="I1320">
        <v>746.65</v>
      </c>
    </row>
    <row r="1321" spans="1:9" x14ac:dyDescent="0.25">
      <c r="A1321">
        <f t="shared" ca="1" si="25"/>
        <v>4.3002194934598337E-2</v>
      </c>
      <c r="B1321" s="2" t="s">
        <v>372</v>
      </c>
      <c r="C1321" s="2" t="s">
        <v>323</v>
      </c>
      <c r="D1321" s="2" t="s">
        <v>76</v>
      </c>
      <c r="E1321" s="2" t="s">
        <v>2817</v>
      </c>
      <c r="F1321" s="2" t="s">
        <v>2818</v>
      </c>
      <c r="G1321" t="s">
        <v>101</v>
      </c>
      <c r="H1321" s="1">
        <f>DATE(2025,1,30)</f>
        <v>45687</v>
      </c>
      <c r="I1321">
        <v>644.34</v>
      </c>
    </row>
    <row r="1322" spans="1:9" x14ac:dyDescent="0.25">
      <c r="A1322">
        <f t="shared" ca="1" si="25"/>
        <v>2.5157931764225872E-3</v>
      </c>
      <c r="B1322" s="2" t="s">
        <v>187</v>
      </c>
      <c r="C1322" s="2" t="s">
        <v>188</v>
      </c>
      <c r="D1322" s="2" t="s">
        <v>76</v>
      </c>
      <c r="E1322" s="2" t="s">
        <v>2819</v>
      </c>
      <c r="F1322" s="2" t="s">
        <v>2820</v>
      </c>
      <c r="G1322" t="s">
        <v>79</v>
      </c>
      <c r="H1322" s="1">
        <f>DATE(2025,1,8)</f>
        <v>45665</v>
      </c>
      <c r="I1322">
        <v>427.58</v>
      </c>
    </row>
    <row r="1323" spans="1:9" x14ac:dyDescent="0.25">
      <c r="A1323">
        <f t="shared" ca="1" si="25"/>
        <v>0.22655117880312514</v>
      </c>
      <c r="B1323" s="2" t="s">
        <v>241</v>
      </c>
      <c r="C1323" s="2" t="s">
        <v>242</v>
      </c>
      <c r="D1323" s="2" t="s">
        <v>76</v>
      </c>
      <c r="E1323" s="2" t="s">
        <v>2821</v>
      </c>
      <c r="F1323" s="2" t="s">
        <v>2822</v>
      </c>
      <c r="G1323" t="s">
        <v>101</v>
      </c>
      <c r="H1323" s="1">
        <f>DATE(2025,2,26)</f>
        <v>45714</v>
      </c>
      <c r="I1323">
        <v>6124.62</v>
      </c>
    </row>
    <row r="1324" spans="1:9" x14ac:dyDescent="0.25">
      <c r="A1324">
        <f t="shared" ca="1" si="25"/>
        <v>0.33330774259102491</v>
      </c>
      <c r="B1324" s="2" t="s">
        <v>241</v>
      </c>
      <c r="C1324" s="2" t="s">
        <v>242</v>
      </c>
      <c r="D1324" s="2" t="s">
        <v>76</v>
      </c>
      <c r="E1324" s="2" t="s">
        <v>2823</v>
      </c>
      <c r="F1324" s="2" t="s">
        <v>1185</v>
      </c>
      <c r="G1324" t="s">
        <v>79</v>
      </c>
      <c r="H1324" s="1">
        <f>DATE(2024,11,22)</f>
        <v>45618</v>
      </c>
      <c r="I1324">
        <v>87.84</v>
      </c>
    </row>
    <row r="1325" spans="1:9" x14ac:dyDescent="0.25">
      <c r="A1325">
        <f t="shared" ca="1" si="25"/>
        <v>0.60323121334158292</v>
      </c>
      <c r="B1325" s="2" t="s">
        <v>241</v>
      </c>
      <c r="C1325" s="2" t="s">
        <v>242</v>
      </c>
      <c r="D1325" s="2" t="s">
        <v>76</v>
      </c>
      <c r="E1325" s="2" t="s">
        <v>2824</v>
      </c>
      <c r="F1325" s="2" t="s">
        <v>2825</v>
      </c>
      <c r="G1325" t="s">
        <v>79</v>
      </c>
      <c r="H1325" s="1">
        <f>DATE(2024,12,17)</f>
        <v>45643</v>
      </c>
      <c r="I1325">
        <v>671.36</v>
      </c>
    </row>
    <row r="1326" spans="1:9" x14ac:dyDescent="0.25">
      <c r="A1326">
        <f t="shared" ca="1" si="25"/>
        <v>0.27832653166657151</v>
      </c>
      <c r="B1326" s="2" t="s">
        <v>126</v>
      </c>
      <c r="C1326" s="2" t="s">
        <v>127</v>
      </c>
      <c r="D1326" s="2" t="s">
        <v>76</v>
      </c>
      <c r="E1326" s="2" t="s">
        <v>2826</v>
      </c>
      <c r="F1326" s="2" t="s">
        <v>2827</v>
      </c>
      <c r="G1326" t="s">
        <v>79</v>
      </c>
      <c r="H1326" s="1">
        <f>DATE(2024,10,7)</f>
        <v>45572</v>
      </c>
      <c r="I1326">
        <v>42.32</v>
      </c>
    </row>
    <row r="1327" spans="1:9" x14ac:dyDescent="0.25">
      <c r="A1327">
        <f t="shared" ca="1" si="25"/>
        <v>0.5814779766913285</v>
      </c>
      <c r="B1327" s="2" t="s">
        <v>126</v>
      </c>
      <c r="C1327" s="2" t="s">
        <v>127</v>
      </c>
      <c r="D1327" s="2" t="s">
        <v>76</v>
      </c>
      <c r="E1327" s="2" t="s">
        <v>2828</v>
      </c>
      <c r="F1327" s="2" t="s">
        <v>2829</v>
      </c>
      <c r="G1327" t="s">
        <v>101</v>
      </c>
      <c r="H1327" s="1">
        <f>DATE(2025,2,14)</f>
        <v>45702</v>
      </c>
      <c r="I1327">
        <v>1459.96</v>
      </c>
    </row>
    <row r="1328" spans="1:9" x14ac:dyDescent="0.25">
      <c r="A1328">
        <f t="shared" ca="1" si="25"/>
        <v>0.49518988860293878</v>
      </c>
      <c r="B1328" s="2" t="s">
        <v>126</v>
      </c>
      <c r="C1328" s="2" t="s">
        <v>127</v>
      </c>
      <c r="D1328" s="2" t="s">
        <v>76</v>
      </c>
      <c r="E1328" s="2" t="s">
        <v>2830</v>
      </c>
      <c r="F1328" s="2" t="s">
        <v>2831</v>
      </c>
      <c r="G1328" t="s">
        <v>101</v>
      </c>
      <c r="H1328" s="1">
        <f>DATE(2025,1,29)</f>
        <v>45686</v>
      </c>
      <c r="I1328">
        <v>4868.6000000000004</v>
      </c>
    </row>
    <row r="1329" spans="1:9" x14ac:dyDescent="0.25">
      <c r="A1329">
        <f t="shared" ca="1" si="25"/>
        <v>0.78298574058681825</v>
      </c>
      <c r="B1329" s="2" t="s">
        <v>85</v>
      </c>
      <c r="C1329" s="2" t="s">
        <v>86</v>
      </c>
      <c r="D1329" s="2" t="s">
        <v>76</v>
      </c>
      <c r="E1329" s="2" t="s">
        <v>2832</v>
      </c>
      <c r="F1329" s="2" t="s">
        <v>2833</v>
      </c>
      <c r="G1329" t="s">
        <v>101</v>
      </c>
      <c r="H1329" s="1">
        <f>DATE(2025,2,13)</f>
        <v>45701</v>
      </c>
      <c r="I1329">
        <v>330.35</v>
      </c>
    </row>
    <row r="1330" spans="1:9" x14ac:dyDescent="0.25">
      <c r="A1330">
        <f t="shared" ca="1" si="25"/>
        <v>0.20831681169834448</v>
      </c>
      <c r="B1330" s="2" t="s">
        <v>417</v>
      </c>
      <c r="C1330" s="2" t="s">
        <v>418</v>
      </c>
      <c r="D1330" s="2" t="s">
        <v>76</v>
      </c>
      <c r="E1330" s="2" t="s">
        <v>2834</v>
      </c>
      <c r="F1330" s="2" t="s">
        <v>2835</v>
      </c>
      <c r="G1330" t="s">
        <v>101</v>
      </c>
      <c r="H1330" s="1">
        <f>DATE(2024,12,23)</f>
        <v>45649</v>
      </c>
      <c r="I1330">
        <v>21751.05</v>
      </c>
    </row>
    <row r="1331" spans="1:9" x14ac:dyDescent="0.25">
      <c r="A1331">
        <f t="shared" ca="1" si="25"/>
        <v>0.70738605037133262</v>
      </c>
      <c r="B1331" s="2" t="s">
        <v>187</v>
      </c>
      <c r="C1331" s="2" t="s">
        <v>188</v>
      </c>
      <c r="D1331" s="2" t="s">
        <v>76</v>
      </c>
      <c r="E1331" s="2" t="s">
        <v>2836</v>
      </c>
      <c r="F1331" s="2" t="s">
        <v>2837</v>
      </c>
      <c r="G1331" t="s">
        <v>79</v>
      </c>
      <c r="H1331" s="1">
        <f>DATE(2024,10,3)</f>
        <v>45568</v>
      </c>
      <c r="I1331">
        <v>7007.76</v>
      </c>
    </row>
    <row r="1332" spans="1:9" x14ac:dyDescent="0.25">
      <c r="A1332">
        <f t="shared" ca="1" si="25"/>
        <v>0.56624412058630424</v>
      </c>
      <c r="B1332" s="2" t="s">
        <v>623</v>
      </c>
      <c r="C1332" s="2" t="s">
        <v>624</v>
      </c>
      <c r="D1332" s="2" t="s">
        <v>76</v>
      </c>
      <c r="E1332" s="2" t="s">
        <v>2838</v>
      </c>
      <c r="F1332" s="2" t="s">
        <v>2839</v>
      </c>
      <c r="G1332" t="s">
        <v>79</v>
      </c>
      <c r="H1332" s="1">
        <f>DATE(2024,10,18)</f>
        <v>45583</v>
      </c>
      <c r="I1332">
        <v>4591.62</v>
      </c>
    </row>
    <row r="1333" spans="1:9" x14ac:dyDescent="0.25">
      <c r="A1333">
        <f t="shared" ca="1" si="25"/>
        <v>0.67246698764329393</v>
      </c>
      <c r="B1333" s="2" t="s">
        <v>126</v>
      </c>
      <c r="C1333" s="2" t="s">
        <v>127</v>
      </c>
      <c r="D1333" s="2" t="s">
        <v>76</v>
      </c>
      <c r="E1333" s="2" t="s">
        <v>2840</v>
      </c>
      <c r="F1333" s="2" t="s">
        <v>1140</v>
      </c>
      <c r="G1333" t="s">
        <v>79</v>
      </c>
      <c r="H1333" s="1">
        <f>DATE(2024,11,27)</f>
        <v>45623</v>
      </c>
      <c r="I1333">
        <v>80.400000000000006</v>
      </c>
    </row>
    <row r="1334" spans="1:9" x14ac:dyDescent="0.25">
      <c r="A1334">
        <f t="shared" ca="1" si="25"/>
        <v>0.20887172861754555</v>
      </c>
      <c r="B1334" s="2" t="s">
        <v>241</v>
      </c>
      <c r="C1334" s="2" t="s">
        <v>242</v>
      </c>
      <c r="D1334" s="2" t="s">
        <v>76</v>
      </c>
      <c r="E1334" s="2" t="s">
        <v>2841</v>
      </c>
      <c r="F1334" s="2" t="s">
        <v>2842</v>
      </c>
      <c r="G1334" t="s">
        <v>101</v>
      </c>
      <c r="H1334" s="1">
        <f>DATE(2025,2,26)</f>
        <v>45714</v>
      </c>
      <c r="I1334">
        <v>159.04</v>
      </c>
    </row>
    <row r="1335" spans="1:9" x14ac:dyDescent="0.25">
      <c r="A1335">
        <f t="shared" ca="1" si="25"/>
        <v>0.94539962420529844</v>
      </c>
      <c r="B1335" s="2" t="s">
        <v>150</v>
      </c>
      <c r="C1335" s="2" t="s">
        <v>151</v>
      </c>
      <c r="D1335" s="2" t="s">
        <v>76</v>
      </c>
      <c r="E1335" s="2" t="s">
        <v>2843</v>
      </c>
      <c r="F1335" s="2" t="s">
        <v>2844</v>
      </c>
      <c r="G1335" t="s">
        <v>79</v>
      </c>
      <c r="H1335" s="1">
        <f>DATE(2024,12,3)</f>
        <v>45629</v>
      </c>
      <c r="I1335">
        <v>5996.59</v>
      </c>
    </row>
    <row r="1336" spans="1:9" x14ac:dyDescent="0.25">
      <c r="A1336">
        <f t="shared" ca="1" si="25"/>
        <v>0.66353850367871559</v>
      </c>
      <c r="B1336" s="2" t="s">
        <v>120</v>
      </c>
      <c r="C1336" s="2" t="s">
        <v>121</v>
      </c>
      <c r="D1336" s="2" t="s">
        <v>76</v>
      </c>
      <c r="E1336" s="2" t="s">
        <v>2845</v>
      </c>
      <c r="F1336" s="2" t="s">
        <v>2846</v>
      </c>
      <c r="G1336" t="s">
        <v>79</v>
      </c>
      <c r="H1336" s="1">
        <f>DATE(2024,12,17)</f>
        <v>45643</v>
      </c>
      <c r="I1336">
        <v>1023.13</v>
      </c>
    </row>
    <row r="1337" spans="1:9" x14ac:dyDescent="0.25">
      <c r="A1337">
        <f t="shared" ca="1" si="25"/>
        <v>0.71537968283497644</v>
      </c>
      <c r="B1337" s="2" t="s">
        <v>1893</v>
      </c>
      <c r="C1337" s="2" t="s">
        <v>1894</v>
      </c>
      <c r="D1337" s="2" t="s">
        <v>76</v>
      </c>
      <c r="E1337" s="2" t="s">
        <v>2847</v>
      </c>
      <c r="F1337" s="2" t="s">
        <v>2848</v>
      </c>
      <c r="G1337" t="s">
        <v>79</v>
      </c>
      <c r="H1337" s="1">
        <f>DATE(2025,1,2)</f>
        <v>45659</v>
      </c>
      <c r="I1337">
        <v>237.65</v>
      </c>
    </row>
    <row r="1338" spans="1:9" x14ac:dyDescent="0.25">
      <c r="A1338">
        <f t="shared" ca="1" si="25"/>
        <v>0.41426499954221419</v>
      </c>
      <c r="B1338" s="2" t="s">
        <v>645</v>
      </c>
      <c r="C1338" s="2" t="s">
        <v>646</v>
      </c>
      <c r="D1338" s="2" t="s">
        <v>76</v>
      </c>
      <c r="E1338" s="2" t="s">
        <v>2849</v>
      </c>
      <c r="F1338" s="2" t="s">
        <v>2850</v>
      </c>
      <c r="G1338" t="s">
        <v>79</v>
      </c>
      <c r="H1338" s="1">
        <f>DATE(2024,10,7)</f>
        <v>45572</v>
      </c>
      <c r="I1338">
        <v>6606</v>
      </c>
    </row>
    <row r="1339" spans="1:9" x14ac:dyDescent="0.25">
      <c r="A1339">
        <f t="shared" ca="1" si="25"/>
        <v>0.95693046157101658</v>
      </c>
      <c r="B1339" s="2" t="s">
        <v>81</v>
      </c>
      <c r="C1339" s="2" t="s">
        <v>82</v>
      </c>
      <c r="D1339" s="2" t="s">
        <v>76</v>
      </c>
      <c r="E1339" s="2" t="s">
        <v>2851</v>
      </c>
      <c r="F1339" s="2" t="s">
        <v>2852</v>
      </c>
      <c r="G1339" t="s">
        <v>79</v>
      </c>
      <c r="H1339" s="1">
        <f>DATE(2024,10,2)</f>
        <v>45567</v>
      </c>
      <c r="I1339">
        <v>14618.26</v>
      </c>
    </row>
    <row r="1340" spans="1:9" x14ac:dyDescent="0.25">
      <c r="A1340">
        <f t="shared" ca="1" si="25"/>
        <v>0.93023209899067549</v>
      </c>
      <c r="B1340" s="2" t="s">
        <v>126</v>
      </c>
      <c r="C1340" s="2" t="s">
        <v>127</v>
      </c>
      <c r="D1340" s="2" t="s">
        <v>76</v>
      </c>
      <c r="E1340" s="2" t="s">
        <v>2853</v>
      </c>
      <c r="F1340" s="2" t="s">
        <v>2854</v>
      </c>
      <c r="G1340" t="s">
        <v>79</v>
      </c>
      <c r="H1340" s="1">
        <f>DATE(2024,10,7)</f>
        <v>45572</v>
      </c>
      <c r="I1340">
        <v>80.400000000000006</v>
      </c>
    </row>
    <row r="1341" spans="1:9" x14ac:dyDescent="0.25">
      <c r="A1341">
        <f t="shared" ca="1" si="25"/>
        <v>0.19494664243659432</v>
      </c>
      <c r="B1341" s="2" t="s">
        <v>187</v>
      </c>
      <c r="C1341" s="2" t="s">
        <v>188</v>
      </c>
      <c r="D1341" s="2" t="s">
        <v>76</v>
      </c>
      <c r="E1341" s="2" t="s">
        <v>2855</v>
      </c>
      <c r="F1341" s="2" t="s">
        <v>2856</v>
      </c>
      <c r="G1341" t="s">
        <v>101</v>
      </c>
      <c r="H1341" s="1">
        <f>DATE(2025,1,20)</f>
        <v>45677</v>
      </c>
      <c r="I1341">
        <v>321.60000000000002</v>
      </c>
    </row>
    <row r="1342" spans="1:9" x14ac:dyDescent="0.25">
      <c r="A1342">
        <f t="shared" ca="1" si="25"/>
        <v>2.3547545269046677E-2</v>
      </c>
      <c r="B1342" s="2" t="s">
        <v>241</v>
      </c>
      <c r="C1342" s="2" t="s">
        <v>242</v>
      </c>
      <c r="D1342" s="2" t="s">
        <v>76</v>
      </c>
      <c r="E1342" s="2" t="s">
        <v>2857</v>
      </c>
      <c r="F1342" s="2" t="s">
        <v>2858</v>
      </c>
      <c r="G1342" t="s">
        <v>79</v>
      </c>
      <c r="H1342" s="1">
        <f>DATE(2024,10,16)</f>
        <v>45581</v>
      </c>
      <c r="I1342">
        <v>4088.16</v>
      </c>
    </row>
    <row r="1343" spans="1:9" x14ac:dyDescent="0.25">
      <c r="A1343">
        <f t="shared" ca="1" si="25"/>
        <v>0.88251212098851661</v>
      </c>
      <c r="B1343" s="2" t="s">
        <v>241</v>
      </c>
      <c r="C1343" s="2" t="s">
        <v>242</v>
      </c>
      <c r="D1343" s="2" t="s">
        <v>76</v>
      </c>
      <c r="E1343" s="2" t="s">
        <v>2859</v>
      </c>
      <c r="F1343" s="2" t="s">
        <v>2860</v>
      </c>
      <c r="G1343" t="s">
        <v>79</v>
      </c>
      <c r="H1343" s="1">
        <f>DATE(2024,12,19)</f>
        <v>45645</v>
      </c>
      <c r="I1343">
        <v>0</v>
      </c>
    </row>
    <row r="1344" spans="1:9" x14ac:dyDescent="0.25">
      <c r="A1344">
        <f t="shared" ca="1" si="25"/>
        <v>0.81551379995398632</v>
      </c>
      <c r="B1344" s="2" t="s">
        <v>136</v>
      </c>
      <c r="C1344" s="2" t="s">
        <v>137</v>
      </c>
      <c r="D1344" s="2" t="s">
        <v>76</v>
      </c>
      <c r="E1344" s="2" t="s">
        <v>2861</v>
      </c>
      <c r="F1344" s="2" t="s">
        <v>2862</v>
      </c>
      <c r="G1344" t="s">
        <v>79</v>
      </c>
      <c r="H1344" s="1">
        <f>DATE(2024,10,1)</f>
        <v>45566</v>
      </c>
      <c r="I1344">
        <v>902.21</v>
      </c>
    </row>
    <row r="1345" spans="1:9" x14ac:dyDescent="0.25">
      <c r="A1345">
        <f t="shared" ca="1" si="25"/>
        <v>0.29964076330355505</v>
      </c>
      <c r="B1345" s="2" t="s">
        <v>126</v>
      </c>
      <c r="C1345" s="2" t="s">
        <v>127</v>
      </c>
      <c r="D1345" s="2" t="s">
        <v>76</v>
      </c>
      <c r="E1345" s="2" t="s">
        <v>2863</v>
      </c>
      <c r="F1345" s="2" t="s">
        <v>892</v>
      </c>
      <c r="G1345" t="s">
        <v>101</v>
      </c>
      <c r="H1345" s="1">
        <f>DATE(2025,2,24)</f>
        <v>45712</v>
      </c>
      <c r="I1345">
        <v>98.56</v>
      </c>
    </row>
    <row r="1346" spans="1:9" x14ac:dyDescent="0.25">
      <c r="A1346">
        <f t="shared" ca="1" si="25"/>
        <v>0.41980961575147679</v>
      </c>
      <c r="B1346" s="2" t="s">
        <v>261</v>
      </c>
      <c r="C1346" s="2" t="s">
        <v>262</v>
      </c>
      <c r="D1346" s="2" t="s">
        <v>76</v>
      </c>
      <c r="E1346" s="2" t="s">
        <v>2864</v>
      </c>
      <c r="F1346" s="2" t="s">
        <v>2865</v>
      </c>
      <c r="G1346" t="s">
        <v>79</v>
      </c>
      <c r="H1346" s="1">
        <f>DATE(2024,10,4)</f>
        <v>45569</v>
      </c>
      <c r="I1346">
        <v>187.92</v>
      </c>
    </row>
    <row r="1347" spans="1:9" x14ac:dyDescent="0.25">
      <c r="A1347">
        <f t="shared" ref="A1347:A1410" ca="1" si="26">RAND()</f>
        <v>0.20169307236269607</v>
      </c>
      <c r="B1347" s="2" t="s">
        <v>81</v>
      </c>
      <c r="C1347" s="2" t="s">
        <v>82</v>
      </c>
      <c r="D1347" s="2" t="s">
        <v>76</v>
      </c>
      <c r="E1347" s="2" t="s">
        <v>2866</v>
      </c>
      <c r="F1347" s="2" t="s">
        <v>2867</v>
      </c>
      <c r="G1347" t="s">
        <v>79</v>
      </c>
      <c r="H1347" s="1">
        <f>DATE(2024,10,2)</f>
        <v>45567</v>
      </c>
      <c r="I1347">
        <v>4849.51</v>
      </c>
    </row>
    <row r="1348" spans="1:9" x14ac:dyDescent="0.25">
      <c r="A1348">
        <f t="shared" ca="1" si="26"/>
        <v>0.51393262648909621</v>
      </c>
      <c r="B1348" s="2" t="s">
        <v>81</v>
      </c>
      <c r="C1348" s="2" t="s">
        <v>82</v>
      </c>
      <c r="D1348" s="2" t="s">
        <v>76</v>
      </c>
      <c r="E1348" s="2" t="s">
        <v>2868</v>
      </c>
      <c r="F1348" s="2" t="s">
        <v>2869</v>
      </c>
      <c r="G1348" t="s">
        <v>79</v>
      </c>
      <c r="H1348" s="1">
        <f>DATE(2024,12,10)</f>
        <v>45636</v>
      </c>
      <c r="I1348">
        <v>799.92</v>
      </c>
    </row>
    <row r="1349" spans="1:9" x14ac:dyDescent="0.25">
      <c r="A1349">
        <f t="shared" ca="1" si="26"/>
        <v>0.47046830742170886</v>
      </c>
      <c r="B1349" s="2" t="s">
        <v>81</v>
      </c>
      <c r="C1349" s="2" t="s">
        <v>82</v>
      </c>
      <c r="D1349" s="2" t="s">
        <v>76</v>
      </c>
      <c r="E1349" s="2" t="s">
        <v>2870</v>
      </c>
      <c r="F1349" s="2" t="s">
        <v>2871</v>
      </c>
      <c r="G1349" t="s">
        <v>101</v>
      </c>
      <c r="H1349" s="1">
        <f>DATE(2024,12,29)</f>
        <v>45655</v>
      </c>
      <c r="I1349">
        <v>820.26</v>
      </c>
    </row>
    <row r="1350" spans="1:9" x14ac:dyDescent="0.25">
      <c r="A1350">
        <f t="shared" ca="1" si="26"/>
        <v>0.58846737809095417</v>
      </c>
      <c r="B1350" s="2" t="s">
        <v>241</v>
      </c>
      <c r="C1350" s="2" t="s">
        <v>242</v>
      </c>
      <c r="D1350" s="2" t="s">
        <v>76</v>
      </c>
      <c r="E1350" s="2" t="s">
        <v>2872</v>
      </c>
      <c r="F1350" s="2" t="s">
        <v>2873</v>
      </c>
      <c r="G1350" t="s">
        <v>79</v>
      </c>
      <c r="H1350" s="1">
        <f>DATE(2024,11,1)</f>
        <v>45597</v>
      </c>
      <c r="I1350">
        <v>631.23</v>
      </c>
    </row>
    <row r="1351" spans="1:9" x14ac:dyDescent="0.25">
      <c r="A1351">
        <f t="shared" ca="1" si="26"/>
        <v>0.97184283160568907</v>
      </c>
      <c r="B1351" s="2" t="s">
        <v>187</v>
      </c>
      <c r="C1351" s="2" t="s">
        <v>188</v>
      </c>
      <c r="D1351" s="2" t="s">
        <v>76</v>
      </c>
      <c r="E1351" s="2" t="s">
        <v>2874</v>
      </c>
      <c r="F1351" s="2" t="s">
        <v>2875</v>
      </c>
      <c r="G1351" t="s">
        <v>79</v>
      </c>
      <c r="H1351" s="1">
        <f>DATE(2024,12,4)</f>
        <v>45630</v>
      </c>
      <c r="I1351">
        <v>2246.4</v>
      </c>
    </row>
    <row r="1352" spans="1:9" x14ac:dyDescent="0.25">
      <c r="A1352">
        <f t="shared" ca="1" si="26"/>
        <v>0.622855756587539</v>
      </c>
      <c r="B1352" s="2" t="s">
        <v>110</v>
      </c>
      <c r="C1352" s="2" t="s">
        <v>111</v>
      </c>
      <c r="D1352" s="2" t="s">
        <v>76</v>
      </c>
      <c r="E1352" s="2" t="s">
        <v>2876</v>
      </c>
      <c r="F1352" s="2" t="s">
        <v>2877</v>
      </c>
      <c r="G1352" t="s">
        <v>79</v>
      </c>
      <c r="H1352" s="1">
        <f>DATE(2024,10,16)</f>
        <v>45581</v>
      </c>
      <c r="I1352">
        <v>19097.52</v>
      </c>
    </row>
    <row r="1353" spans="1:9" x14ac:dyDescent="0.25">
      <c r="A1353">
        <f t="shared" ca="1" si="26"/>
        <v>0.87693861444660837</v>
      </c>
      <c r="B1353" s="2" t="s">
        <v>187</v>
      </c>
      <c r="C1353" s="2" t="s">
        <v>188</v>
      </c>
      <c r="D1353" s="2" t="s">
        <v>76</v>
      </c>
      <c r="E1353" s="2" t="s">
        <v>2878</v>
      </c>
      <c r="F1353" s="2" t="s">
        <v>2879</v>
      </c>
      <c r="G1353" t="s">
        <v>79</v>
      </c>
      <c r="H1353" s="1">
        <f>DATE(2024,10,28)</f>
        <v>45593</v>
      </c>
      <c r="I1353">
        <v>1755.6</v>
      </c>
    </row>
    <row r="1354" spans="1:9" x14ac:dyDescent="0.25">
      <c r="A1354">
        <f t="shared" ca="1" si="26"/>
        <v>2.7227422345580288E-2</v>
      </c>
      <c r="B1354" s="2" t="s">
        <v>261</v>
      </c>
      <c r="C1354" s="2" t="s">
        <v>262</v>
      </c>
      <c r="D1354" s="2" t="s">
        <v>76</v>
      </c>
      <c r="E1354" s="2" t="s">
        <v>2880</v>
      </c>
      <c r="F1354" s="2" t="s">
        <v>2881</v>
      </c>
      <c r="G1354" t="s">
        <v>79</v>
      </c>
      <c r="H1354" s="1">
        <f>DATE(2024,11,6)</f>
        <v>45602</v>
      </c>
      <c r="I1354">
        <v>576.6</v>
      </c>
    </row>
    <row r="1355" spans="1:9" x14ac:dyDescent="0.25">
      <c r="A1355">
        <f t="shared" ca="1" si="26"/>
        <v>0.78043984873527794</v>
      </c>
      <c r="B1355" s="2" t="s">
        <v>241</v>
      </c>
      <c r="C1355" s="2" t="s">
        <v>242</v>
      </c>
      <c r="D1355" s="2" t="s">
        <v>76</v>
      </c>
      <c r="E1355" s="2" t="s">
        <v>2882</v>
      </c>
      <c r="F1355" s="2" t="s">
        <v>2456</v>
      </c>
      <c r="G1355" t="s">
        <v>101</v>
      </c>
      <c r="H1355" s="1">
        <f>DATE(2025,1,14)</f>
        <v>45671</v>
      </c>
      <c r="I1355">
        <v>2344.1999999999998</v>
      </c>
    </row>
    <row r="1356" spans="1:9" x14ac:dyDescent="0.25">
      <c r="A1356">
        <f t="shared" ca="1" si="26"/>
        <v>0.74321929269918241</v>
      </c>
      <c r="B1356" s="2" t="s">
        <v>81</v>
      </c>
      <c r="C1356" s="2" t="s">
        <v>82</v>
      </c>
      <c r="D1356" s="2" t="s">
        <v>76</v>
      </c>
      <c r="E1356" s="2" t="s">
        <v>2883</v>
      </c>
      <c r="F1356" s="2" t="s">
        <v>2884</v>
      </c>
      <c r="G1356" t="s">
        <v>79</v>
      </c>
      <c r="H1356" s="1">
        <f>DATE(2024,11,24)</f>
        <v>45620</v>
      </c>
      <c r="I1356">
        <v>608.85</v>
      </c>
    </row>
    <row r="1357" spans="1:9" x14ac:dyDescent="0.25">
      <c r="A1357">
        <f t="shared" ca="1" si="26"/>
        <v>0.72137289110268565</v>
      </c>
      <c r="B1357" s="2" t="s">
        <v>187</v>
      </c>
      <c r="C1357" s="2" t="s">
        <v>188</v>
      </c>
      <c r="D1357" s="2" t="s">
        <v>76</v>
      </c>
      <c r="E1357" s="2" t="s">
        <v>2885</v>
      </c>
      <c r="F1357" s="2" t="s">
        <v>2886</v>
      </c>
      <c r="G1357" t="s">
        <v>79</v>
      </c>
      <c r="H1357" s="1">
        <f>DATE(2024,10,18)</f>
        <v>45583</v>
      </c>
      <c r="I1357">
        <v>1786.8</v>
      </c>
    </row>
    <row r="1358" spans="1:9" x14ac:dyDescent="0.25">
      <c r="A1358">
        <f t="shared" ca="1" si="26"/>
        <v>0.21335620236331709</v>
      </c>
      <c r="B1358" s="2" t="s">
        <v>126</v>
      </c>
      <c r="C1358" s="2" t="s">
        <v>127</v>
      </c>
      <c r="D1358" s="2" t="s">
        <v>76</v>
      </c>
      <c r="E1358" s="2" t="s">
        <v>2887</v>
      </c>
      <c r="F1358" s="2" t="s">
        <v>2888</v>
      </c>
      <c r="G1358" t="s">
        <v>79</v>
      </c>
      <c r="H1358" s="1">
        <f>DATE(2024,10,15)</f>
        <v>45580</v>
      </c>
      <c r="I1358">
        <v>10.32</v>
      </c>
    </row>
    <row r="1359" spans="1:9" x14ac:dyDescent="0.25">
      <c r="A1359">
        <f t="shared" ca="1" si="26"/>
        <v>0.64976538984402421</v>
      </c>
      <c r="B1359" s="2" t="s">
        <v>311</v>
      </c>
      <c r="C1359" s="2" t="s">
        <v>312</v>
      </c>
      <c r="D1359" s="2" t="s">
        <v>76</v>
      </c>
      <c r="E1359" s="2" t="s">
        <v>2889</v>
      </c>
      <c r="F1359" s="2" t="s">
        <v>1615</v>
      </c>
      <c r="G1359" t="s">
        <v>79</v>
      </c>
      <c r="H1359" s="1">
        <f>DATE(2024,12,23)</f>
        <v>45649</v>
      </c>
      <c r="I1359">
        <v>0</v>
      </c>
    </row>
    <row r="1360" spans="1:9" x14ac:dyDescent="0.25">
      <c r="A1360">
        <f t="shared" ca="1" si="26"/>
        <v>0.67151382588291941</v>
      </c>
      <c r="B1360" s="2" t="s">
        <v>187</v>
      </c>
      <c r="C1360" s="2" t="s">
        <v>188</v>
      </c>
      <c r="D1360" s="2" t="s">
        <v>76</v>
      </c>
      <c r="E1360" s="2" t="s">
        <v>2890</v>
      </c>
      <c r="F1360" s="2" t="s">
        <v>2891</v>
      </c>
      <c r="G1360" t="s">
        <v>101</v>
      </c>
      <c r="H1360" s="1">
        <f>DATE(2025,1,29)</f>
        <v>45686</v>
      </c>
      <c r="I1360">
        <v>74.400000000000006</v>
      </c>
    </row>
    <row r="1361" spans="1:9" x14ac:dyDescent="0.25">
      <c r="A1361">
        <f t="shared" ca="1" si="26"/>
        <v>0.42332982676279007</v>
      </c>
      <c r="B1361" s="2" t="s">
        <v>241</v>
      </c>
      <c r="C1361" s="2" t="s">
        <v>242</v>
      </c>
      <c r="D1361" s="2" t="s">
        <v>76</v>
      </c>
      <c r="E1361" s="2" t="s">
        <v>2892</v>
      </c>
      <c r="F1361" s="2" t="s">
        <v>2893</v>
      </c>
      <c r="G1361" t="s">
        <v>79</v>
      </c>
      <c r="H1361" s="1">
        <f>DATE(2024,10,4)</f>
        <v>45569</v>
      </c>
      <c r="I1361">
        <v>158.1</v>
      </c>
    </row>
    <row r="1362" spans="1:9" x14ac:dyDescent="0.25">
      <c r="A1362">
        <f t="shared" ca="1" si="26"/>
        <v>0.20360428811255205</v>
      </c>
      <c r="B1362" s="2" t="s">
        <v>241</v>
      </c>
      <c r="C1362" s="2" t="s">
        <v>242</v>
      </c>
      <c r="D1362" s="2" t="s">
        <v>76</v>
      </c>
      <c r="E1362" s="2" t="s">
        <v>2894</v>
      </c>
      <c r="F1362" s="2" t="s">
        <v>2895</v>
      </c>
      <c r="G1362" t="s">
        <v>79</v>
      </c>
      <c r="H1362" s="1">
        <f>DATE(2024,10,30)</f>
        <v>45595</v>
      </c>
      <c r="I1362">
        <v>311.72000000000003</v>
      </c>
    </row>
    <row r="1363" spans="1:9" x14ac:dyDescent="0.25">
      <c r="A1363">
        <f t="shared" ca="1" si="26"/>
        <v>0.70687059619273962</v>
      </c>
      <c r="B1363" s="2" t="s">
        <v>241</v>
      </c>
      <c r="C1363" s="2" t="s">
        <v>242</v>
      </c>
      <c r="D1363" s="2" t="s">
        <v>76</v>
      </c>
      <c r="E1363" s="2" t="s">
        <v>2896</v>
      </c>
      <c r="F1363" s="2" t="s">
        <v>476</v>
      </c>
      <c r="G1363" t="s">
        <v>101</v>
      </c>
      <c r="H1363" s="1">
        <f>DATE(2025,2,26)</f>
        <v>45714</v>
      </c>
      <c r="I1363">
        <v>8299.7199999999993</v>
      </c>
    </row>
    <row r="1364" spans="1:9" x14ac:dyDescent="0.25">
      <c r="A1364">
        <f t="shared" ca="1" si="26"/>
        <v>0.4367734110916478</v>
      </c>
      <c r="B1364" s="2" t="s">
        <v>315</v>
      </c>
      <c r="C1364" s="2" t="s">
        <v>316</v>
      </c>
      <c r="D1364" s="2" t="s">
        <v>76</v>
      </c>
      <c r="E1364" s="2" t="s">
        <v>2897</v>
      </c>
      <c r="F1364" s="2" t="s">
        <v>2898</v>
      </c>
      <c r="G1364" t="s">
        <v>79</v>
      </c>
      <c r="H1364" s="1">
        <f>DATE(2025,1,13)</f>
        <v>45670</v>
      </c>
      <c r="I1364">
        <v>850.8</v>
      </c>
    </row>
    <row r="1365" spans="1:9" x14ac:dyDescent="0.25">
      <c r="A1365">
        <f t="shared" ca="1" si="26"/>
        <v>0.14656193267030948</v>
      </c>
      <c r="B1365" s="2" t="s">
        <v>1445</v>
      </c>
      <c r="C1365" s="2" t="s">
        <v>1446</v>
      </c>
      <c r="D1365" s="2" t="s">
        <v>76</v>
      </c>
      <c r="E1365" s="2" t="s">
        <v>2899</v>
      </c>
      <c r="F1365" s="2" t="s">
        <v>2900</v>
      </c>
      <c r="G1365" t="s">
        <v>79</v>
      </c>
      <c r="H1365" s="1">
        <f>DATE(2024,11,8)</f>
        <v>45604</v>
      </c>
      <c r="I1365">
        <v>5486.95</v>
      </c>
    </row>
    <row r="1366" spans="1:9" x14ac:dyDescent="0.25">
      <c r="A1366">
        <f t="shared" ca="1" si="26"/>
        <v>0.16265979189040425</v>
      </c>
      <c r="B1366" s="2" t="s">
        <v>187</v>
      </c>
      <c r="C1366" s="2" t="s">
        <v>188</v>
      </c>
      <c r="D1366" s="2" t="s">
        <v>76</v>
      </c>
      <c r="E1366" s="2" t="s">
        <v>2901</v>
      </c>
      <c r="F1366" s="2" t="s">
        <v>2902</v>
      </c>
      <c r="G1366" t="s">
        <v>79</v>
      </c>
      <c r="H1366" s="1">
        <f>DATE(2024,11,22)</f>
        <v>45618</v>
      </c>
      <c r="I1366">
        <v>3637.76</v>
      </c>
    </row>
    <row r="1367" spans="1:9" x14ac:dyDescent="0.25">
      <c r="A1367">
        <f t="shared" ca="1" si="26"/>
        <v>0.97452688996267522</v>
      </c>
      <c r="B1367" s="2" t="s">
        <v>2903</v>
      </c>
      <c r="C1367" s="2" t="s">
        <v>2904</v>
      </c>
      <c r="D1367" s="2" t="s">
        <v>76</v>
      </c>
      <c r="E1367" s="2" t="s">
        <v>2905</v>
      </c>
      <c r="F1367" s="2" t="s">
        <v>2622</v>
      </c>
      <c r="G1367" t="s">
        <v>79</v>
      </c>
      <c r="H1367" s="1">
        <f>DATE(2025,1,17)</f>
        <v>45674</v>
      </c>
      <c r="I1367">
        <v>847.34</v>
      </c>
    </row>
    <row r="1368" spans="1:9" x14ac:dyDescent="0.25">
      <c r="A1368">
        <f t="shared" ca="1" si="26"/>
        <v>0.12270461432483093</v>
      </c>
      <c r="B1368" s="2" t="s">
        <v>150</v>
      </c>
      <c r="C1368" s="2" t="s">
        <v>151</v>
      </c>
      <c r="D1368" s="2" t="s">
        <v>76</v>
      </c>
      <c r="E1368" s="2" t="s">
        <v>2906</v>
      </c>
      <c r="F1368" s="2" t="s">
        <v>2907</v>
      </c>
      <c r="G1368" t="s">
        <v>79</v>
      </c>
      <c r="H1368" s="1">
        <f>DATE(2024,11,14)</f>
        <v>45610</v>
      </c>
      <c r="I1368">
        <v>902.8</v>
      </c>
    </row>
    <row r="1369" spans="1:9" x14ac:dyDescent="0.25">
      <c r="A1369">
        <f t="shared" ca="1" si="26"/>
        <v>0.1267562163386613</v>
      </c>
      <c r="B1369" s="2" t="s">
        <v>150</v>
      </c>
      <c r="C1369" s="2" t="s">
        <v>151</v>
      </c>
      <c r="D1369" s="2" t="s">
        <v>76</v>
      </c>
      <c r="E1369" s="2" t="s">
        <v>2908</v>
      </c>
      <c r="F1369" s="2" t="s">
        <v>2909</v>
      </c>
      <c r="G1369" t="s">
        <v>79</v>
      </c>
      <c r="H1369" s="1">
        <f>DATE(2024,11,15)</f>
        <v>45611</v>
      </c>
      <c r="I1369">
        <v>293.56</v>
      </c>
    </row>
    <row r="1370" spans="1:9" x14ac:dyDescent="0.25">
      <c r="A1370">
        <f t="shared" ca="1" si="26"/>
        <v>0.26883846912389575</v>
      </c>
      <c r="B1370" s="2" t="s">
        <v>126</v>
      </c>
      <c r="C1370" s="2" t="s">
        <v>127</v>
      </c>
      <c r="D1370" s="2" t="s">
        <v>76</v>
      </c>
      <c r="E1370" s="2" t="s">
        <v>2910</v>
      </c>
      <c r="F1370" s="2" t="s">
        <v>2911</v>
      </c>
      <c r="G1370" t="s">
        <v>101</v>
      </c>
      <c r="H1370" s="1">
        <f>DATE(2025,2,13)</f>
        <v>45701</v>
      </c>
      <c r="I1370">
        <v>155.66999999999999</v>
      </c>
    </row>
    <row r="1371" spans="1:9" x14ac:dyDescent="0.25">
      <c r="A1371">
        <f t="shared" ca="1" si="26"/>
        <v>0.32259727620744938</v>
      </c>
      <c r="B1371" s="2" t="s">
        <v>85</v>
      </c>
      <c r="C1371" s="2" t="s">
        <v>86</v>
      </c>
      <c r="D1371" s="2" t="s">
        <v>76</v>
      </c>
      <c r="E1371" s="2" t="s">
        <v>2912</v>
      </c>
      <c r="F1371" s="2" t="s">
        <v>2913</v>
      </c>
      <c r="G1371" t="s">
        <v>101</v>
      </c>
      <c r="H1371" s="1">
        <f>DATE(2025,1,21)</f>
        <v>45678</v>
      </c>
      <c r="I1371">
        <v>37.03</v>
      </c>
    </row>
    <row r="1372" spans="1:9" x14ac:dyDescent="0.25">
      <c r="A1372">
        <f t="shared" ca="1" si="26"/>
        <v>4.6022847985382809E-2</v>
      </c>
      <c r="B1372" s="2" t="s">
        <v>166</v>
      </c>
      <c r="C1372" s="2" t="s">
        <v>167</v>
      </c>
      <c r="D1372" s="2" t="s">
        <v>76</v>
      </c>
      <c r="E1372" s="2" t="s">
        <v>2914</v>
      </c>
      <c r="F1372" s="2" t="s">
        <v>201</v>
      </c>
      <c r="G1372" t="s">
        <v>101</v>
      </c>
      <c r="H1372" s="1">
        <f>DATE(2025,1,28)</f>
        <v>45685</v>
      </c>
      <c r="I1372">
        <v>10263.94</v>
      </c>
    </row>
    <row r="1373" spans="1:9" x14ac:dyDescent="0.25">
      <c r="A1373">
        <f t="shared" ca="1" si="26"/>
        <v>0.55294703087649766</v>
      </c>
      <c r="B1373" s="2" t="s">
        <v>615</v>
      </c>
      <c r="C1373" s="2" t="s">
        <v>616</v>
      </c>
      <c r="D1373" s="2" t="s">
        <v>76</v>
      </c>
      <c r="E1373" s="2" t="s">
        <v>2915</v>
      </c>
      <c r="F1373" s="2" t="s">
        <v>2916</v>
      </c>
      <c r="G1373" t="s">
        <v>79</v>
      </c>
      <c r="H1373" s="1">
        <f>DATE(2024,11,13)</f>
        <v>45609</v>
      </c>
      <c r="I1373">
        <v>0</v>
      </c>
    </row>
    <row r="1374" spans="1:9" x14ac:dyDescent="0.25">
      <c r="A1374">
        <f t="shared" ca="1" si="26"/>
        <v>0.59718323329494827</v>
      </c>
      <c r="B1374" s="2" t="s">
        <v>74</v>
      </c>
      <c r="C1374" s="2" t="s">
        <v>75</v>
      </c>
      <c r="D1374" s="2" t="s">
        <v>76</v>
      </c>
      <c r="E1374" s="2" t="s">
        <v>2917</v>
      </c>
      <c r="F1374" s="2" t="s">
        <v>2918</v>
      </c>
      <c r="G1374" t="s">
        <v>79</v>
      </c>
      <c r="H1374" s="1">
        <f>DATE(2024,10,26)</f>
        <v>45591</v>
      </c>
      <c r="I1374">
        <v>971.34</v>
      </c>
    </row>
    <row r="1375" spans="1:9" x14ac:dyDescent="0.25">
      <c r="A1375">
        <f t="shared" ca="1" si="26"/>
        <v>0.49872929426711698</v>
      </c>
      <c r="B1375" s="2" t="s">
        <v>241</v>
      </c>
      <c r="C1375" s="2" t="s">
        <v>242</v>
      </c>
      <c r="D1375" s="2" t="s">
        <v>76</v>
      </c>
      <c r="E1375" s="2" t="s">
        <v>2919</v>
      </c>
      <c r="F1375" s="2" t="s">
        <v>733</v>
      </c>
      <c r="G1375" t="s">
        <v>101</v>
      </c>
      <c r="H1375" s="1">
        <f>DATE(2025,1,9)</f>
        <v>45666</v>
      </c>
      <c r="I1375">
        <v>-96.39</v>
      </c>
    </row>
    <row r="1376" spans="1:9" x14ac:dyDescent="0.25">
      <c r="A1376">
        <f t="shared" ca="1" si="26"/>
        <v>0.12931401143904586</v>
      </c>
      <c r="B1376" s="2" t="s">
        <v>81</v>
      </c>
      <c r="C1376" s="2" t="s">
        <v>82</v>
      </c>
      <c r="D1376" s="2" t="s">
        <v>76</v>
      </c>
      <c r="E1376" s="2" t="s">
        <v>2920</v>
      </c>
      <c r="F1376" s="2" t="s">
        <v>135</v>
      </c>
      <c r="G1376" t="s">
        <v>79</v>
      </c>
      <c r="H1376" s="1">
        <f>DATE(2025,1,2)</f>
        <v>45659</v>
      </c>
      <c r="I1376">
        <v>-7695</v>
      </c>
    </row>
    <row r="1377" spans="1:9" x14ac:dyDescent="0.25">
      <c r="A1377">
        <f t="shared" ca="1" si="26"/>
        <v>0.70309833885429329</v>
      </c>
      <c r="B1377" s="2" t="s">
        <v>126</v>
      </c>
      <c r="C1377" s="2" t="s">
        <v>127</v>
      </c>
      <c r="D1377" s="2" t="s">
        <v>76</v>
      </c>
      <c r="E1377" s="2" t="s">
        <v>2921</v>
      </c>
      <c r="F1377" s="2" t="s">
        <v>2922</v>
      </c>
      <c r="G1377" t="s">
        <v>101</v>
      </c>
      <c r="H1377" s="1">
        <f>DATE(2025,1,31)</f>
        <v>45688</v>
      </c>
      <c r="I1377">
        <v>804.65</v>
      </c>
    </row>
    <row r="1378" spans="1:9" x14ac:dyDescent="0.25">
      <c r="A1378">
        <f t="shared" ca="1" si="26"/>
        <v>0.29352658654930908</v>
      </c>
      <c r="B1378" s="2" t="s">
        <v>742</v>
      </c>
      <c r="C1378" s="2" t="s">
        <v>743</v>
      </c>
      <c r="D1378" s="2" t="s">
        <v>76</v>
      </c>
      <c r="E1378" s="2" t="s">
        <v>2923</v>
      </c>
      <c r="F1378" s="2" t="s">
        <v>2924</v>
      </c>
      <c r="G1378" t="s">
        <v>79</v>
      </c>
      <c r="H1378" s="1">
        <f>DATE(2025,2,17)</f>
        <v>45705</v>
      </c>
      <c r="I1378">
        <v>14770.79</v>
      </c>
    </row>
    <row r="1379" spans="1:9" x14ac:dyDescent="0.25">
      <c r="A1379">
        <f t="shared" ca="1" si="26"/>
        <v>0.83354545747321662</v>
      </c>
      <c r="B1379" s="2" t="s">
        <v>241</v>
      </c>
      <c r="C1379" s="2" t="s">
        <v>242</v>
      </c>
      <c r="D1379" s="2" t="s">
        <v>76</v>
      </c>
      <c r="E1379" s="2" t="s">
        <v>2925</v>
      </c>
      <c r="F1379" s="2" t="s">
        <v>2926</v>
      </c>
      <c r="G1379" t="s">
        <v>101</v>
      </c>
      <c r="H1379" s="1">
        <f>DATE(2025,2,5)</f>
        <v>45693</v>
      </c>
      <c r="I1379">
        <v>96.04</v>
      </c>
    </row>
    <row r="1380" spans="1:9" x14ac:dyDescent="0.25">
      <c r="A1380">
        <f t="shared" ca="1" si="26"/>
        <v>0.46671615588061477</v>
      </c>
      <c r="B1380" s="2" t="s">
        <v>126</v>
      </c>
      <c r="C1380" s="2" t="s">
        <v>127</v>
      </c>
      <c r="D1380" s="2" t="s">
        <v>76</v>
      </c>
      <c r="E1380" s="2" t="s">
        <v>2927</v>
      </c>
      <c r="F1380" s="2" t="s">
        <v>994</v>
      </c>
      <c r="G1380" t="s">
        <v>79</v>
      </c>
      <c r="H1380" s="1">
        <f>DATE(2024,11,1)</f>
        <v>45597</v>
      </c>
      <c r="I1380">
        <v>1170</v>
      </c>
    </row>
    <row r="1381" spans="1:9" x14ac:dyDescent="0.25">
      <c r="A1381">
        <f t="shared" ca="1" si="26"/>
        <v>1.2758594867305462E-2</v>
      </c>
      <c r="B1381" s="2" t="s">
        <v>150</v>
      </c>
      <c r="C1381" s="2" t="s">
        <v>151</v>
      </c>
      <c r="D1381" s="2" t="s">
        <v>76</v>
      </c>
      <c r="E1381" s="2" t="s">
        <v>2928</v>
      </c>
      <c r="F1381" s="2" t="s">
        <v>1008</v>
      </c>
      <c r="G1381" t="s">
        <v>79</v>
      </c>
      <c r="H1381" s="1">
        <f>DATE(2025,1,14)</f>
        <v>45671</v>
      </c>
      <c r="I1381">
        <v>6036.04</v>
      </c>
    </row>
    <row r="1382" spans="1:9" x14ac:dyDescent="0.25">
      <c r="A1382">
        <f t="shared" ca="1" si="26"/>
        <v>0.3382887722357566</v>
      </c>
      <c r="B1382" s="2" t="s">
        <v>307</v>
      </c>
      <c r="C1382" s="2" t="s">
        <v>308</v>
      </c>
      <c r="D1382" s="2" t="s">
        <v>76</v>
      </c>
      <c r="E1382" s="2" t="s">
        <v>2929</v>
      </c>
      <c r="F1382" s="2" t="s">
        <v>1962</v>
      </c>
      <c r="G1382" t="s">
        <v>79</v>
      </c>
      <c r="H1382" s="1">
        <f>DATE(2025,1,7)</f>
        <v>45664</v>
      </c>
      <c r="I1382">
        <v>325.18</v>
      </c>
    </row>
    <row r="1383" spans="1:9" x14ac:dyDescent="0.25">
      <c r="A1383">
        <f t="shared" ca="1" si="26"/>
        <v>0.55162683286757219</v>
      </c>
      <c r="B1383" s="2" t="s">
        <v>241</v>
      </c>
      <c r="C1383" s="2" t="s">
        <v>242</v>
      </c>
      <c r="D1383" s="2" t="s">
        <v>76</v>
      </c>
      <c r="E1383" s="2" t="s">
        <v>2930</v>
      </c>
      <c r="F1383" s="2" t="s">
        <v>2931</v>
      </c>
      <c r="G1383" t="s">
        <v>79</v>
      </c>
      <c r="H1383" s="1">
        <f>DATE(2024,11,6)</f>
        <v>45602</v>
      </c>
      <c r="I1383">
        <v>3534.89</v>
      </c>
    </row>
    <row r="1384" spans="1:9" x14ac:dyDescent="0.25">
      <c r="A1384">
        <f t="shared" ca="1" si="26"/>
        <v>0.55132043863275804</v>
      </c>
      <c r="B1384" s="2" t="s">
        <v>623</v>
      </c>
      <c r="C1384" s="2" t="s">
        <v>624</v>
      </c>
      <c r="D1384" s="2" t="s">
        <v>76</v>
      </c>
      <c r="E1384" s="2" t="s">
        <v>2932</v>
      </c>
      <c r="F1384" s="2" t="s">
        <v>2933</v>
      </c>
      <c r="G1384" t="s">
        <v>79</v>
      </c>
      <c r="H1384" s="1">
        <f>DATE(2025,2,6)</f>
        <v>45694</v>
      </c>
      <c r="I1384">
        <v>5833.34</v>
      </c>
    </row>
    <row r="1385" spans="1:9" x14ac:dyDescent="0.25">
      <c r="A1385">
        <f t="shared" ca="1" si="26"/>
        <v>0.1447163320154804</v>
      </c>
      <c r="B1385" s="2" t="s">
        <v>241</v>
      </c>
      <c r="C1385" s="2" t="s">
        <v>242</v>
      </c>
      <c r="D1385" s="2" t="s">
        <v>76</v>
      </c>
      <c r="E1385" s="2" t="s">
        <v>2934</v>
      </c>
      <c r="F1385" s="2" t="s">
        <v>914</v>
      </c>
      <c r="G1385" t="s">
        <v>79</v>
      </c>
      <c r="H1385" s="1">
        <f>DATE(2024,10,16)</f>
        <v>45581</v>
      </c>
      <c r="I1385">
        <v>3051.12</v>
      </c>
    </row>
    <row r="1386" spans="1:9" x14ac:dyDescent="0.25">
      <c r="A1386">
        <f t="shared" ca="1" si="26"/>
        <v>0.87717414494089596</v>
      </c>
      <c r="B1386" s="2" t="s">
        <v>2935</v>
      </c>
      <c r="C1386" s="2" t="s">
        <v>2936</v>
      </c>
      <c r="D1386" s="2" t="s">
        <v>76</v>
      </c>
      <c r="E1386" s="2" t="s">
        <v>2937</v>
      </c>
      <c r="F1386" s="2" t="s">
        <v>2938</v>
      </c>
      <c r="G1386" t="s">
        <v>79</v>
      </c>
      <c r="H1386" s="1">
        <f>DATE(2025,1,21)</f>
        <v>45678</v>
      </c>
      <c r="I1386">
        <v>5395.65</v>
      </c>
    </row>
    <row r="1387" spans="1:9" x14ac:dyDescent="0.25">
      <c r="A1387">
        <f t="shared" ca="1" si="26"/>
        <v>0.64962250121739507</v>
      </c>
      <c r="B1387" s="2" t="s">
        <v>81</v>
      </c>
      <c r="C1387" s="2" t="s">
        <v>82</v>
      </c>
      <c r="D1387" s="2" t="s">
        <v>76</v>
      </c>
      <c r="E1387" s="2" t="s">
        <v>2939</v>
      </c>
      <c r="F1387" s="2" t="s">
        <v>2940</v>
      </c>
      <c r="G1387" t="s">
        <v>101</v>
      </c>
      <c r="H1387" s="1">
        <f>DATE(2024,12,22)</f>
        <v>45648</v>
      </c>
      <c r="I1387">
        <v>3818.79</v>
      </c>
    </row>
    <row r="1388" spans="1:9" x14ac:dyDescent="0.25">
      <c r="A1388">
        <f t="shared" ca="1" si="26"/>
        <v>0.86548034354664694</v>
      </c>
      <c r="B1388" s="2" t="s">
        <v>1445</v>
      </c>
      <c r="C1388" s="2" t="s">
        <v>1446</v>
      </c>
      <c r="D1388" s="2" t="s">
        <v>76</v>
      </c>
      <c r="E1388" s="2" t="s">
        <v>2941</v>
      </c>
      <c r="F1388" s="2" t="s">
        <v>2942</v>
      </c>
      <c r="G1388" t="s">
        <v>79</v>
      </c>
      <c r="H1388" s="1">
        <f>DATE(2025,1,3)</f>
        <v>45660</v>
      </c>
      <c r="I1388">
        <v>5591.18</v>
      </c>
    </row>
    <row r="1389" spans="1:9" x14ac:dyDescent="0.25">
      <c r="A1389">
        <f t="shared" ca="1" si="26"/>
        <v>0.80899730303229311</v>
      </c>
      <c r="B1389" s="2" t="s">
        <v>106</v>
      </c>
      <c r="C1389" s="2" t="s">
        <v>107</v>
      </c>
      <c r="D1389" s="2" t="s">
        <v>76</v>
      </c>
      <c r="E1389" s="2" t="s">
        <v>2943</v>
      </c>
      <c r="F1389" s="2" t="s">
        <v>2944</v>
      </c>
      <c r="G1389" t="s">
        <v>101</v>
      </c>
      <c r="H1389" s="1">
        <f>DATE(2025,2,28)</f>
        <v>45716</v>
      </c>
      <c r="I1389">
        <v>298.68</v>
      </c>
    </row>
    <row r="1390" spans="1:9" x14ac:dyDescent="0.25">
      <c r="A1390">
        <f t="shared" ca="1" si="26"/>
        <v>0.80377721240540856</v>
      </c>
      <c r="B1390" s="2" t="s">
        <v>126</v>
      </c>
      <c r="C1390" s="2" t="s">
        <v>127</v>
      </c>
      <c r="D1390" s="2" t="s">
        <v>76</v>
      </c>
      <c r="E1390" s="2" t="s">
        <v>2945</v>
      </c>
      <c r="F1390" s="2" t="s">
        <v>2946</v>
      </c>
      <c r="G1390" t="s">
        <v>79</v>
      </c>
      <c r="H1390" s="1">
        <f>DATE(2024,10,30)</f>
        <v>45595</v>
      </c>
      <c r="I1390">
        <v>321.60000000000002</v>
      </c>
    </row>
    <row r="1391" spans="1:9" x14ac:dyDescent="0.25">
      <c r="A1391">
        <f t="shared" ca="1" si="26"/>
        <v>0.64690316383939039</v>
      </c>
      <c r="B1391" s="2" t="s">
        <v>678</v>
      </c>
      <c r="C1391" s="2" t="s">
        <v>679</v>
      </c>
      <c r="D1391" s="2" t="s">
        <v>76</v>
      </c>
      <c r="E1391" s="2" t="s">
        <v>2947</v>
      </c>
      <c r="F1391" s="2" t="s">
        <v>2948</v>
      </c>
      <c r="G1391" t="s">
        <v>79</v>
      </c>
      <c r="H1391" s="1">
        <f>DATE(2024,10,25)</f>
        <v>45590</v>
      </c>
      <c r="I1391">
        <v>1488.18</v>
      </c>
    </row>
    <row r="1392" spans="1:9" x14ac:dyDescent="0.25">
      <c r="A1392">
        <f t="shared" ca="1" si="26"/>
        <v>0.90234309995408424</v>
      </c>
      <c r="B1392" s="2" t="s">
        <v>126</v>
      </c>
      <c r="C1392" s="2" t="s">
        <v>127</v>
      </c>
      <c r="D1392" s="2" t="s">
        <v>76</v>
      </c>
      <c r="E1392" s="2" t="s">
        <v>2949</v>
      </c>
      <c r="F1392" s="2" t="s">
        <v>2950</v>
      </c>
      <c r="G1392" t="s">
        <v>79</v>
      </c>
      <c r="H1392" s="1">
        <f>DATE(2024,12,16)</f>
        <v>45642</v>
      </c>
      <c r="I1392">
        <v>160.80000000000001</v>
      </c>
    </row>
    <row r="1393" spans="1:9" x14ac:dyDescent="0.25">
      <c r="A1393">
        <f t="shared" ca="1" si="26"/>
        <v>0.33607183817875541</v>
      </c>
      <c r="B1393" s="2" t="s">
        <v>126</v>
      </c>
      <c r="C1393" s="2" t="s">
        <v>127</v>
      </c>
      <c r="D1393" s="2" t="s">
        <v>76</v>
      </c>
      <c r="E1393" s="2" t="s">
        <v>2951</v>
      </c>
      <c r="F1393" s="2" t="s">
        <v>2952</v>
      </c>
      <c r="G1393" t="s">
        <v>79</v>
      </c>
      <c r="H1393" s="1">
        <f>DATE(2024,10,25)</f>
        <v>45590</v>
      </c>
      <c r="I1393">
        <v>482.4</v>
      </c>
    </row>
    <row r="1394" spans="1:9" x14ac:dyDescent="0.25">
      <c r="A1394">
        <f t="shared" ca="1" si="26"/>
        <v>0.79891922377066504</v>
      </c>
      <c r="B1394" s="2" t="s">
        <v>126</v>
      </c>
      <c r="C1394" s="2" t="s">
        <v>127</v>
      </c>
      <c r="D1394" s="2" t="s">
        <v>76</v>
      </c>
      <c r="E1394" s="2" t="s">
        <v>2953</v>
      </c>
      <c r="F1394" s="2" t="s">
        <v>2954</v>
      </c>
      <c r="G1394" t="s">
        <v>101</v>
      </c>
      <c r="H1394" s="1">
        <f>DATE(2025,1,28)</f>
        <v>45685</v>
      </c>
      <c r="I1394">
        <v>188.6</v>
      </c>
    </row>
    <row r="1395" spans="1:9" x14ac:dyDescent="0.25">
      <c r="A1395">
        <f t="shared" ca="1" si="26"/>
        <v>0.55357000118415278</v>
      </c>
      <c r="B1395" s="2" t="s">
        <v>126</v>
      </c>
      <c r="C1395" s="2" t="s">
        <v>127</v>
      </c>
      <c r="D1395" s="2" t="s">
        <v>76</v>
      </c>
      <c r="E1395" s="2" t="s">
        <v>2955</v>
      </c>
      <c r="F1395" s="2" t="s">
        <v>2956</v>
      </c>
      <c r="G1395" t="s">
        <v>79</v>
      </c>
      <c r="H1395" s="1">
        <f>DATE(2024,10,28)</f>
        <v>45593</v>
      </c>
      <c r="I1395">
        <v>377.64</v>
      </c>
    </row>
    <row r="1396" spans="1:9" x14ac:dyDescent="0.25">
      <c r="A1396">
        <f t="shared" ca="1" si="26"/>
        <v>0.10334964439883654</v>
      </c>
      <c r="B1396" s="2" t="s">
        <v>85</v>
      </c>
      <c r="C1396" s="2" t="s">
        <v>86</v>
      </c>
      <c r="D1396" s="2" t="s">
        <v>76</v>
      </c>
      <c r="E1396" s="2" t="s">
        <v>2957</v>
      </c>
      <c r="F1396" s="2" t="s">
        <v>2958</v>
      </c>
      <c r="G1396" t="s">
        <v>101</v>
      </c>
      <c r="H1396" s="1">
        <f>DATE(2025,1,15)</f>
        <v>45672</v>
      </c>
      <c r="I1396">
        <v>392.73</v>
      </c>
    </row>
    <row r="1397" spans="1:9" x14ac:dyDescent="0.25">
      <c r="A1397">
        <f t="shared" ca="1" si="26"/>
        <v>0.75248685650530556</v>
      </c>
      <c r="B1397" s="2" t="s">
        <v>336</v>
      </c>
      <c r="C1397" s="2" t="s">
        <v>337</v>
      </c>
      <c r="D1397" s="2" t="s">
        <v>76</v>
      </c>
      <c r="E1397" s="2" t="s">
        <v>2959</v>
      </c>
      <c r="F1397" s="2" t="s">
        <v>339</v>
      </c>
      <c r="G1397" t="s">
        <v>79</v>
      </c>
      <c r="H1397" s="1">
        <f>DATE(2024,11,18)</f>
        <v>45614</v>
      </c>
      <c r="I1397">
        <v>590.67999999999995</v>
      </c>
    </row>
    <row r="1398" spans="1:9" x14ac:dyDescent="0.25">
      <c r="A1398">
        <f t="shared" ca="1" si="26"/>
        <v>0.41016786020819596</v>
      </c>
      <c r="B1398" s="2" t="s">
        <v>102</v>
      </c>
      <c r="C1398" s="2" t="s">
        <v>103</v>
      </c>
      <c r="D1398" s="2" t="s">
        <v>76</v>
      </c>
      <c r="E1398" s="2" t="s">
        <v>2960</v>
      </c>
      <c r="F1398" s="2" t="s">
        <v>2961</v>
      </c>
      <c r="G1398" t="s">
        <v>79</v>
      </c>
      <c r="H1398" s="1">
        <f>DATE(2024,11,22)</f>
        <v>45618</v>
      </c>
      <c r="I1398">
        <v>763.25</v>
      </c>
    </row>
    <row r="1399" spans="1:9" x14ac:dyDescent="0.25">
      <c r="A1399">
        <f t="shared" ca="1" si="26"/>
        <v>0.87799058463204283</v>
      </c>
      <c r="B1399" s="2" t="s">
        <v>241</v>
      </c>
      <c r="C1399" s="2" t="s">
        <v>242</v>
      </c>
      <c r="D1399" s="2" t="s">
        <v>76</v>
      </c>
      <c r="E1399" s="2" t="s">
        <v>2962</v>
      </c>
      <c r="F1399" s="2" t="s">
        <v>2963</v>
      </c>
      <c r="G1399" t="s">
        <v>101</v>
      </c>
      <c r="H1399" s="1">
        <f>DATE(2025,1,3)</f>
        <v>45660</v>
      </c>
      <c r="I1399">
        <v>626.54</v>
      </c>
    </row>
    <row r="1400" spans="1:9" x14ac:dyDescent="0.25">
      <c r="A1400">
        <f t="shared" ca="1" si="26"/>
        <v>0.14145228810355293</v>
      </c>
      <c r="B1400" s="2" t="s">
        <v>241</v>
      </c>
      <c r="C1400" s="2" t="s">
        <v>242</v>
      </c>
      <c r="D1400" s="2" t="s">
        <v>76</v>
      </c>
      <c r="E1400" s="2" t="s">
        <v>2964</v>
      </c>
      <c r="F1400" s="2" t="s">
        <v>2965</v>
      </c>
      <c r="G1400" t="s">
        <v>101</v>
      </c>
      <c r="H1400" s="1">
        <f>DATE(2025,1,10)</f>
        <v>45667</v>
      </c>
      <c r="I1400">
        <v>400.25</v>
      </c>
    </row>
    <row r="1401" spans="1:9" x14ac:dyDescent="0.25">
      <c r="A1401">
        <f t="shared" ca="1" si="26"/>
        <v>1.5319652908548531E-2</v>
      </c>
      <c r="B1401" s="2" t="s">
        <v>81</v>
      </c>
      <c r="C1401" s="2" t="s">
        <v>82</v>
      </c>
      <c r="D1401" s="2" t="s">
        <v>76</v>
      </c>
      <c r="E1401" s="2" t="s">
        <v>2966</v>
      </c>
      <c r="F1401" s="2" t="s">
        <v>1715</v>
      </c>
      <c r="G1401" t="s">
        <v>101</v>
      </c>
      <c r="H1401" s="1">
        <f>DATE(2025,3,2)</f>
        <v>45718</v>
      </c>
      <c r="I1401">
        <v>4036.11</v>
      </c>
    </row>
    <row r="1402" spans="1:9" x14ac:dyDescent="0.25">
      <c r="A1402">
        <f t="shared" ca="1" si="26"/>
        <v>0.6461536557304961</v>
      </c>
      <c r="B1402" s="2" t="s">
        <v>241</v>
      </c>
      <c r="C1402" s="2" t="s">
        <v>242</v>
      </c>
      <c r="D1402" s="2" t="s">
        <v>76</v>
      </c>
      <c r="E1402" s="2" t="s">
        <v>2967</v>
      </c>
      <c r="F1402" s="2" t="s">
        <v>2968</v>
      </c>
      <c r="G1402" t="s">
        <v>101</v>
      </c>
      <c r="H1402" s="1">
        <f>DATE(2025,3,3)</f>
        <v>45719</v>
      </c>
      <c r="I1402">
        <v>1104.8599999999999</v>
      </c>
    </row>
    <row r="1403" spans="1:9" x14ac:dyDescent="0.25">
      <c r="A1403">
        <f t="shared" ca="1" si="26"/>
        <v>0.97856997238545163</v>
      </c>
      <c r="B1403" s="2" t="s">
        <v>187</v>
      </c>
      <c r="C1403" s="2" t="s">
        <v>188</v>
      </c>
      <c r="D1403" s="2" t="s">
        <v>76</v>
      </c>
      <c r="E1403" s="2" t="s">
        <v>2969</v>
      </c>
      <c r="F1403" s="2" t="s">
        <v>2499</v>
      </c>
      <c r="G1403" t="s">
        <v>79</v>
      </c>
      <c r="H1403" s="1">
        <f>DATE(2024,11,19)</f>
        <v>45615</v>
      </c>
      <c r="I1403">
        <v>241.2</v>
      </c>
    </row>
    <row r="1404" spans="1:9" x14ac:dyDescent="0.25">
      <c r="A1404">
        <f t="shared" ca="1" si="26"/>
        <v>0.47681244710946091</v>
      </c>
      <c r="B1404" s="2" t="s">
        <v>187</v>
      </c>
      <c r="C1404" s="2" t="s">
        <v>188</v>
      </c>
      <c r="D1404" s="2" t="s">
        <v>76</v>
      </c>
      <c r="E1404" s="2" t="s">
        <v>2970</v>
      </c>
      <c r="F1404" s="2" t="s">
        <v>2971</v>
      </c>
      <c r="G1404" t="s">
        <v>101</v>
      </c>
      <c r="H1404" s="1">
        <f>DATE(2025,1,31)</f>
        <v>45688</v>
      </c>
      <c r="I1404">
        <v>1206</v>
      </c>
    </row>
    <row r="1405" spans="1:9" x14ac:dyDescent="0.25">
      <c r="A1405">
        <f t="shared" ca="1" si="26"/>
        <v>0.58256116186343354</v>
      </c>
      <c r="B1405" s="2" t="s">
        <v>126</v>
      </c>
      <c r="C1405" s="2" t="s">
        <v>127</v>
      </c>
      <c r="D1405" s="2" t="s">
        <v>76</v>
      </c>
      <c r="E1405" s="2" t="s">
        <v>2972</v>
      </c>
      <c r="F1405" s="2" t="s">
        <v>2973</v>
      </c>
      <c r="G1405" t="s">
        <v>101</v>
      </c>
      <c r="H1405" s="1">
        <f>DATE(2025,2,17)</f>
        <v>45705</v>
      </c>
      <c r="I1405">
        <v>181.44</v>
      </c>
    </row>
    <row r="1406" spans="1:9" x14ac:dyDescent="0.25">
      <c r="A1406">
        <f t="shared" ca="1" si="26"/>
        <v>0.4156862869572957</v>
      </c>
      <c r="B1406" s="2" t="s">
        <v>126</v>
      </c>
      <c r="C1406" s="2" t="s">
        <v>127</v>
      </c>
      <c r="D1406" s="2" t="s">
        <v>76</v>
      </c>
      <c r="E1406" s="2" t="s">
        <v>2974</v>
      </c>
      <c r="F1406" s="2" t="s">
        <v>371</v>
      </c>
      <c r="G1406" t="s">
        <v>79</v>
      </c>
      <c r="H1406" s="1">
        <f>DATE(2024,11,22)</f>
        <v>45618</v>
      </c>
      <c r="I1406">
        <v>753</v>
      </c>
    </row>
    <row r="1407" spans="1:9" x14ac:dyDescent="0.25">
      <c r="A1407">
        <f t="shared" ca="1" si="26"/>
        <v>0.78261791481539567</v>
      </c>
      <c r="B1407" s="2" t="s">
        <v>81</v>
      </c>
      <c r="C1407" s="2" t="s">
        <v>82</v>
      </c>
      <c r="D1407" s="2" t="s">
        <v>76</v>
      </c>
      <c r="E1407" s="2" t="s">
        <v>2975</v>
      </c>
      <c r="F1407" s="2" t="s">
        <v>1747</v>
      </c>
      <c r="G1407" t="s">
        <v>101</v>
      </c>
      <c r="H1407" s="1">
        <f>DATE(2025,2,6)</f>
        <v>45694</v>
      </c>
      <c r="I1407">
        <v>10471.82</v>
      </c>
    </row>
    <row r="1408" spans="1:9" x14ac:dyDescent="0.25">
      <c r="A1408">
        <f t="shared" ca="1" si="26"/>
        <v>0.44553817545856367</v>
      </c>
      <c r="B1408" s="2" t="s">
        <v>241</v>
      </c>
      <c r="C1408" s="2" t="s">
        <v>242</v>
      </c>
      <c r="D1408" s="2" t="s">
        <v>76</v>
      </c>
      <c r="E1408" s="2" t="s">
        <v>2976</v>
      </c>
      <c r="F1408" s="2" t="s">
        <v>653</v>
      </c>
      <c r="G1408" t="s">
        <v>101</v>
      </c>
      <c r="H1408" s="1">
        <f>DATE(2025,2,7)</f>
        <v>45695</v>
      </c>
      <c r="I1408">
        <v>44.47</v>
      </c>
    </row>
    <row r="1409" spans="1:9" x14ac:dyDescent="0.25">
      <c r="A1409">
        <f t="shared" ca="1" si="26"/>
        <v>0.57668231465731745</v>
      </c>
      <c r="B1409" s="2" t="s">
        <v>311</v>
      </c>
      <c r="C1409" s="2" t="s">
        <v>312</v>
      </c>
      <c r="D1409" s="2" t="s">
        <v>76</v>
      </c>
      <c r="E1409" s="2" t="s">
        <v>2977</v>
      </c>
      <c r="F1409" s="2" t="s">
        <v>2978</v>
      </c>
      <c r="G1409" t="s">
        <v>101</v>
      </c>
      <c r="H1409" s="1">
        <f>DATE(2025,2,4)</f>
        <v>45692</v>
      </c>
      <c r="I1409">
        <v>-971.28</v>
      </c>
    </row>
    <row r="1410" spans="1:9" x14ac:dyDescent="0.25">
      <c r="A1410">
        <f t="shared" ca="1" si="26"/>
        <v>0.78370070830316318</v>
      </c>
      <c r="B1410" s="2" t="s">
        <v>126</v>
      </c>
      <c r="C1410" s="2" t="s">
        <v>127</v>
      </c>
      <c r="D1410" s="2" t="s">
        <v>76</v>
      </c>
      <c r="E1410" s="2" t="s">
        <v>2979</v>
      </c>
      <c r="F1410" s="2" t="s">
        <v>2980</v>
      </c>
      <c r="G1410" t="s">
        <v>101</v>
      </c>
      <c r="H1410" s="1">
        <f>DATE(2025,1,30)</f>
        <v>45687</v>
      </c>
      <c r="I1410">
        <v>643.20000000000005</v>
      </c>
    </row>
    <row r="1411" spans="1:9" x14ac:dyDescent="0.25">
      <c r="A1411">
        <f t="shared" ref="A1411:A1474" ca="1" si="27">RAND()</f>
        <v>4.0821056711900283E-2</v>
      </c>
      <c r="B1411" s="2" t="s">
        <v>241</v>
      </c>
      <c r="C1411" s="2" t="s">
        <v>242</v>
      </c>
      <c r="D1411" s="2" t="s">
        <v>76</v>
      </c>
      <c r="E1411" s="2" t="s">
        <v>2981</v>
      </c>
      <c r="F1411" s="2" t="s">
        <v>1505</v>
      </c>
      <c r="G1411" t="s">
        <v>79</v>
      </c>
      <c r="H1411" s="1">
        <f>DATE(2024,10,16)</f>
        <v>45581</v>
      </c>
      <c r="I1411">
        <v>2275.0100000000002</v>
      </c>
    </row>
    <row r="1412" spans="1:9" x14ac:dyDescent="0.25">
      <c r="A1412">
        <f t="shared" ca="1" si="27"/>
        <v>0.44639025944100053</v>
      </c>
      <c r="B1412" s="2" t="s">
        <v>241</v>
      </c>
      <c r="C1412" s="2" t="s">
        <v>242</v>
      </c>
      <c r="D1412" s="2" t="s">
        <v>76</v>
      </c>
      <c r="E1412" s="2" t="s">
        <v>2982</v>
      </c>
      <c r="F1412" s="2" t="s">
        <v>2983</v>
      </c>
      <c r="G1412" t="s">
        <v>101</v>
      </c>
      <c r="H1412" s="1">
        <f>DATE(2025,1,8)</f>
        <v>45665</v>
      </c>
      <c r="I1412">
        <v>377.04</v>
      </c>
    </row>
    <row r="1413" spans="1:9" x14ac:dyDescent="0.25">
      <c r="A1413">
        <f t="shared" ca="1" si="27"/>
        <v>0.26215385730673668</v>
      </c>
      <c r="B1413" s="2" t="s">
        <v>81</v>
      </c>
      <c r="C1413" s="2" t="s">
        <v>82</v>
      </c>
      <c r="D1413" s="2" t="s">
        <v>76</v>
      </c>
      <c r="E1413" s="2" t="s">
        <v>2984</v>
      </c>
      <c r="F1413" s="2" t="s">
        <v>2985</v>
      </c>
      <c r="G1413" t="s">
        <v>79</v>
      </c>
      <c r="H1413" s="1">
        <f>DATE(2024,10,23)</f>
        <v>45588</v>
      </c>
      <c r="I1413">
        <v>1059.0899999999999</v>
      </c>
    </row>
    <row r="1414" spans="1:9" x14ac:dyDescent="0.25">
      <c r="A1414">
        <f t="shared" ca="1" si="27"/>
        <v>0.92851029474554203</v>
      </c>
      <c r="B1414" s="2" t="s">
        <v>2986</v>
      </c>
      <c r="C1414" s="2" t="s">
        <v>2987</v>
      </c>
      <c r="D1414" s="2" t="s">
        <v>76</v>
      </c>
      <c r="E1414" s="2" t="s">
        <v>2988</v>
      </c>
      <c r="F1414" s="2" t="s">
        <v>2989</v>
      </c>
      <c r="G1414" t="s">
        <v>79</v>
      </c>
      <c r="H1414" s="1">
        <f>DATE(2024,11,19)</f>
        <v>45615</v>
      </c>
      <c r="I1414">
        <v>6373.82</v>
      </c>
    </row>
    <row r="1415" spans="1:9" x14ac:dyDescent="0.25">
      <c r="A1415">
        <f t="shared" ca="1" si="27"/>
        <v>0.66131685753751146</v>
      </c>
      <c r="B1415" s="2" t="s">
        <v>187</v>
      </c>
      <c r="C1415" s="2" t="s">
        <v>188</v>
      </c>
      <c r="D1415" s="2" t="s">
        <v>76</v>
      </c>
      <c r="E1415" s="2" t="s">
        <v>2990</v>
      </c>
      <c r="F1415" s="2" t="s">
        <v>2991</v>
      </c>
      <c r="G1415" t="s">
        <v>79</v>
      </c>
      <c r="H1415" s="1">
        <f>DATE(2024,11,7)</f>
        <v>45603</v>
      </c>
      <c r="I1415">
        <v>402</v>
      </c>
    </row>
    <row r="1416" spans="1:9" x14ac:dyDescent="0.25">
      <c r="A1416">
        <f t="shared" ca="1" si="27"/>
        <v>0.5715904895175834</v>
      </c>
      <c r="B1416" s="2" t="s">
        <v>126</v>
      </c>
      <c r="C1416" s="2" t="s">
        <v>127</v>
      </c>
      <c r="D1416" s="2" t="s">
        <v>76</v>
      </c>
      <c r="E1416" s="2" t="s">
        <v>2992</v>
      </c>
      <c r="F1416" s="2" t="s">
        <v>2222</v>
      </c>
      <c r="G1416" t="s">
        <v>79</v>
      </c>
      <c r="H1416" s="1">
        <f>DATE(2024,12,18)</f>
        <v>45644</v>
      </c>
      <c r="I1416">
        <v>402.5</v>
      </c>
    </row>
    <row r="1417" spans="1:9" x14ac:dyDescent="0.25">
      <c r="A1417">
        <f t="shared" ca="1" si="27"/>
        <v>0.42314790622948639</v>
      </c>
      <c r="B1417" s="2" t="s">
        <v>1240</v>
      </c>
      <c r="C1417" s="2" t="s">
        <v>82</v>
      </c>
      <c r="D1417" s="2" t="s">
        <v>76</v>
      </c>
      <c r="E1417" s="2" t="s">
        <v>2993</v>
      </c>
      <c r="F1417" s="2" t="s">
        <v>2994</v>
      </c>
      <c r="G1417" t="s">
        <v>79</v>
      </c>
      <c r="H1417" s="1">
        <f>DATE(2024,12,4)</f>
        <v>45630</v>
      </c>
      <c r="I1417">
        <v>3845.72</v>
      </c>
    </row>
    <row r="1418" spans="1:9" x14ac:dyDescent="0.25">
      <c r="A1418">
        <f t="shared" ca="1" si="27"/>
        <v>0.70875274496552187</v>
      </c>
      <c r="B1418" s="2" t="s">
        <v>1342</v>
      </c>
      <c r="C1418" s="2" t="s">
        <v>1343</v>
      </c>
      <c r="D1418" s="2" t="s">
        <v>76</v>
      </c>
      <c r="E1418" s="2" t="s">
        <v>2995</v>
      </c>
      <c r="F1418" s="2" t="s">
        <v>2996</v>
      </c>
      <c r="G1418" t="s">
        <v>79</v>
      </c>
      <c r="H1418" s="1">
        <f>DATE(2024,12,5)</f>
        <v>45631</v>
      </c>
      <c r="I1418">
        <v>0</v>
      </c>
    </row>
    <row r="1419" spans="1:9" x14ac:dyDescent="0.25">
      <c r="A1419">
        <f t="shared" ca="1" si="27"/>
        <v>8.1956287121317417E-2</v>
      </c>
      <c r="B1419" s="2" t="s">
        <v>307</v>
      </c>
      <c r="C1419" s="2" t="s">
        <v>308</v>
      </c>
      <c r="D1419" s="2" t="s">
        <v>76</v>
      </c>
      <c r="E1419" s="2" t="s">
        <v>2997</v>
      </c>
      <c r="F1419" s="2" t="s">
        <v>2998</v>
      </c>
      <c r="G1419" t="s">
        <v>79</v>
      </c>
      <c r="H1419" s="1">
        <f>DATE(2025,1,24)</f>
        <v>45681</v>
      </c>
      <c r="I1419">
        <v>0</v>
      </c>
    </row>
    <row r="1420" spans="1:9" x14ac:dyDescent="0.25">
      <c r="A1420">
        <f t="shared" ca="1" si="27"/>
        <v>0.93642651236663899</v>
      </c>
      <c r="B1420" s="2" t="s">
        <v>126</v>
      </c>
      <c r="C1420" s="2" t="s">
        <v>127</v>
      </c>
      <c r="D1420" s="2" t="s">
        <v>76</v>
      </c>
      <c r="E1420" s="2" t="s">
        <v>2999</v>
      </c>
      <c r="F1420" s="2" t="s">
        <v>3000</v>
      </c>
      <c r="G1420" t="s">
        <v>101</v>
      </c>
      <c r="H1420" s="1">
        <f>DATE(2025,1,29)</f>
        <v>45686</v>
      </c>
      <c r="I1420">
        <v>243.76</v>
      </c>
    </row>
    <row r="1421" spans="1:9" x14ac:dyDescent="0.25">
      <c r="A1421">
        <f t="shared" ca="1" si="27"/>
        <v>0.31544755003789549</v>
      </c>
      <c r="B1421" s="2" t="s">
        <v>187</v>
      </c>
      <c r="C1421" s="2" t="s">
        <v>188</v>
      </c>
      <c r="D1421" s="2" t="s">
        <v>76</v>
      </c>
      <c r="E1421" s="2" t="s">
        <v>3001</v>
      </c>
      <c r="F1421" s="2" t="s">
        <v>3002</v>
      </c>
      <c r="G1421" t="s">
        <v>101</v>
      </c>
      <c r="H1421" s="1">
        <f>DATE(2025,2,6)</f>
        <v>45694</v>
      </c>
      <c r="I1421">
        <v>804</v>
      </c>
    </row>
    <row r="1422" spans="1:9" x14ac:dyDescent="0.25">
      <c r="A1422">
        <f t="shared" ca="1" si="27"/>
        <v>0.23524931505911417</v>
      </c>
      <c r="B1422" s="2" t="s">
        <v>307</v>
      </c>
      <c r="C1422" s="2" t="s">
        <v>308</v>
      </c>
      <c r="D1422" s="2" t="s">
        <v>76</v>
      </c>
      <c r="E1422" s="2" t="s">
        <v>3003</v>
      </c>
      <c r="F1422" s="2" t="s">
        <v>3004</v>
      </c>
      <c r="G1422" t="s">
        <v>79</v>
      </c>
      <c r="H1422" s="1">
        <f>DATE(2024,11,21)</f>
        <v>45617</v>
      </c>
      <c r="I1422">
        <v>83.31</v>
      </c>
    </row>
    <row r="1423" spans="1:9" x14ac:dyDescent="0.25">
      <c r="A1423">
        <f t="shared" ca="1" si="27"/>
        <v>0.19743594005684628</v>
      </c>
      <c r="B1423" s="2" t="s">
        <v>81</v>
      </c>
      <c r="C1423" s="2" t="s">
        <v>82</v>
      </c>
      <c r="D1423" s="2" t="s">
        <v>76</v>
      </c>
      <c r="E1423" s="2" t="s">
        <v>3005</v>
      </c>
      <c r="F1423" s="2" t="s">
        <v>3006</v>
      </c>
      <c r="G1423" t="s">
        <v>79</v>
      </c>
      <c r="H1423" s="1">
        <f>DATE(2024,10,28)</f>
        <v>45593</v>
      </c>
      <c r="I1423">
        <v>1153.48</v>
      </c>
    </row>
    <row r="1424" spans="1:9" x14ac:dyDescent="0.25">
      <c r="A1424">
        <f t="shared" ca="1" si="27"/>
        <v>0.12549459936995833</v>
      </c>
      <c r="B1424" s="2" t="s">
        <v>285</v>
      </c>
      <c r="C1424" s="2" t="s">
        <v>286</v>
      </c>
      <c r="D1424" s="2" t="s">
        <v>76</v>
      </c>
      <c r="E1424" s="2" t="s">
        <v>3007</v>
      </c>
      <c r="F1424" s="2" t="s">
        <v>3008</v>
      </c>
      <c r="G1424" t="s">
        <v>79</v>
      </c>
      <c r="H1424" s="1">
        <f>DATE(2024,12,26)</f>
        <v>45652</v>
      </c>
      <c r="I1424">
        <v>4961.62</v>
      </c>
    </row>
    <row r="1425" spans="1:17" x14ac:dyDescent="0.25">
      <c r="A1425">
        <f t="shared" ca="1" si="27"/>
        <v>0.73840186009815711</v>
      </c>
      <c r="B1425" s="2" t="s">
        <v>81</v>
      </c>
      <c r="C1425" s="2" t="s">
        <v>82</v>
      </c>
      <c r="D1425" s="2" t="s">
        <v>76</v>
      </c>
      <c r="E1425" s="2" t="s">
        <v>3009</v>
      </c>
      <c r="F1425" s="2" t="s">
        <v>3010</v>
      </c>
      <c r="G1425" t="s">
        <v>79</v>
      </c>
      <c r="H1425" s="1">
        <f>DATE(2024,10,28)</f>
        <v>45593</v>
      </c>
      <c r="I1425">
        <v>1625.76</v>
      </c>
    </row>
    <row r="1426" spans="1:17" x14ac:dyDescent="0.25">
      <c r="A1426">
        <f t="shared" ca="1" si="27"/>
        <v>0.74448659258550576</v>
      </c>
      <c r="B1426" s="2" t="s">
        <v>3011</v>
      </c>
      <c r="C1426" s="2" t="s">
        <v>3012</v>
      </c>
      <c r="D1426" s="2" t="s">
        <v>76</v>
      </c>
      <c r="E1426" s="2" t="s">
        <v>3013</v>
      </c>
      <c r="F1426" s="2" t="s">
        <v>3014</v>
      </c>
      <c r="G1426" t="s">
        <v>79</v>
      </c>
      <c r="H1426" s="1">
        <f>DATE(2024,11,11)</f>
        <v>45607</v>
      </c>
      <c r="I1426">
        <v>4436.28</v>
      </c>
    </row>
    <row r="1427" spans="1:17" x14ac:dyDescent="0.25">
      <c r="A1427">
        <f t="shared" ca="1" si="27"/>
        <v>0.41423770594343612</v>
      </c>
      <c r="B1427" s="2" t="s">
        <v>81</v>
      </c>
      <c r="C1427" s="2" t="s">
        <v>82</v>
      </c>
      <c r="D1427" s="2" t="s">
        <v>76</v>
      </c>
      <c r="E1427" s="2" t="s">
        <v>3015</v>
      </c>
      <c r="F1427" s="2" t="s">
        <v>3016</v>
      </c>
      <c r="G1427" t="s">
        <v>79</v>
      </c>
      <c r="H1427" s="1">
        <f>DATE(2024,12,18)</f>
        <v>45644</v>
      </c>
      <c r="I1427">
        <v>0</v>
      </c>
      <c r="K1427" s="12"/>
      <c r="L1427" s="12"/>
      <c r="P1427" s="12"/>
      <c r="Q1427" s="16"/>
    </row>
    <row r="1428" spans="1:17" x14ac:dyDescent="0.25">
      <c r="A1428">
        <f t="shared" ca="1" si="27"/>
        <v>0.29707219222622927</v>
      </c>
      <c r="B1428" s="2" t="s">
        <v>126</v>
      </c>
      <c r="C1428" s="2" t="s">
        <v>127</v>
      </c>
      <c r="D1428" s="2" t="s">
        <v>76</v>
      </c>
      <c r="E1428" s="2" t="s">
        <v>3017</v>
      </c>
      <c r="F1428" s="2" t="s">
        <v>3018</v>
      </c>
      <c r="G1428" t="s">
        <v>101</v>
      </c>
      <c r="H1428" s="1">
        <f>DATE(2025,2,10)</f>
        <v>45698</v>
      </c>
      <c r="I1428">
        <v>80.400000000000006</v>
      </c>
    </row>
    <row r="1429" spans="1:17" x14ac:dyDescent="0.25">
      <c r="A1429">
        <f t="shared" ca="1" si="27"/>
        <v>0.76065845055022152</v>
      </c>
      <c r="B1429" s="2" t="s">
        <v>81</v>
      </c>
      <c r="C1429" s="2" t="s">
        <v>82</v>
      </c>
      <c r="D1429" s="2" t="s">
        <v>76</v>
      </c>
      <c r="E1429" s="2" t="s">
        <v>3019</v>
      </c>
      <c r="F1429" s="2" t="s">
        <v>2985</v>
      </c>
      <c r="G1429" t="s">
        <v>79</v>
      </c>
      <c r="H1429" s="1">
        <f>DATE(2024,10,24)</f>
        <v>45589</v>
      </c>
      <c r="I1429">
        <v>6029.59</v>
      </c>
    </row>
    <row r="1430" spans="1:17" x14ac:dyDescent="0.25">
      <c r="A1430">
        <f t="shared" ca="1" si="27"/>
        <v>0.41131831146691578</v>
      </c>
      <c r="B1430" s="2" t="s">
        <v>187</v>
      </c>
      <c r="C1430" s="2" t="s">
        <v>188</v>
      </c>
      <c r="D1430" s="2" t="s">
        <v>76</v>
      </c>
      <c r="E1430" s="2" t="s">
        <v>3020</v>
      </c>
      <c r="F1430" s="2" t="s">
        <v>3021</v>
      </c>
      <c r="G1430" t="s">
        <v>79</v>
      </c>
      <c r="H1430" s="1">
        <f>DATE(2024,10,18)</f>
        <v>45583</v>
      </c>
      <c r="I1430">
        <v>80.400000000000006</v>
      </c>
    </row>
    <row r="1431" spans="1:17" x14ac:dyDescent="0.25">
      <c r="A1431">
        <f t="shared" ca="1" si="27"/>
        <v>0.26240139587584155</v>
      </c>
      <c r="B1431" s="2" t="s">
        <v>74</v>
      </c>
      <c r="C1431" s="2" t="s">
        <v>75</v>
      </c>
      <c r="D1431" s="2" t="s">
        <v>76</v>
      </c>
      <c r="E1431" s="2" t="s">
        <v>3022</v>
      </c>
      <c r="F1431" s="2" t="s">
        <v>3023</v>
      </c>
      <c r="G1431" t="s">
        <v>79</v>
      </c>
      <c r="H1431" s="1">
        <f>DATE(2024,10,25)</f>
        <v>45590</v>
      </c>
      <c r="I1431">
        <v>3654.97</v>
      </c>
    </row>
    <row r="1432" spans="1:17" x14ac:dyDescent="0.25">
      <c r="A1432">
        <f t="shared" ca="1" si="27"/>
        <v>0.92312086076649758</v>
      </c>
      <c r="B1432" s="2" t="s">
        <v>102</v>
      </c>
      <c r="C1432" s="2" t="s">
        <v>103</v>
      </c>
      <c r="D1432" s="2" t="s">
        <v>76</v>
      </c>
      <c r="E1432" s="2" t="s">
        <v>3024</v>
      </c>
      <c r="F1432" s="2" t="s">
        <v>3025</v>
      </c>
      <c r="G1432" t="s">
        <v>79</v>
      </c>
      <c r="H1432" s="1">
        <f>DATE(2024,10,21)</f>
        <v>45586</v>
      </c>
      <c r="I1432">
        <v>305.2</v>
      </c>
    </row>
    <row r="1433" spans="1:17" x14ac:dyDescent="0.25">
      <c r="A1433">
        <f t="shared" ca="1" si="27"/>
        <v>0.84565324085001792</v>
      </c>
      <c r="B1433" s="2" t="s">
        <v>187</v>
      </c>
      <c r="C1433" s="2" t="s">
        <v>188</v>
      </c>
      <c r="D1433" s="2" t="s">
        <v>76</v>
      </c>
      <c r="E1433" s="2" t="s">
        <v>3026</v>
      </c>
      <c r="F1433" s="2" t="s">
        <v>3027</v>
      </c>
      <c r="G1433" t="s">
        <v>79</v>
      </c>
      <c r="H1433" s="1">
        <f>DATE(2024,11,27)</f>
        <v>45623</v>
      </c>
      <c r="I1433">
        <v>744</v>
      </c>
    </row>
    <row r="1434" spans="1:17" x14ac:dyDescent="0.25">
      <c r="A1434">
        <f t="shared" ca="1" si="27"/>
        <v>0.95821356584374051</v>
      </c>
      <c r="B1434" s="2" t="s">
        <v>166</v>
      </c>
      <c r="C1434" s="2" t="s">
        <v>167</v>
      </c>
      <c r="D1434" s="2" t="s">
        <v>76</v>
      </c>
      <c r="E1434" s="2" t="s">
        <v>3028</v>
      </c>
      <c r="F1434" s="2" t="s">
        <v>1565</v>
      </c>
      <c r="G1434" t="s">
        <v>79</v>
      </c>
      <c r="H1434" s="1">
        <f>DATE(2024,12,2)</f>
        <v>45628</v>
      </c>
      <c r="I1434">
        <v>15166.97</v>
      </c>
    </row>
    <row r="1435" spans="1:17" x14ac:dyDescent="0.25">
      <c r="A1435">
        <f t="shared" ca="1" si="27"/>
        <v>0.30338663080582173</v>
      </c>
      <c r="B1435" s="2" t="s">
        <v>81</v>
      </c>
      <c r="C1435" s="2" t="s">
        <v>82</v>
      </c>
      <c r="D1435" s="2" t="s">
        <v>76</v>
      </c>
      <c r="E1435" s="2" t="s">
        <v>3029</v>
      </c>
      <c r="F1435" s="2" t="s">
        <v>3030</v>
      </c>
      <c r="G1435" t="s">
        <v>101</v>
      </c>
      <c r="H1435" s="1">
        <f>DATE(2025,2,18)</f>
        <v>45706</v>
      </c>
      <c r="I1435">
        <v>2711.64</v>
      </c>
    </row>
    <row r="1436" spans="1:17" x14ac:dyDescent="0.25">
      <c r="A1436">
        <f t="shared" ca="1" si="27"/>
        <v>0.64805111427270934</v>
      </c>
      <c r="B1436" s="2" t="s">
        <v>241</v>
      </c>
      <c r="C1436" s="2" t="s">
        <v>242</v>
      </c>
      <c r="D1436" s="2" t="s">
        <v>76</v>
      </c>
      <c r="E1436" s="2" t="s">
        <v>3031</v>
      </c>
      <c r="F1436" s="2" t="s">
        <v>3032</v>
      </c>
      <c r="G1436" t="s">
        <v>101</v>
      </c>
      <c r="H1436" s="1">
        <f>DATE(2025,1,20)</f>
        <v>45677</v>
      </c>
      <c r="I1436">
        <v>61.63</v>
      </c>
    </row>
    <row r="1437" spans="1:17" x14ac:dyDescent="0.25">
      <c r="A1437">
        <f t="shared" ca="1" si="27"/>
        <v>0.95222515096855176</v>
      </c>
      <c r="B1437" s="2" t="s">
        <v>307</v>
      </c>
      <c r="C1437" s="2" t="s">
        <v>308</v>
      </c>
      <c r="D1437" s="2" t="s">
        <v>76</v>
      </c>
      <c r="E1437" s="2" t="s">
        <v>3033</v>
      </c>
      <c r="F1437" s="2" t="s">
        <v>3034</v>
      </c>
      <c r="G1437" t="s">
        <v>79</v>
      </c>
      <c r="H1437" s="1">
        <f>DATE(2024,10,31)</f>
        <v>45596</v>
      </c>
      <c r="I1437">
        <v>2025.94</v>
      </c>
    </row>
    <row r="1438" spans="1:17" x14ac:dyDescent="0.25">
      <c r="A1438">
        <f t="shared" ca="1" si="27"/>
        <v>0.95599214640722197</v>
      </c>
      <c r="B1438" s="2" t="s">
        <v>126</v>
      </c>
      <c r="C1438" s="2" t="s">
        <v>127</v>
      </c>
      <c r="D1438" s="2" t="s">
        <v>76</v>
      </c>
      <c r="E1438" s="2" t="s">
        <v>3035</v>
      </c>
      <c r="F1438" s="2" t="s">
        <v>3036</v>
      </c>
      <c r="G1438" t="s">
        <v>79</v>
      </c>
      <c r="H1438" s="1">
        <f>DATE(2024,10,7)</f>
        <v>45572</v>
      </c>
      <c r="I1438">
        <v>2808</v>
      </c>
    </row>
    <row r="1439" spans="1:17" x14ac:dyDescent="0.25">
      <c r="A1439">
        <f t="shared" ca="1" si="27"/>
        <v>0.11625851812147781</v>
      </c>
      <c r="B1439" s="2" t="s">
        <v>564</v>
      </c>
      <c r="C1439" s="2" t="s">
        <v>565</v>
      </c>
      <c r="D1439" s="2" t="s">
        <v>76</v>
      </c>
      <c r="E1439" s="2" t="s">
        <v>3037</v>
      </c>
      <c r="F1439" s="2" t="s">
        <v>3038</v>
      </c>
      <c r="G1439" t="s">
        <v>79</v>
      </c>
      <c r="H1439" s="1">
        <f>DATE(2024,12,5)</f>
        <v>45631</v>
      </c>
      <c r="I1439">
        <v>496.84</v>
      </c>
    </row>
    <row r="1440" spans="1:17" x14ac:dyDescent="0.25">
      <c r="A1440">
        <f t="shared" ca="1" si="27"/>
        <v>0.41218625907736117</v>
      </c>
      <c r="B1440" s="2" t="s">
        <v>81</v>
      </c>
      <c r="C1440" s="2" t="s">
        <v>82</v>
      </c>
      <c r="D1440" s="2" t="s">
        <v>76</v>
      </c>
      <c r="E1440" s="2" t="s">
        <v>3039</v>
      </c>
      <c r="F1440" s="2" t="s">
        <v>3040</v>
      </c>
      <c r="G1440" t="s">
        <v>101</v>
      </c>
      <c r="H1440" s="1">
        <f>DATE(2025,1,5)</f>
        <v>45662</v>
      </c>
      <c r="I1440">
        <v>1456.92</v>
      </c>
    </row>
    <row r="1441" spans="1:17" x14ac:dyDescent="0.25">
      <c r="A1441">
        <f t="shared" ca="1" si="27"/>
        <v>0.22628961007752058</v>
      </c>
      <c r="B1441" s="2" t="s">
        <v>126</v>
      </c>
      <c r="C1441" s="2" t="s">
        <v>127</v>
      </c>
      <c r="D1441" s="2" t="s">
        <v>76</v>
      </c>
      <c r="E1441" s="2" t="s">
        <v>3041</v>
      </c>
      <c r="F1441" s="2" t="s">
        <v>3042</v>
      </c>
      <c r="G1441" t="s">
        <v>79</v>
      </c>
      <c r="H1441" s="1">
        <f>DATE(2024,11,19)</f>
        <v>45615</v>
      </c>
      <c r="I1441">
        <v>7564</v>
      </c>
    </row>
    <row r="1442" spans="1:17" x14ac:dyDescent="0.25">
      <c r="A1442">
        <f t="shared" ca="1" si="27"/>
        <v>0.56697642860254482</v>
      </c>
      <c r="B1442" s="2" t="s">
        <v>126</v>
      </c>
      <c r="C1442" s="2" t="s">
        <v>127</v>
      </c>
      <c r="D1442" s="2" t="s">
        <v>76</v>
      </c>
      <c r="E1442" s="2" t="s">
        <v>3043</v>
      </c>
      <c r="F1442" s="2" t="s">
        <v>3044</v>
      </c>
      <c r="G1442" t="s">
        <v>79</v>
      </c>
      <c r="H1442" s="1">
        <f>DATE(2024,12,26)</f>
        <v>45652</v>
      </c>
      <c r="I1442">
        <v>2436.7600000000002</v>
      </c>
    </row>
    <row r="1443" spans="1:17" x14ac:dyDescent="0.25">
      <c r="A1443">
        <f t="shared" ca="1" si="27"/>
        <v>0.33930831413673312</v>
      </c>
      <c r="B1443" s="2" t="s">
        <v>241</v>
      </c>
      <c r="C1443" s="2" t="s">
        <v>242</v>
      </c>
      <c r="D1443" s="2" t="s">
        <v>76</v>
      </c>
      <c r="E1443" s="2" t="s">
        <v>3045</v>
      </c>
      <c r="F1443" s="2" t="s">
        <v>3046</v>
      </c>
      <c r="G1443" t="s">
        <v>101</v>
      </c>
      <c r="H1443" s="1">
        <f>DATE(2025,1,15)</f>
        <v>45672</v>
      </c>
      <c r="I1443">
        <v>76.03</v>
      </c>
    </row>
    <row r="1444" spans="1:17" x14ac:dyDescent="0.25">
      <c r="A1444">
        <f t="shared" ca="1" si="27"/>
        <v>0.82775883014575879</v>
      </c>
      <c r="B1444" s="2" t="s">
        <v>150</v>
      </c>
      <c r="C1444" s="2" t="s">
        <v>151</v>
      </c>
      <c r="D1444" s="2" t="s">
        <v>76</v>
      </c>
      <c r="E1444" s="2" t="s">
        <v>3047</v>
      </c>
      <c r="F1444" s="2" t="s">
        <v>3048</v>
      </c>
      <c r="G1444" t="s">
        <v>79</v>
      </c>
      <c r="H1444" s="1">
        <f>DATE(2024,11,26)</f>
        <v>45622</v>
      </c>
      <c r="I1444">
        <v>1150.22</v>
      </c>
    </row>
    <row r="1445" spans="1:17" x14ac:dyDescent="0.25">
      <c r="A1445">
        <f t="shared" ca="1" si="27"/>
        <v>0.47355609835880208</v>
      </c>
      <c r="B1445" s="2" t="s">
        <v>187</v>
      </c>
      <c r="C1445" s="2" t="s">
        <v>188</v>
      </c>
      <c r="D1445" s="2" t="s">
        <v>76</v>
      </c>
      <c r="E1445" s="2" t="s">
        <v>3049</v>
      </c>
      <c r="F1445" s="2" t="s">
        <v>3050</v>
      </c>
      <c r="G1445" t="s">
        <v>79</v>
      </c>
      <c r="H1445" s="1">
        <f>DATE(2024,11,6)</f>
        <v>45602</v>
      </c>
      <c r="I1445">
        <v>80.400000000000006</v>
      </c>
    </row>
    <row r="1446" spans="1:17" x14ac:dyDescent="0.25">
      <c r="A1446">
        <f t="shared" ca="1" si="27"/>
        <v>0.79307922191497715</v>
      </c>
      <c r="B1446" s="2" t="s">
        <v>126</v>
      </c>
      <c r="C1446" s="2" t="s">
        <v>127</v>
      </c>
      <c r="D1446" s="2" t="s">
        <v>76</v>
      </c>
      <c r="E1446" s="2" t="s">
        <v>3051</v>
      </c>
      <c r="F1446" s="2" t="s">
        <v>3052</v>
      </c>
      <c r="G1446" t="s">
        <v>79</v>
      </c>
      <c r="H1446" s="1">
        <f>DATE(2025,1,9)</f>
        <v>45666</v>
      </c>
      <c r="I1446">
        <v>1608</v>
      </c>
    </row>
    <row r="1447" spans="1:17" x14ac:dyDescent="0.25">
      <c r="A1447">
        <f t="shared" ca="1" si="27"/>
        <v>0.71287578962714426</v>
      </c>
      <c r="B1447" s="2" t="s">
        <v>3053</v>
      </c>
      <c r="C1447" s="2" t="s">
        <v>3054</v>
      </c>
      <c r="D1447" s="2" t="s">
        <v>76</v>
      </c>
      <c r="E1447" s="2" t="s">
        <v>3055</v>
      </c>
      <c r="F1447" s="2" t="s">
        <v>3056</v>
      </c>
      <c r="G1447" t="s">
        <v>79</v>
      </c>
      <c r="H1447" s="1">
        <f>DATE(2024,12,5)</f>
        <v>45631</v>
      </c>
      <c r="I1447">
        <v>334.76</v>
      </c>
    </row>
    <row r="1448" spans="1:17" x14ac:dyDescent="0.25">
      <c r="A1448">
        <f t="shared" ca="1" si="27"/>
        <v>0.53097447527316555</v>
      </c>
      <c r="B1448" s="2" t="s">
        <v>241</v>
      </c>
      <c r="C1448" s="2" t="s">
        <v>242</v>
      </c>
      <c r="D1448" s="2" t="s">
        <v>76</v>
      </c>
      <c r="E1448" s="2" t="s">
        <v>3057</v>
      </c>
      <c r="F1448" s="2" t="s">
        <v>543</v>
      </c>
      <c r="G1448" t="s">
        <v>101</v>
      </c>
      <c r="H1448" s="1">
        <f>DATE(2025,2,7)</f>
        <v>45695</v>
      </c>
      <c r="I1448">
        <v>3012.19</v>
      </c>
    </row>
    <row r="1449" spans="1:17" x14ac:dyDescent="0.25">
      <c r="A1449">
        <f t="shared" ca="1" si="27"/>
        <v>0.42294527662728854</v>
      </c>
      <c r="B1449" s="2" t="s">
        <v>241</v>
      </c>
      <c r="C1449" s="2" t="s">
        <v>242</v>
      </c>
      <c r="D1449" s="2" t="s">
        <v>76</v>
      </c>
      <c r="E1449" s="2" t="s">
        <v>3058</v>
      </c>
      <c r="F1449" s="2" t="s">
        <v>3059</v>
      </c>
      <c r="G1449" t="s">
        <v>101</v>
      </c>
      <c r="H1449" s="1">
        <f>DATE(2025,1,15)</f>
        <v>45672</v>
      </c>
      <c r="I1449">
        <v>10.86</v>
      </c>
    </row>
    <row r="1450" spans="1:17" x14ac:dyDescent="0.25">
      <c r="A1450">
        <f t="shared" ca="1" si="27"/>
        <v>0.77263971711040158</v>
      </c>
      <c r="B1450" s="2" t="s">
        <v>74</v>
      </c>
      <c r="C1450" s="2" t="s">
        <v>75</v>
      </c>
      <c r="D1450" s="2" t="s">
        <v>76</v>
      </c>
      <c r="E1450" s="2" t="s">
        <v>3060</v>
      </c>
      <c r="F1450" s="2" t="s">
        <v>3061</v>
      </c>
      <c r="G1450" t="s">
        <v>79</v>
      </c>
      <c r="H1450" s="1">
        <f>DATE(2024,10,2)</f>
        <v>45567</v>
      </c>
      <c r="I1450">
        <v>20243.740000000002</v>
      </c>
    </row>
    <row r="1451" spans="1:17" x14ac:dyDescent="0.25">
      <c r="A1451">
        <f t="shared" ca="1" si="27"/>
        <v>0.90162639429707925</v>
      </c>
      <c r="B1451" s="2" t="s">
        <v>187</v>
      </c>
      <c r="C1451" s="2" t="s">
        <v>188</v>
      </c>
      <c r="D1451" s="2" t="s">
        <v>76</v>
      </c>
      <c r="E1451" s="2" t="s">
        <v>3062</v>
      </c>
      <c r="F1451" s="2" t="s">
        <v>3063</v>
      </c>
      <c r="G1451" t="s">
        <v>79</v>
      </c>
      <c r="H1451" s="1">
        <f>DATE(2024,12,17)</f>
        <v>45643</v>
      </c>
      <c r="I1451">
        <v>482.4</v>
      </c>
      <c r="K1451" s="12"/>
      <c r="L1451" s="12"/>
      <c r="P1451" s="12"/>
      <c r="Q1451" s="16"/>
    </row>
    <row r="1452" spans="1:17" x14ac:dyDescent="0.25">
      <c r="A1452">
        <f t="shared" ca="1" si="27"/>
        <v>9.3052975814344574E-2</v>
      </c>
      <c r="B1452" s="2" t="s">
        <v>315</v>
      </c>
      <c r="C1452" s="2" t="s">
        <v>316</v>
      </c>
      <c r="D1452" s="2" t="s">
        <v>76</v>
      </c>
      <c r="E1452" s="2" t="s">
        <v>3064</v>
      </c>
      <c r="F1452" s="2" t="s">
        <v>3065</v>
      </c>
      <c r="G1452" t="s">
        <v>79</v>
      </c>
      <c r="H1452" s="1">
        <f>DATE(2025,1,27)</f>
        <v>45684</v>
      </c>
      <c r="I1452">
        <v>170.16</v>
      </c>
    </row>
    <row r="1453" spans="1:17" x14ac:dyDescent="0.25">
      <c r="A1453">
        <f t="shared" ca="1" si="27"/>
        <v>0.24964326095870859</v>
      </c>
      <c r="B1453" s="2" t="s">
        <v>85</v>
      </c>
      <c r="C1453" s="2" t="s">
        <v>86</v>
      </c>
      <c r="D1453" s="2" t="s">
        <v>76</v>
      </c>
      <c r="E1453" s="2" t="s">
        <v>3066</v>
      </c>
      <c r="F1453" s="2" t="s">
        <v>3067</v>
      </c>
      <c r="G1453" t="s">
        <v>79</v>
      </c>
      <c r="H1453" s="1">
        <f>DATE(2024,10,28)</f>
        <v>45593</v>
      </c>
      <c r="I1453">
        <v>592.64</v>
      </c>
    </row>
    <row r="1454" spans="1:17" x14ac:dyDescent="0.25">
      <c r="A1454">
        <f t="shared" ca="1" si="27"/>
        <v>0.11207275181712761</v>
      </c>
      <c r="B1454" s="2" t="s">
        <v>81</v>
      </c>
      <c r="C1454" s="2" t="s">
        <v>82</v>
      </c>
      <c r="D1454" s="2" t="s">
        <v>76</v>
      </c>
      <c r="E1454" s="2" t="s">
        <v>3068</v>
      </c>
      <c r="F1454" s="2" t="s">
        <v>3069</v>
      </c>
      <c r="G1454" t="s">
        <v>101</v>
      </c>
      <c r="H1454" s="1">
        <f>DATE(2025,2,19)</f>
        <v>45707</v>
      </c>
      <c r="I1454">
        <v>3440.14</v>
      </c>
    </row>
    <row r="1455" spans="1:17" x14ac:dyDescent="0.25">
      <c r="A1455">
        <f t="shared" ca="1" si="27"/>
        <v>0.42403130826719337</v>
      </c>
      <c r="B1455" s="2" t="s">
        <v>126</v>
      </c>
      <c r="C1455" s="2" t="s">
        <v>127</v>
      </c>
      <c r="D1455" s="2" t="s">
        <v>76</v>
      </c>
      <c r="E1455" s="2" t="s">
        <v>3070</v>
      </c>
      <c r="F1455" s="2" t="s">
        <v>3071</v>
      </c>
      <c r="G1455" t="s">
        <v>101</v>
      </c>
      <c r="H1455" s="1">
        <f>DATE(2025,1,24)</f>
        <v>45681</v>
      </c>
      <c r="I1455">
        <v>277.60000000000002</v>
      </c>
    </row>
    <row r="1456" spans="1:17" x14ac:dyDescent="0.25">
      <c r="A1456">
        <f t="shared" ca="1" si="27"/>
        <v>0.80186041451434098</v>
      </c>
      <c r="B1456" s="2" t="s">
        <v>583</v>
      </c>
      <c r="C1456" s="2" t="s">
        <v>584</v>
      </c>
      <c r="D1456" s="2" t="s">
        <v>76</v>
      </c>
      <c r="E1456" s="2" t="s">
        <v>3072</v>
      </c>
      <c r="F1456" s="2" t="s">
        <v>2191</v>
      </c>
      <c r="G1456" t="s">
        <v>79</v>
      </c>
      <c r="H1456" s="1">
        <f>DATE(2024,10,4)</f>
        <v>45569</v>
      </c>
      <c r="I1456">
        <v>6352.28</v>
      </c>
    </row>
    <row r="1457" spans="1:9" x14ac:dyDescent="0.25">
      <c r="A1457">
        <f t="shared" ca="1" si="27"/>
        <v>0.86197564530980597</v>
      </c>
      <c r="B1457" s="2" t="s">
        <v>85</v>
      </c>
      <c r="C1457" s="2" t="s">
        <v>86</v>
      </c>
      <c r="D1457" s="2" t="s">
        <v>76</v>
      </c>
      <c r="E1457" s="2" t="s">
        <v>3073</v>
      </c>
      <c r="F1457" s="2" t="s">
        <v>2033</v>
      </c>
      <c r="G1457" t="s">
        <v>79</v>
      </c>
      <c r="H1457" s="1">
        <f>DATE(2024,12,2)</f>
        <v>45628</v>
      </c>
      <c r="I1457">
        <v>1088.3499999999999</v>
      </c>
    </row>
    <row r="1458" spans="1:9" x14ac:dyDescent="0.25">
      <c r="A1458">
        <f t="shared" ca="1" si="27"/>
        <v>4.1163913865913671E-3</v>
      </c>
      <c r="B1458" s="2" t="s">
        <v>241</v>
      </c>
      <c r="C1458" s="2" t="s">
        <v>242</v>
      </c>
      <c r="D1458" s="2" t="s">
        <v>76</v>
      </c>
      <c r="E1458" s="2" t="s">
        <v>3074</v>
      </c>
      <c r="F1458" s="2" t="s">
        <v>2328</v>
      </c>
      <c r="G1458" t="s">
        <v>79</v>
      </c>
      <c r="H1458" s="1">
        <f>DATE(2024,11,13)</f>
        <v>45609</v>
      </c>
      <c r="I1458">
        <v>324.95999999999998</v>
      </c>
    </row>
    <row r="1459" spans="1:9" x14ac:dyDescent="0.25">
      <c r="A1459">
        <f t="shared" ca="1" si="27"/>
        <v>0.16941052095002485</v>
      </c>
      <c r="B1459" s="2" t="s">
        <v>187</v>
      </c>
      <c r="C1459" s="2" t="s">
        <v>188</v>
      </c>
      <c r="D1459" s="2" t="s">
        <v>76</v>
      </c>
      <c r="E1459" s="2" t="s">
        <v>3075</v>
      </c>
      <c r="F1459" s="2" t="s">
        <v>3076</v>
      </c>
      <c r="G1459" t="s">
        <v>79</v>
      </c>
      <c r="H1459" s="1">
        <f>DATE(2024,11,13)</f>
        <v>45609</v>
      </c>
      <c r="I1459">
        <v>964.8</v>
      </c>
    </row>
    <row r="1460" spans="1:9" x14ac:dyDescent="0.25">
      <c r="A1460">
        <f t="shared" ca="1" si="27"/>
        <v>0.70699368553136477</v>
      </c>
      <c r="B1460" s="2" t="s">
        <v>241</v>
      </c>
      <c r="C1460" s="2" t="s">
        <v>242</v>
      </c>
      <c r="D1460" s="2" t="s">
        <v>76</v>
      </c>
      <c r="E1460" s="2" t="s">
        <v>3077</v>
      </c>
      <c r="F1460" s="2" t="s">
        <v>2271</v>
      </c>
      <c r="G1460" t="s">
        <v>79</v>
      </c>
      <c r="H1460" s="1">
        <f>DATE(2024,10,18)</f>
        <v>45583</v>
      </c>
      <c r="I1460">
        <v>368.22</v>
      </c>
    </row>
    <row r="1461" spans="1:9" x14ac:dyDescent="0.25">
      <c r="A1461">
        <f t="shared" ca="1" si="27"/>
        <v>0.44848817798637008</v>
      </c>
      <c r="B1461" s="2" t="s">
        <v>74</v>
      </c>
      <c r="C1461" s="2" t="s">
        <v>75</v>
      </c>
      <c r="D1461" s="2" t="s">
        <v>76</v>
      </c>
      <c r="E1461" s="2" t="s">
        <v>3078</v>
      </c>
      <c r="F1461" s="2" t="s">
        <v>3079</v>
      </c>
      <c r="G1461" t="s">
        <v>79</v>
      </c>
      <c r="H1461" s="1">
        <f>DATE(2024,10,30)</f>
        <v>45595</v>
      </c>
      <c r="I1461">
        <v>1005.65</v>
      </c>
    </row>
    <row r="1462" spans="1:9" x14ac:dyDescent="0.25">
      <c r="A1462">
        <f t="shared" ca="1" si="27"/>
        <v>0.21027269319920738</v>
      </c>
      <c r="B1462" s="2" t="s">
        <v>187</v>
      </c>
      <c r="C1462" s="2" t="s">
        <v>188</v>
      </c>
      <c r="D1462" s="2" t="s">
        <v>76</v>
      </c>
      <c r="E1462" s="2" t="s">
        <v>3080</v>
      </c>
      <c r="F1462" s="2" t="s">
        <v>3081</v>
      </c>
      <c r="G1462" t="s">
        <v>101</v>
      </c>
      <c r="H1462" s="1">
        <f>DATE(2025,2,5)</f>
        <v>45693</v>
      </c>
      <c r="I1462">
        <v>24.72</v>
      </c>
    </row>
    <row r="1463" spans="1:9" x14ac:dyDescent="0.25">
      <c r="A1463">
        <f t="shared" ca="1" si="27"/>
        <v>0.30673094043149496</v>
      </c>
      <c r="B1463" s="2" t="s">
        <v>241</v>
      </c>
      <c r="C1463" s="2" t="s">
        <v>242</v>
      </c>
      <c r="D1463" s="2" t="s">
        <v>76</v>
      </c>
      <c r="E1463" s="2" t="s">
        <v>3082</v>
      </c>
      <c r="F1463" s="2" t="s">
        <v>2249</v>
      </c>
      <c r="G1463" t="s">
        <v>79</v>
      </c>
      <c r="H1463" s="1">
        <f>DATE(2024,11,6)</f>
        <v>45602</v>
      </c>
      <c r="I1463">
        <v>844.06</v>
      </c>
    </row>
    <row r="1464" spans="1:9" x14ac:dyDescent="0.25">
      <c r="A1464">
        <f t="shared" ca="1" si="27"/>
        <v>0.47976750232080023</v>
      </c>
      <c r="B1464" s="2" t="s">
        <v>81</v>
      </c>
      <c r="C1464" s="2" t="s">
        <v>82</v>
      </c>
      <c r="D1464" s="2" t="s">
        <v>76</v>
      </c>
      <c r="E1464" s="2" t="s">
        <v>3083</v>
      </c>
      <c r="F1464" s="2" t="s">
        <v>3084</v>
      </c>
      <c r="G1464" t="s">
        <v>101</v>
      </c>
      <c r="H1464" s="1">
        <f>DATE(2025,1,13)</f>
        <v>45670</v>
      </c>
      <c r="I1464">
        <v>409.52</v>
      </c>
    </row>
    <row r="1465" spans="1:9" x14ac:dyDescent="0.25">
      <c r="A1465">
        <f t="shared" ca="1" si="27"/>
        <v>4.5102250217966877E-2</v>
      </c>
      <c r="B1465" s="2" t="s">
        <v>241</v>
      </c>
      <c r="C1465" s="2" t="s">
        <v>242</v>
      </c>
      <c r="D1465" s="2" t="s">
        <v>76</v>
      </c>
      <c r="E1465" s="2" t="s">
        <v>3085</v>
      </c>
      <c r="F1465" s="2" t="s">
        <v>3086</v>
      </c>
      <c r="G1465" t="s">
        <v>79</v>
      </c>
      <c r="H1465" s="1">
        <f>DATE(2024,12,23)</f>
        <v>45649</v>
      </c>
      <c r="I1465">
        <v>36.64</v>
      </c>
    </row>
    <row r="1466" spans="1:9" x14ac:dyDescent="0.25">
      <c r="A1466">
        <f t="shared" ca="1" si="27"/>
        <v>0.84796313674214496</v>
      </c>
      <c r="B1466" s="2" t="s">
        <v>224</v>
      </c>
      <c r="C1466" s="2" t="s">
        <v>225</v>
      </c>
      <c r="D1466" s="2" t="s">
        <v>76</v>
      </c>
      <c r="E1466" s="2" t="s">
        <v>3087</v>
      </c>
      <c r="F1466" s="2" t="s">
        <v>3088</v>
      </c>
      <c r="G1466" t="s">
        <v>79</v>
      </c>
      <c r="H1466" s="1">
        <f>DATE(2024,10,25)</f>
        <v>45590</v>
      </c>
      <c r="I1466">
        <v>2438.7800000000002</v>
      </c>
    </row>
    <row r="1467" spans="1:9" x14ac:dyDescent="0.25">
      <c r="A1467">
        <f t="shared" ca="1" si="27"/>
        <v>9.4823872513324914E-2</v>
      </c>
      <c r="B1467" s="2" t="s">
        <v>150</v>
      </c>
      <c r="C1467" s="2" t="s">
        <v>151</v>
      </c>
      <c r="D1467" s="2" t="s">
        <v>76</v>
      </c>
      <c r="E1467" s="2" t="s">
        <v>3089</v>
      </c>
      <c r="F1467" s="2" t="s">
        <v>3090</v>
      </c>
      <c r="G1467" t="s">
        <v>79</v>
      </c>
      <c r="H1467" s="1">
        <f>DATE(2024,11,1)</f>
        <v>45597</v>
      </c>
      <c r="I1467">
        <v>6766.15</v>
      </c>
    </row>
    <row r="1468" spans="1:9" x14ac:dyDescent="0.25">
      <c r="A1468">
        <f t="shared" ca="1" si="27"/>
        <v>1.0570830924124697E-2</v>
      </c>
      <c r="B1468" s="2" t="s">
        <v>126</v>
      </c>
      <c r="C1468" s="2" t="s">
        <v>127</v>
      </c>
      <c r="D1468" s="2" t="s">
        <v>76</v>
      </c>
      <c r="E1468" s="2" t="s">
        <v>3091</v>
      </c>
      <c r="F1468" s="2" t="s">
        <v>3092</v>
      </c>
      <c r="G1468" t="s">
        <v>101</v>
      </c>
      <c r="H1468" s="1">
        <f>DATE(2025,1,22)</f>
        <v>45679</v>
      </c>
      <c r="I1468">
        <v>14.26</v>
      </c>
    </row>
    <row r="1469" spans="1:9" x14ac:dyDescent="0.25">
      <c r="A1469">
        <f t="shared" ca="1" si="27"/>
        <v>2.3582163484578311E-2</v>
      </c>
      <c r="B1469" s="2" t="s">
        <v>126</v>
      </c>
      <c r="C1469" s="2" t="s">
        <v>127</v>
      </c>
      <c r="D1469" s="2" t="s">
        <v>76</v>
      </c>
      <c r="E1469" s="2" t="s">
        <v>3093</v>
      </c>
      <c r="F1469" s="2" t="s">
        <v>3094</v>
      </c>
      <c r="G1469" t="s">
        <v>79</v>
      </c>
      <c r="H1469" s="1">
        <f>DATE(2024,11,7)</f>
        <v>45603</v>
      </c>
      <c r="I1469">
        <v>234</v>
      </c>
    </row>
    <row r="1470" spans="1:9" x14ac:dyDescent="0.25">
      <c r="A1470">
        <f t="shared" ca="1" si="27"/>
        <v>0.809310396785898</v>
      </c>
      <c r="B1470" s="2" t="s">
        <v>241</v>
      </c>
      <c r="C1470" s="2" t="s">
        <v>242</v>
      </c>
      <c r="D1470" s="2" t="s">
        <v>76</v>
      </c>
      <c r="E1470" s="2" t="s">
        <v>3095</v>
      </c>
      <c r="F1470" s="2" t="s">
        <v>3096</v>
      </c>
      <c r="G1470" t="s">
        <v>101</v>
      </c>
      <c r="H1470" s="1">
        <f>DATE(2025,2,21)</f>
        <v>45709</v>
      </c>
      <c r="I1470">
        <v>260.43</v>
      </c>
    </row>
    <row r="1471" spans="1:9" x14ac:dyDescent="0.25">
      <c r="A1471">
        <f t="shared" ca="1" si="27"/>
        <v>0.5363828243965677</v>
      </c>
      <c r="B1471" s="2" t="s">
        <v>187</v>
      </c>
      <c r="C1471" s="2" t="s">
        <v>188</v>
      </c>
      <c r="D1471" s="2" t="s">
        <v>76</v>
      </c>
      <c r="E1471" s="2" t="s">
        <v>3097</v>
      </c>
      <c r="F1471" s="2" t="s">
        <v>3098</v>
      </c>
      <c r="G1471" t="s">
        <v>79</v>
      </c>
      <c r="H1471" s="1">
        <f>DATE(2024,10,16)</f>
        <v>45581</v>
      </c>
      <c r="I1471">
        <v>92.4</v>
      </c>
    </row>
    <row r="1472" spans="1:9" x14ac:dyDescent="0.25">
      <c r="A1472">
        <f t="shared" ca="1" si="27"/>
        <v>0.35930274149028185</v>
      </c>
      <c r="B1472" s="2" t="s">
        <v>126</v>
      </c>
      <c r="C1472" s="2" t="s">
        <v>127</v>
      </c>
      <c r="D1472" s="2" t="s">
        <v>76</v>
      </c>
      <c r="E1472" s="2" t="s">
        <v>3099</v>
      </c>
      <c r="F1472" s="2" t="s">
        <v>3100</v>
      </c>
      <c r="G1472" t="s">
        <v>79</v>
      </c>
      <c r="H1472" s="1">
        <f>DATE(2025,1,7)</f>
        <v>45664</v>
      </c>
      <c r="I1472">
        <v>1929.6</v>
      </c>
    </row>
    <row r="1473" spans="1:9" x14ac:dyDescent="0.25">
      <c r="A1473">
        <f t="shared" ca="1" si="27"/>
        <v>0.2192833171458356</v>
      </c>
      <c r="B1473" s="2" t="s">
        <v>1240</v>
      </c>
      <c r="C1473" s="2" t="s">
        <v>82</v>
      </c>
      <c r="D1473" s="2" t="s">
        <v>76</v>
      </c>
      <c r="E1473" s="2" t="s">
        <v>3101</v>
      </c>
      <c r="F1473" s="2" t="s">
        <v>3102</v>
      </c>
      <c r="G1473" t="s">
        <v>79</v>
      </c>
      <c r="H1473" s="1">
        <f>DATE(2024,11,25)</f>
        <v>45621</v>
      </c>
      <c r="I1473">
        <v>1516.04</v>
      </c>
    </row>
    <row r="1474" spans="1:9" x14ac:dyDescent="0.25">
      <c r="A1474">
        <f t="shared" ca="1" si="27"/>
        <v>0.55282144614653816</v>
      </c>
      <c r="B1474" s="2" t="s">
        <v>1186</v>
      </c>
      <c r="C1474" s="2" t="s">
        <v>1187</v>
      </c>
      <c r="D1474" s="2" t="s">
        <v>76</v>
      </c>
      <c r="E1474" s="2" t="s">
        <v>3103</v>
      </c>
      <c r="F1474" s="2" t="s">
        <v>1462</v>
      </c>
      <c r="G1474" t="s">
        <v>79</v>
      </c>
      <c r="H1474" s="1">
        <f>DATE(2024,10,23)</f>
        <v>45588</v>
      </c>
      <c r="I1474">
        <v>1065.1099999999999</v>
      </c>
    </row>
    <row r="1475" spans="1:9" x14ac:dyDescent="0.25">
      <c r="A1475">
        <f t="shared" ref="A1475:A1538" ca="1" si="28">RAND()</f>
        <v>0.40218046100932725</v>
      </c>
      <c r="B1475" s="2" t="s">
        <v>241</v>
      </c>
      <c r="C1475" s="2" t="s">
        <v>242</v>
      </c>
      <c r="D1475" s="2" t="s">
        <v>76</v>
      </c>
      <c r="E1475" s="2" t="s">
        <v>3104</v>
      </c>
      <c r="F1475" s="2" t="s">
        <v>3105</v>
      </c>
      <c r="G1475" t="s">
        <v>101</v>
      </c>
      <c r="H1475" s="1">
        <f>DATE(2025,1,29)</f>
        <v>45686</v>
      </c>
      <c r="I1475">
        <v>367.76</v>
      </c>
    </row>
    <row r="1476" spans="1:9" x14ac:dyDescent="0.25">
      <c r="A1476">
        <f t="shared" ca="1" si="28"/>
        <v>0.74193085775976264</v>
      </c>
      <c r="B1476" s="2" t="s">
        <v>919</v>
      </c>
      <c r="C1476" s="2" t="s">
        <v>920</v>
      </c>
      <c r="D1476" s="2" t="s">
        <v>76</v>
      </c>
      <c r="E1476" s="2" t="s">
        <v>3106</v>
      </c>
      <c r="F1476" s="2" t="s">
        <v>3107</v>
      </c>
      <c r="G1476" t="s">
        <v>79</v>
      </c>
      <c r="H1476" s="1">
        <f>DATE(2024,12,31)</f>
        <v>45657</v>
      </c>
      <c r="I1476">
        <v>471.87</v>
      </c>
    </row>
    <row r="1477" spans="1:9" x14ac:dyDescent="0.25">
      <c r="A1477">
        <f t="shared" ca="1" si="28"/>
        <v>0.20951674026379985</v>
      </c>
      <c r="B1477" s="2" t="s">
        <v>241</v>
      </c>
      <c r="C1477" s="2" t="s">
        <v>242</v>
      </c>
      <c r="D1477" s="2" t="s">
        <v>76</v>
      </c>
      <c r="E1477" s="2" t="s">
        <v>3108</v>
      </c>
      <c r="F1477" s="2" t="s">
        <v>3109</v>
      </c>
      <c r="G1477" t="s">
        <v>101</v>
      </c>
      <c r="H1477" s="1">
        <f>DATE(2025,1,27)</f>
        <v>45684</v>
      </c>
      <c r="I1477">
        <v>135.76</v>
      </c>
    </row>
    <row r="1478" spans="1:9" x14ac:dyDescent="0.25">
      <c r="A1478">
        <f t="shared" ca="1" si="28"/>
        <v>9.0875228727754775E-2</v>
      </c>
      <c r="B1478" s="2" t="s">
        <v>241</v>
      </c>
      <c r="C1478" s="2" t="s">
        <v>242</v>
      </c>
      <c r="D1478" s="2" t="s">
        <v>76</v>
      </c>
      <c r="E1478" s="2" t="s">
        <v>3110</v>
      </c>
      <c r="F1478" s="2" t="s">
        <v>3111</v>
      </c>
      <c r="G1478" t="s">
        <v>79</v>
      </c>
      <c r="H1478" s="1">
        <f>DATE(2024,12,13)</f>
        <v>45639</v>
      </c>
      <c r="I1478">
        <v>4379.4799999999996</v>
      </c>
    </row>
    <row r="1479" spans="1:9" x14ac:dyDescent="0.25">
      <c r="A1479">
        <f t="shared" ca="1" si="28"/>
        <v>0.14206173705820146</v>
      </c>
      <c r="B1479" s="2" t="s">
        <v>81</v>
      </c>
      <c r="C1479" s="2" t="s">
        <v>82</v>
      </c>
      <c r="D1479" s="2" t="s">
        <v>76</v>
      </c>
      <c r="E1479" s="2" t="s">
        <v>3112</v>
      </c>
      <c r="F1479" s="2" t="s">
        <v>3030</v>
      </c>
      <c r="G1479" t="s">
        <v>101</v>
      </c>
      <c r="H1479" s="1">
        <f>DATE(2025,2,26)</f>
        <v>45714</v>
      </c>
      <c r="I1479">
        <v>-2711.64</v>
      </c>
    </row>
    <row r="1480" spans="1:9" x14ac:dyDescent="0.25">
      <c r="A1480">
        <f t="shared" ca="1" si="28"/>
        <v>0.13055624240379571</v>
      </c>
      <c r="B1480" s="2" t="s">
        <v>126</v>
      </c>
      <c r="C1480" s="2" t="s">
        <v>127</v>
      </c>
      <c r="D1480" s="2" t="s">
        <v>76</v>
      </c>
      <c r="E1480" s="2" t="s">
        <v>3113</v>
      </c>
      <c r="F1480" s="2" t="s">
        <v>3114</v>
      </c>
      <c r="G1480" t="s">
        <v>79</v>
      </c>
      <c r="H1480" s="1">
        <f>DATE(2024,10,17)</f>
        <v>45582</v>
      </c>
      <c r="I1480">
        <v>4146.5</v>
      </c>
    </row>
    <row r="1481" spans="1:9" x14ac:dyDescent="0.25">
      <c r="A1481">
        <f t="shared" ca="1" si="28"/>
        <v>0.94171360953164573</v>
      </c>
      <c r="B1481" s="2" t="s">
        <v>126</v>
      </c>
      <c r="C1481" s="2" t="s">
        <v>127</v>
      </c>
      <c r="D1481" s="2" t="s">
        <v>76</v>
      </c>
      <c r="E1481" s="2" t="s">
        <v>3115</v>
      </c>
      <c r="F1481" s="2" t="s">
        <v>3116</v>
      </c>
      <c r="G1481" t="s">
        <v>79</v>
      </c>
      <c r="H1481" s="1">
        <f>DATE(2024,12,19)</f>
        <v>45645</v>
      </c>
      <c r="I1481">
        <v>843</v>
      </c>
    </row>
    <row r="1482" spans="1:9" x14ac:dyDescent="0.25">
      <c r="A1482">
        <f t="shared" ca="1" si="28"/>
        <v>0.56877313658984729</v>
      </c>
      <c r="B1482" s="2" t="s">
        <v>81</v>
      </c>
      <c r="C1482" s="2" t="s">
        <v>82</v>
      </c>
      <c r="D1482" s="2" t="s">
        <v>76</v>
      </c>
      <c r="E1482" s="2" t="s">
        <v>3117</v>
      </c>
      <c r="F1482" s="2" t="s">
        <v>538</v>
      </c>
      <c r="G1482" t="s">
        <v>79</v>
      </c>
      <c r="H1482" s="1">
        <f>DATE(2024,10,24)</f>
        <v>45589</v>
      </c>
      <c r="I1482">
        <v>4713.76</v>
      </c>
    </row>
    <row r="1483" spans="1:9" x14ac:dyDescent="0.25">
      <c r="A1483">
        <f t="shared" ca="1" si="28"/>
        <v>0.87683391879379846</v>
      </c>
      <c r="B1483" s="2" t="s">
        <v>126</v>
      </c>
      <c r="C1483" s="2" t="s">
        <v>127</v>
      </c>
      <c r="D1483" s="2" t="s">
        <v>76</v>
      </c>
      <c r="E1483" s="2" t="s">
        <v>3118</v>
      </c>
      <c r="F1483" s="2" t="s">
        <v>3119</v>
      </c>
      <c r="G1483" t="s">
        <v>79</v>
      </c>
      <c r="H1483" s="1">
        <f>DATE(2024,11,27)</f>
        <v>45623</v>
      </c>
      <c r="I1483">
        <v>109.72</v>
      </c>
    </row>
    <row r="1484" spans="1:9" x14ac:dyDescent="0.25">
      <c r="A1484">
        <f t="shared" ca="1" si="28"/>
        <v>0.53337385558644024</v>
      </c>
      <c r="B1484" s="2" t="s">
        <v>85</v>
      </c>
      <c r="C1484" s="2" t="s">
        <v>86</v>
      </c>
      <c r="D1484" s="2" t="s">
        <v>76</v>
      </c>
      <c r="E1484" s="2" t="s">
        <v>3120</v>
      </c>
      <c r="F1484" s="2" t="s">
        <v>3121</v>
      </c>
      <c r="G1484" t="s">
        <v>79</v>
      </c>
      <c r="H1484" s="1">
        <f>DATE(2025,2,26)</f>
        <v>45714</v>
      </c>
      <c r="I1484">
        <v>0</v>
      </c>
    </row>
    <row r="1485" spans="1:9" x14ac:dyDescent="0.25">
      <c r="A1485">
        <f t="shared" ca="1" si="28"/>
        <v>1.5712762371646871E-2</v>
      </c>
      <c r="B1485" s="2" t="s">
        <v>150</v>
      </c>
      <c r="C1485" s="2" t="s">
        <v>151</v>
      </c>
      <c r="D1485" s="2" t="s">
        <v>76</v>
      </c>
      <c r="E1485" s="2" t="s">
        <v>3122</v>
      </c>
      <c r="F1485" s="2" t="s">
        <v>3123</v>
      </c>
      <c r="G1485" t="s">
        <v>79</v>
      </c>
      <c r="H1485" s="1">
        <f>DATE(2024,11,1)</f>
        <v>45597</v>
      </c>
      <c r="I1485">
        <v>293.56</v>
      </c>
    </row>
    <row r="1486" spans="1:9" x14ac:dyDescent="0.25">
      <c r="A1486">
        <f t="shared" ca="1" si="28"/>
        <v>0.42148601008857312</v>
      </c>
      <c r="B1486" s="2" t="s">
        <v>136</v>
      </c>
      <c r="C1486" s="2" t="s">
        <v>137</v>
      </c>
      <c r="D1486" s="2" t="s">
        <v>76</v>
      </c>
      <c r="E1486" s="2" t="s">
        <v>3124</v>
      </c>
      <c r="F1486" s="2" t="s">
        <v>3125</v>
      </c>
      <c r="G1486" t="s">
        <v>79</v>
      </c>
      <c r="H1486" s="1">
        <f>DATE(2024,11,5)</f>
        <v>45601</v>
      </c>
      <c r="I1486">
        <v>462.18</v>
      </c>
    </row>
    <row r="1487" spans="1:9" x14ac:dyDescent="0.25">
      <c r="A1487">
        <f t="shared" ca="1" si="28"/>
        <v>9.0189526646091034E-2</v>
      </c>
      <c r="B1487" s="2" t="s">
        <v>126</v>
      </c>
      <c r="C1487" s="2" t="s">
        <v>127</v>
      </c>
      <c r="D1487" s="2" t="s">
        <v>76</v>
      </c>
      <c r="E1487" s="2" t="s">
        <v>3126</v>
      </c>
      <c r="F1487" s="2" t="s">
        <v>2827</v>
      </c>
      <c r="G1487" t="s">
        <v>79</v>
      </c>
      <c r="H1487" s="1">
        <f>DATE(2024,10,21)</f>
        <v>45586</v>
      </c>
      <c r="I1487">
        <v>1125.5999999999999</v>
      </c>
    </row>
    <row r="1488" spans="1:9" x14ac:dyDescent="0.25">
      <c r="A1488">
        <f t="shared" ca="1" si="28"/>
        <v>0.82371540276323729</v>
      </c>
      <c r="B1488" s="2" t="s">
        <v>81</v>
      </c>
      <c r="C1488" s="2" t="s">
        <v>82</v>
      </c>
      <c r="D1488" s="2" t="s">
        <v>76</v>
      </c>
      <c r="E1488" s="2" t="s">
        <v>3127</v>
      </c>
      <c r="F1488" s="2" t="s">
        <v>3128</v>
      </c>
      <c r="G1488" t="s">
        <v>79</v>
      </c>
      <c r="H1488" s="1">
        <f>DATE(2024,11,20)</f>
        <v>45616</v>
      </c>
      <c r="I1488">
        <v>512.88</v>
      </c>
    </row>
    <row r="1489" spans="1:9" x14ac:dyDescent="0.25">
      <c r="A1489">
        <f t="shared" ca="1" si="28"/>
        <v>0.5053883331882324</v>
      </c>
      <c r="B1489" s="2" t="s">
        <v>315</v>
      </c>
      <c r="C1489" s="2" t="s">
        <v>316</v>
      </c>
      <c r="D1489" s="2" t="s">
        <v>76</v>
      </c>
      <c r="E1489" s="2" t="s">
        <v>3129</v>
      </c>
      <c r="F1489" s="2" t="s">
        <v>3130</v>
      </c>
      <c r="G1489" t="s">
        <v>101</v>
      </c>
      <c r="H1489" s="1">
        <f>DATE(2025,2,25)</f>
        <v>45713</v>
      </c>
      <c r="I1489">
        <v>340.32</v>
      </c>
    </row>
    <row r="1490" spans="1:9" x14ac:dyDescent="0.25">
      <c r="A1490">
        <f t="shared" ca="1" si="28"/>
        <v>0.63991876233039169</v>
      </c>
      <c r="B1490" s="2" t="s">
        <v>261</v>
      </c>
      <c r="C1490" s="2" t="s">
        <v>262</v>
      </c>
      <c r="D1490" s="2" t="s">
        <v>76</v>
      </c>
      <c r="E1490" s="2" t="s">
        <v>3131</v>
      </c>
      <c r="F1490" s="2" t="s">
        <v>3132</v>
      </c>
      <c r="G1490" t="s">
        <v>79</v>
      </c>
      <c r="H1490" s="1">
        <f>DATE(2024,11,6)</f>
        <v>45602</v>
      </c>
      <c r="I1490">
        <v>505.2</v>
      </c>
    </row>
    <row r="1491" spans="1:9" x14ac:dyDescent="0.25">
      <c r="A1491">
        <f t="shared" ca="1" si="28"/>
        <v>0.1394049474803617</v>
      </c>
      <c r="B1491" s="2" t="s">
        <v>187</v>
      </c>
      <c r="C1491" s="2" t="s">
        <v>188</v>
      </c>
      <c r="D1491" s="2" t="s">
        <v>76</v>
      </c>
      <c r="E1491" s="2" t="s">
        <v>3133</v>
      </c>
      <c r="F1491" s="2" t="s">
        <v>3134</v>
      </c>
      <c r="G1491" t="s">
        <v>79</v>
      </c>
      <c r="H1491" s="1">
        <f>DATE(2024,11,7)</f>
        <v>45603</v>
      </c>
      <c r="I1491">
        <v>654.05999999999995</v>
      </c>
    </row>
    <row r="1492" spans="1:9" x14ac:dyDescent="0.25">
      <c r="A1492">
        <f t="shared" ca="1" si="28"/>
        <v>0.1183593481994053</v>
      </c>
      <c r="B1492" s="2" t="s">
        <v>187</v>
      </c>
      <c r="C1492" s="2" t="s">
        <v>188</v>
      </c>
      <c r="D1492" s="2" t="s">
        <v>76</v>
      </c>
      <c r="E1492" s="2" t="s">
        <v>3135</v>
      </c>
      <c r="F1492" s="2" t="s">
        <v>3136</v>
      </c>
      <c r="G1492" t="s">
        <v>101</v>
      </c>
      <c r="H1492" s="1">
        <f>DATE(2025,1,29)</f>
        <v>45686</v>
      </c>
      <c r="I1492">
        <v>482.4</v>
      </c>
    </row>
    <row r="1493" spans="1:9" x14ac:dyDescent="0.25">
      <c r="A1493">
        <f t="shared" ca="1" si="28"/>
        <v>0.44514255067549802</v>
      </c>
      <c r="B1493" s="2" t="s">
        <v>126</v>
      </c>
      <c r="C1493" s="2" t="s">
        <v>127</v>
      </c>
      <c r="D1493" s="2" t="s">
        <v>76</v>
      </c>
      <c r="E1493" s="2" t="s">
        <v>3137</v>
      </c>
      <c r="F1493" s="2" t="s">
        <v>3138</v>
      </c>
      <c r="G1493" t="s">
        <v>101</v>
      </c>
      <c r="H1493" s="1">
        <f>DATE(2025,2,13)</f>
        <v>45701</v>
      </c>
      <c r="I1493">
        <v>313.2</v>
      </c>
    </row>
    <row r="1494" spans="1:9" x14ac:dyDescent="0.25">
      <c r="A1494">
        <f t="shared" ca="1" si="28"/>
        <v>0.30047077478739681</v>
      </c>
      <c r="B1494" s="2" t="s">
        <v>81</v>
      </c>
      <c r="C1494" s="2" t="s">
        <v>82</v>
      </c>
      <c r="D1494" s="2" t="s">
        <v>76</v>
      </c>
      <c r="E1494" s="2" t="s">
        <v>3139</v>
      </c>
      <c r="F1494" s="2" t="s">
        <v>3140</v>
      </c>
      <c r="G1494" t="s">
        <v>79</v>
      </c>
      <c r="H1494" s="1">
        <f>DATE(2024,10,16)</f>
        <v>45581</v>
      </c>
      <c r="I1494">
        <v>863.51</v>
      </c>
    </row>
    <row r="1495" spans="1:9" x14ac:dyDescent="0.25">
      <c r="A1495">
        <f t="shared" ca="1" si="28"/>
        <v>0.65886838115940061</v>
      </c>
      <c r="B1495" s="2" t="s">
        <v>81</v>
      </c>
      <c r="C1495" s="2" t="s">
        <v>82</v>
      </c>
      <c r="D1495" s="2" t="s">
        <v>76</v>
      </c>
      <c r="E1495" s="2" t="s">
        <v>3141</v>
      </c>
      <c r="F1495" s="2" t="s">
        <v>1425</v>
      </c>
      <c r="G1495" t="s">
        <v>79</v>
      </c>
      <c r="H1495" s="1">
        <f>DATE(2024,11,6)</f>
        <v>45602</v>
      </c>
      <c r="I1495">
        <v>315.64999999999998</v>
      </c>
    </row>
    <row r="1496" spans="1:9" x14ac:dyDescent="0.25">
      <c r="A1496">
        <f t="shared" ca="1" si="28"/>
        <v>9.1533405504545695E-2</v>
      </c>
      <c r="B1496" s="2" t="s">
        <v>187</v>
      </c>
      <c r="C1496" s="2" t="s">
        <v>188</v>
      </c>
      <c r="D1496" s="2" t="s">
        <v>76</v>
      </c>
      <c r="E1496" s="2" t="s">
        <v>3142</v>
      </c>
      <c r="F1496" s="2" t="s">
        <v>3143</v>
      </c>
      <c r="G1496" t="s">
        <v>101</v>
      </c>
      <c r="H1496" s="1">
        <f>DATE(2025,1,31)</f>
        <v>45688</v>
      </c>
      <c r="I1496">
        <v>892.8</v>
      </c>
    </row>
    <row r="1497" spans="1:9" x14ac:dyDescent="0.25">
      <c r="A1497">
        <f t="shared" ca="1" si="28"/>
        <v>0.67387699906640197</v>
      </c>
      <c r="B1497" s="2" t="s">
        <v>166</v>
      </c>
      <c r="C1497" s="2" t="s">
        <v>167</v>
      </c>
      <c r="D1497" s="2" t="s">
        <v>76</v>
      </c>
      <c r="E1497" s="2" t="s">
        <v>3144</v>
      </c>
      <c r="F1497" s="2" t="s">
        <v>3145</v>
      </c>
      <c r="G1497" t="s">
        <v>101</v>
      </c>
      <c r="H1497" s="1">
        <f>DATE(2025,2,18)</f>
        <v>45706</v>
      </c>
      <c r="I1497">
        <v>216.35</v>
      </c>
    </row>
    <row r="1498" spans="1:9" x14ac:dyDescent="0.25">
      <c r="A1498">
        <f t="shared" ca="1" si="28"/>
        <v>0.57705070209168186</v>
      </c>
      <c r="B1498" s="2" t="s">
        <v>574</v>
      </c>
      <c r="C1498" s="2" t="s">
        <v>575</v>
      </c>
      <c r="D1498" s="2" t="s">
        <v>76</v>
      </c>
      <c r="E1498" s="2" t="s">
        <v>3146</v>
      </c>
      <c r="F1498" s="2" t="s">
        <v>3147</v>
      </c>
      <c r="G1498" t="s">
        <v>79</v>
      </c>
      <c r="H1498" s="1">
        <f>DATE(2025,1,13)</f>
        <v>45670</v>
      </c>
      <c r="I1498">
        <v>15072.05</v>
      </c>
    </row>
    <row r="1499" spans="1:9" x14ac:dyDescent="0.25">
      <c r="A1499">
        <f t="shared" ca="1" si="28"/>
        <v>0.70250811914328182</v>
      </c>
      <c r="B1499" s="2" t="s">
        <v>126</v>
      </c>
      <c r="C1499" s="2" t="s">
        <v>127</v>
      </c>
      <c r="D1499" s="2" t="s">
        <v>76</v>
      </c>
      <c r="E1499" s="2" t="s">
        <v>3148</v>
      </c>
      <c r="F1499" s="2" t="s">
        <v>3149</v>
      </c>
      <c r="G1499" t="s">
        <v>101</v>
      </c>
      <c r="H1499" s="1">
        <f>DATE(2025,2,20)</f>
        <v>45708</v>
      </c>
      <c r="I1499">
        <v>145.47</v>
      </c>
    </row>
    <row r="1500" spans="1:9" x14ac:dyDescent="0.25">
      <c r="A1500">
        <f t="shared" ca="1" si="28"/>
        <v>0.93492355415355055</v>
      </c>
      <c r="B1500" s="2" t="s">
        <v>126</v>
      </c>
      <c r="C1500" s="2" t="s">
        <v>127</v>
      </c>
      <c r="D1500" s="2" t="s">
        <v>76</v>
      </c>
      <c r="E1500" s="2" t="s">
        <v>3150</v>
      </c>
      <c r="F1500" s="2" t="s">
        <v>3151</v>
      </c>
      <c r="G1500" t="s">
        <v>79</v>
      </c>
      <c r="H1500" s="1">
        <f>DATE(2024,11,22)</f>
        <v>45618</v>
      </c>
      <c r="I1500">
        <v>3935.28</v>
      </c>
    </row>
    <row r="1501" spans="1:9" x14ac:dyDescent="0.25">
      <c r="A1501">
        <f t="shared" ca="1" si="28"/>
        <v>0.38458503492108698</v>
      </c>
      <c r="B1501" s="2" t="s">
        <v>241</v>
      </c>
      <c r="C1501" s="2" t="s">
        <v>242</v>
      </c>
      <c r="D1501" s="2" t="s">
        <v>76</v>
      </c>
      <c r="E1501" s="2" t="s">
        <v>3152</v>
      </c>
      <c r="F1501" s="2" t="s">
        <v>3153</v>
      </c>
      <c r="G1501" t="s">
        <v>79</v>
      </c>
      <c r="H1501" s="1">
        <f>DATE(2024,11,22)</f>
        <v>45618</v>
      </c>
      <c r="I1501">
        <v>521.41999999999996</v>
      </c>
    </row>
    <row r="1502" spans="1:9" x14ac:dyDescent="0.25">
      <c r="A1502">
        <f t="shared" ca="1" si="28"/>
        <v>0.39106183418684659</v>
      </c>
      <c r="B1502" s="2" t="s">
        <v>136</v>
      </c>
      <c r="C1502" s="2" t="s">
        <v>137</v>
      </c>
      <c r="D1502" s="2" t="s">
        <v>76</v>
      </c>
      <c r="E1502" s="2" t="s">
        <v>3154</v>
      </c>
      <c r="F1502" s="2" t="s">
        <v>3155</v>
      </c>
      <c r="G1502" t="s">
        <v>101</v>
      </c>
      <c r="H1502" s="1">
        <f>DATE(2025,2,24)</f>
        <v>45712</v>
      </c>
      <c r="I1502">
        <v>346.28</v>
      </c>
    </row>
    <row r="1503" spans="1:9" x14ac:dyDescent="0.25">
      <c r="A1503">
        <f t="shared" ca="1" si="28"/>
        <v>0.1336073195916313</v>
      </c>
      <c r="B1503" s="2" t="s">
        <v>126</v>
      </c>
      <c r="C1503" s="2" t="s">
        <v>127</v>
      </c>
      <c r="D1503" s="2" t="s">
        <v>76</v>
      </c>
      <c r="E1503" s="2" t="s">
        <v>3156</v>
      </c>
      <c r="F1503" s="2" t="s">
        <v>2015</v>
      </c>
      <c r="G1503" t="s">
        <v>79</v>
      </c>
      <c r="H1503" s="1">
        <f>DATE(2024,11,20)</f>
        <v>45616</v>
      </c>
      <c r="I1503">
        <v>271.08</v>
      </c>
    </row>
    <row r="1504" spans="1:9" x14ac:dyDescent="0.25">
      <c r="A1504">
        <f t="shared" ca="1" si="28"/>
        <v>0.29823513868872309</v>
      </c>
      <c r="B1504" s="2" t="s">
        <v>241</v>
      </c>
      <c r="C1504" s="2" t="s">
        <v>242</v>
      </c>
      <c r="D1504" s="2" t="s">
        <v>76</v>
      </c>
      <c r="E1504" s="2" t="s">
        <v>3157</v>
      </c>
      <c r="F1504" s="2" t="s">
        <v>3158</v>
      </c>
      <c r="G1504" t="s">
        <v>101</v>
      </c>
      <c r="H1504" s="1">
        <f>DATE(2025,1,15)</f>
        <v>45672</v>
      </c>
      <c r="I1504">
        <v>134.47999999999999</v>
      </c>
    </row>
    <row r="1505" spans="1:9" x14ac:dyDescent="0.25">
      <c r="A1505">
        <f t="shared" ca="1" si="28"/>
        <v>0.1594282614312178</v>
      </c>
      <c r="B1505" s="2" t="s">
        <v>150</v>
      </c>
      <c r="C1505" s="2" t="s">
        <v>151</v>
      </c>
      <c r="D1505" s="2" t="s">
        <v>76</v>
      </c>
      <c r="E1505" s="2" t="s">
        <v>3159</v>
      </c>
      <c r="F1505" s="2" t="s">
        <v>3160</v>
      </c>
      <c r="G1505" t="s">
        <v>79</v>
      </c>
      <c r="H1505" s="1">
        <f>DATE(2025,1,23)</f>
        <v>45680</v>
      </c>
      <c r="I1505">
        <v>6829.44</v>
      </c>
    </row>
    <row r="1506" spans="1:9" x14ac:dyDescent="0.25">
      <c r="A1506">
        <f t="shared" ca="1" si="28"/>
        <v>0.13895325138128489</v>
      </c>
      <c r="B1506" s="2" t="s">
        <v>81</v>
      </c>
      <c r="C1506" s="2" t="s">
        <v>82</v>
      </c>
      <c r="D1506" s="2" t="s">
        <v>76</v>
      </c>
      <c r="E1506" s="2" t="s">
        <v>3161</v>
      </c>
      <c r="F1506" s="2" t="s">
        <v>3162</v>
      </c>
      <c r="G1506" t="s">
        <v>101</v>
      </c>
      <c r="H1506" s="1">
        <f>DATE(2025,2,16)</f>
        <v>45704</v>
      </c>
      <c r="I1506">
        <v>2886.26</v>
      </c>
    </row>
    <row r="1507" spans="1:9" x14ac:dyDescent="0.25">
      <c r="A1507">
        <f t="shared" ca="1" si="28"/>
        <v>0.99143706476546256</v>
      </c>
      <c r="B1507" s="2" t="s">
        <v>187</v>
      </c>
      <c r="C1507" s="2" t="s">
        <v>188</v>
      </c>
      <c r="D1507" s="2" t="s">
        <v>76</v>
      </c>
      <c r="E1507" s="2" t="s">
        <v>3163</v>
      </c>
      <c r="F1507" s="2" t="s">
        <v>3164</v>
      </c>
      <c r="G1507" t="s">
        <v>79</v>
      </c>
      <c r="H1507" s="1">
        <f>DATE(2024,12,27)</f>
        <v>45653</v>
      </c>
      <c r="I1507">
        <v>241.2</v>
      </c>
    </row>
    <row r="1508" spans="1:9" x14ac:dyDescent="0.25">
      <c r="A1508">
        <f t="shared" ca="1" si="28"/>
        <v>0.45201029069575926</v>
      </c>
      <c r="B1508" s="2" t="s">
        <v>241</v>
      </c>
      <c r="C1508" s="2" t="s">
        <v>242</v>
      </c>
      <c r="D1508" s="2" t="s">
        <v>76</v>
      </c>
      <c r="E1508" s="2" t="s">
        <v>3165</v>
      </c>
      <c r="F1508" s="2" t="s">
        <v>733</v>
      </c>
      <c r="G1508" t="s">
        <v>101</v>
      </c>
      <c r="H1508" s="1">
        <f>DATE(2025,1,3)</f>
        <v>45660</v>
      </c>
      <c r="I1508">
        <v>96.39</v>
      </c>
    </row>
    <row r="1509" spans="1:9" x14ac:dyDescent="0.25">
      <c r="A1509">
        <f t="shared" ca="1" si="28"/>
        <v>0.92503364621378115</v>
      </c>
      <c r="B1509" s="2" t="s">
        <v>81</v>
      </c>
      <c r="C1509" s="2" t="s">
        <v>82</v>
      </c>
      <c r="D1509" s="2" t="s">
        <v>76</v>
      </c>
      <c r="E1509" s="2" t="s">
        <v>3166</v>
      </c>
      <c r="F1509" s="2" t="s">
        <v>3167</v>
      </c>
      <c r="G1509" t="s">
        <v>101</v>
      </c>
      <c r="H1509" s="1">
        <f>DATE(2025,1,16)</f>
        <v>45673</v>
      </c>
      <c r="I1509">
        <v>11869.83</v>
      </c>
    </row>
    <row r="1510" spans="1:9" x14ac:dyDescent="0.25">
      <c r="A1510">
        <f t="shared" ca="1" si="28"/>
        <v>0.16268103269586387</v>
      </c>
      <c r="B1510" s="2" t="s">
        <v>241</v>
      </c>
      <c r="C1510" s="2" t="s">
        <v>242</v>
      </c>
      <c r="D1510" s="2" t="s">
        <v>76</v>
      </c>
      <c r="E1510" s="2" t="s">
        <v>3168</v>
      </c>
      <c r="F1510" s="2" t="s">
        <v>3169</v>
      </c>
      <c r="G1510" t="s">
        <v>79</v>
      </c>
      <c r="H1510" s="1">
        <f>DATE(2024,12,4)</f>
        <v>45630</v>
      </c>
      <c r="I1510">
        <v>341.5</v>
      </c>
    </row>
    <row r="1511" spans="1:9" x14ac:dyDescent="0.25">
      <c r="A1511">
        <f t="shared" ca="1" si="28"/>
        <v>0.94235457292533598</v>
      </c>
      <c r="B1511" s="2" t="s">
        <v>81</v>
      </c>
      <c r="C1511" s="2" t="s">
        <v>82</v>
      </c>
      <c r="D1511" s="2" t="s">
        <v>76</v>
      </c>
      <c r="E1511" s="2" t="s">
        <v>3170</v>
      </c>
      <c r="F1511" s="2" t="s">
        <v>3171</v>
      </c>
      <c r="G1511" t="s">
        <v>101</v>
      </c>
      <c r="H1511" s="1">
        <f>DATE(2024,12,17)</f>
        <v>45643</v>
      </c>
      <c r="I1511">
        <v>4654.24</v>
      </c>
    </row>
    <row r="1512" spans="1:9" x14ac:dyDescent="0.25">
      <c r="A1512">
        <f t="shared" ca="1" si="28"/>
        <v>0.26576895857058769</v>
      </c>
      <c r="B1512" s="2" t="s">
        <v>187</v>
      </c>
      <c r="C1512" s="2" t="s">
        <v>188</v>
      </c>
      <c r="D1512" s="2" t="s">
        <v>76</v>
      </c>
      <c r="E1512" s="2" t="s">
        <v>3172</v>
      </c>
      <c r="F1512" s="2" t="s">
        <v>3173</v>
      </c>
      <c r="G1512" t="s">
        <v>79</v>
      </c>
      <c r="H1512" s="1">
        <f>DATE(2025,1,13)</f>
        <v>45670</v>
      </c>
      <c r="I1512">
        <v>1303.2</v>
      </c>
    </row>
    <row r="1513" spans="1:9" x14ac:dyDescent="0.25">
      <c r="A1513">
        <f t="shared" ca="1" si="28"/>
        <v>0.32937362619501243</v>
      </c>
      <c r="B1513" s="2" t="s">
        <v>150</v>
      </c>
      <c r="C1513" s="2" t="s">
        <v>151</v>
      </c>
      <c r="D1513" s="2" t="s">
        <v>76</v>
      </c>
      <c r="E1513" s="2" t="s">
        <v>3174</v>
      </c>
      <c r="F1513" s="2" t="s">
        <v>3175</v>
      </c>
      <c r="G1513" t="s">
        <v>79</v>
      </c>
      <c r="H1513" s="1">
        <f>DATE(2025,1,23)</f>
        <v>45680</v>
      </c>
      <c r="I1513">
        <v>244.06</v>
      </c>
    </row>
    <row r="1514" spans="1:9" x14ac:dyDescent="0.25">
      <c r="A1514">
        <f t="shared" ca="1" si="28"/>
        <v>0.20503317737737459</v>
      </c>
      <c r="B1514" s="2" t="s">
        <v>126</v>
      </c>
      <c r="C1514" s="2" t="s">
        <v>127</v>
      </c>
      <c r="D1514" s="2" t="s">
        <v>76</v>
      </c>
      <c r="E1514" s="2" t="s">
        <v>3176</v>
      </c>
      <c r="F1514" s="2" t="s">
        <v>3177</v>
      </c>
      <c r="G1514" t="s">
        <v>79</v>
      </c>
      <c r="H1514" s="1">
        <f>DATE(2025,1,9)</f>
        <v>45666</v>
      </c>
      <c r="I1514">
        <v>156.94</v>
      </c>
    </row>
    <row r="1515" spans="1:9" x14ac:dyDescent="0.25">
      <c r="A1515">
        <f t="shared" ca="1" si="28"/>
        <v>0.70913370198271242</v>
      </c>
      <c r="B1515" s="2" t="s">
        <v>126</v>
      </c>
      <c r="C1515" s="2" t="s">
        <v>127</v>
      </c>
      <c r="D1515" s="2" t="s">
        <v>76</v>
      </c>
      <c r="E1515" s="2" t="s">
        <v>3178</v>
      </c>
      <c r="F1515" s="2" t="s">
        <v>3179</v>
      </c>
      <c r="G1515" t="s">
        <v>101</v>
      </c>
      <c r="H1515" s="1">
        <f>DATE(2025,1,24)</f>
        <v>45681</v>
      </c>
      <c r="I1515">
        <v>840.72</v>
      </c>
    </row>
    <row r="1516" spans="1:9" x14ac:dyDescent="0.25">
      <c r="A1516">
        <f t="shared" ca="1" si="28"/>
        <v>0.33720028954440373</v>
      </c>
      <c r="B1516" s="2" t="s">
        <v>126</v>
      </c>
      <c r="C1516" s="2" t="s">
        <v>127</v>
      </c>
      <c r="D1516" s="2" t="s">
        <v>76</v>
      </c>
      <c r="E1516" s="2" t="s">
        <v>2193</v>
      </c>
      <c r="F1516" s="2" t="s">
        <v>3180</v>
      </c>
      <c r="G1516" t="s">
        <v>79</v>
      </c>
      <c r="H1516" s="1">
        <f>DATE(2024,11,11)</f>
        <v>45607</v>
      </c>
      <c r="I1516">
        <v>804</v>
      </c>
    </row>
    <row r="1517" spans="1:9" x14ac:dyDescent="0.25">
      <c r="A1517">
        <f t="shared" ca="1" si="28"/>
        <v>0.59544247513972959</v>
      </c>
      <c r="B1517" s="2" t="s">
        <v>224</v>
      </c>
      <c r="C1517" s="2" t="s">
        <v>225</v>
      </c>
      <c r="D1517" s="2" t="s">
        <v>76</v>
      </c>
      <c r="E1517" s="2" t="s">
        <v>3181</v>
      </c>
      <c r="F1517" s="2" t="s">
        <v>3182</v>
      </c>
      <c r="G1517" t="s">
        <v>79</v>
      </c>
      <c r="H1517" s="1">
        <f>DATE(2024,10,27)</f>
        <v>45592</v>
      </c>
      <c r="I1517">
        <v>850.79</v>
      </c>
    </row>
    <row r="1518" spans="1:9" x14ac:dyDescent="0.25">
      <c r="A1518">
        <f t="shared" ca="1" si="28"/>
        <v>0.7424514602184441</v>
      </c>
      <c r="B1518" s="2" t="s">
        <v>187</v>
      </c>
      <c r="C1518" s="2" t="s">
        <v>188</v>
      </c>
      <c r="D1518" s="2" t="s">
        <v>76</v>
      </c>
      <c r="E1518" s="2" t="s">
        <v>3183</v>
      </c>
      <c r="F1518" s="2" t="s">
        <v>3184</v>
      </c>
      <c r="G1518" t="s">
        <v>79</v>
      </c>
      <c r="H1518" s="1">
        <f>DATE(2024,10,28)</f>
        <v>45593</v>
      </c>
      <c r="I1518">
        <v>446.4</v>
      </c>
    </row>
    <row r="1519" spans="1:9" x14ac:dyDescent="0.25">
      <c r="A1519">
        <f t="shared" ca="1" si="28"/>
        <v>0.91932525517149188</v>
      </c>
      <c r="B1519" s="2" t="s">
        <v>81</v>
      </c>
      <c r="C1519" s="2" t="s">
        <v>82</v>
      </c>
      <c r="D1519" s="2" t="s">
        <v>76</v>
      </c>
      <c r="E1519" s="2" t="s">
        <v>3185</v>
      </c>
      <c r="F1519" s="2" t="s">
        <v>3186</v>
      </c>
      <c r="G1519" t="s">
        <v>101</v>
      </c>
      <c r="H1519" s="1">
        <f>DATE(2025,1,23)</f>
        <v>45680</v>
      </c>
      <c r="I1519">
        <v>912.85</v>
      </c>
    </row>
    <row r="1520" spans="1:9" x14ac:dyDescent="0.25">
      <c r="A1520">
        <f t="shared" ca="1" si="28"/>
        <v>0.88794714128388474</v>
      </c>
      <c r="B1520" s="2" t="s">
        <v>81</v>
      </c>
      <c r="C1520" s="2" t="s">
        <v>82</v>
      </c>
      <c r="D1520" s="2" t="s">
        <v>76</v>
      </c>
      <c r="E1520" s="2" t="s">
        <v>3187</v>
      </c>
      <c r="F1520" s="2" t="s">
        <v>3188</v>
      </c>
      <c r="G1520" t="s">
        <v>79</v>
      </c>
      <c r="H1520" s="1">
        <f>DATE(2024,10,22)</f>
        <v>45587</v>
      </c>
      <c r="I1520">
        <v>14250.11</v>
      </c>
    </row>
    <row r="1521" spans="1:17" x14ac:dyDescent="0.25">
      <c r="A1521">
        <f t="shared" ca="1" si="28"/>
        <v>0.18789556010050534</v>
      </c>
      <c r="B1521" s="2" t="s">
        <v>241</v>
      </c>
      <c r="C1521" s="2" t="s">
        <v>242</v>
      </c>
      <c r="D1521" s="2" t="s">
        <v>76</v>
      </c>
      <c r="E1521" s="2" t="s">
        <v>3189</v>
      </c>
      <c r="F1521" s="2" t="s">
        <v>3190</v>
      </c>
      <c r="G1521" t="s">
        <v>79</v>
      </c>
      <c r="H1521" s="1">
        <f>DATE(2024,11,20)</f>
        <v>45616</v>
      </c>
      <c r="I1521">
        <v>158.1</v>
      </c>
      <c r="K1521" s="12"/>
      <c r="L1521" s="12"/>
      <c r="P1521" s="12"/>
      <c r="Q1521" s="16"/>
    </row>
    <row r="1522" spans="1:17" x14ac:dyDescent="0.25">
      <c r="A1522">
        <f t="shared" ca="1" si="28"/>
        <v>0.88830436663552326</v>
      </c>
      <c r="B1522" s="2" t="s">
        <v>187</v>
      </c>
      <c r="C1522" s="2" t="s">
        <v>188</v>
      </c>
      <c r="D1522" s="2" t="s">
        <v>76</v>
      </c>
      <c r="E1522" s="2" t="s">
        <v>3191</v>
      </c>
      <c r="F1522" s="2" t="s">
        <v>3192</v>
      </c>
      <c r="G1522" t="s">
        <v>79</v>
      </c>
      <c r="H1522" s="1">
        <f>DATE(2024,12,27)</f>
        <v>45653</v>
      </c>
      <c r="I1522">
        <v>160.80000000000001</v>
      </c>
    </row>
    <row r="1523" spans="1:17" x14ac:dyDescent="0.25">
      <c r="A1523">
        <f t="shared" ca="1" si="28"/>
        <v>0.91348278681273098</v>
      </c>
      <c r="B1523" s="2" t="s">
        <v>81</v>
      </c>
      <c r="C1523" s="2" t="s">
        <v>82</v>
      </c>
      <c r="D1523" s="2" t="s">
        <v>76</v>
      </c>
      <c r="E1523" s="2" t="s">
        <v>3193</v>
      </c>
      <c r="F1523" s="2" t="s">
        <v>3194</v>
      </c>
      <c r="G1523" t="s">
        <v>101</v>
      </c>
      <c r="H1523" s="1">
        <f>DATE(2025,1,2)</f>
        <v>45659</v>
      </c>
      <c r="I1523">
        <v>1169.93</v>
      </c>
    </row>
    <row r="1524" spans="1:17" x14ac:dyDescent="0.25">
      <c r="A1524">
        <f t="shared" ca="1" si="28"/>
        <v>5.9781244972886172E-2</v>
      </c>
      <c r="B1524" s="2" t="s">
        <v>1721</v>
      </c>
      <c r="C1524" s="2" t="s">
        <v>1722</v>
      </c>
      <c r="D1524" s="2" t="s">
        <v>76</v>
      </c>
      <c r="E1524" s="2" t="s">
        <v>3195</v>
      </c>
      <c r="F1524" s="2" t="s">
        <v>431</v>
      </c>
      <c r="G1524" t="s">
        <v>79</v>
      </c>
      <c r="H1524" s="1">
        <f>DATE(2024,12,2)</f>
        <v>45628</v>
      </c>
      <c r="I1524">
        <v>4029.6</v>
      </c>
    </row>
    <row r="1525" spans="1:17" x14ac:dyDescent="0.25">
      <c r="A1525">
        <f t="shared" ca="1" si="28"/>
        <v>0.54124381602462557</v>
      </c>
      <c r="B1525" s="2" t="s">
        <v>241</v>
      </c>
      <c r="C1525" s="2" t="s">
        <v>242</v>
      </c>
      <c r="D1525" s="2" t="s">
        <v>76</v>
      </c>
      <c r="E1525" s="2" t="s">
        <v>3196</v>
      </c>
      <c r="F1525" s="2" t="s">
        <v>3197</v>
      </c>
      <c r="G1525" t="s">
        <v>79</v>
      </c>
      <c r="H1525" s="1">
        <f>DATE(2024,11,6)</f>
        <v>45602</v>
      </c>
      <c r="I1525">
        <v>6807.17</v>
      </c>
    </row>
    <row r="1526" spans="1:17" x14ac:dyDescent="0.25">
      <c r="A1526">
        <f t="shared" ca="1" si="28"/>
        <v>0.44064833293571837</v>
      </c>
      <c r="B1526" s="2" t="s">
        <v>241</v>
      </c>
      <c r="C1526" s="2" t="s">
        <v>242</v>
      </c>
      <c r="D1526" s="2" t="s">
        <v>76</v>
      </c>
      <c r="E1526" s="2" t="s">
        <v>3198</v>
      </c>
      <c r="F1526" s="2" t="s">
        <v>3199</v>
      </c>
      <c r="G1526" t="s">
        <v>101</v>
      </c>
      <c r="H1526" s="1">
        <f>DATE(2025,2,28)</f>
        <v>45716</v>
      </c>
      <c r="I1526">
        <v>3723</v>
      </c>
    </row>
    <row r="1527" spans="1:17" x14ac:dyDescent="0.25">
      <c r="A1527">
        <f t="shared" ca="1" si="28"/>
        <v>4.849463073901461E-2</v>
      </c>
      <c r="B1527" s="2" t="s">
        <v>81</v>
      </c>
      <c r="C1527" s="2" t="s">
        <v>82</v>
      </c>
      <c r="D1527" s="2" t="s">
        <v>76</v>
      </c>
      <c r="E1527" s="2" t="s">
        <v>3200</v>
      </c>
      <c r="F1527" s="2" t="s">
        <v>2756</v>
      </c>
      <c r="G1527" t="s">
        <v>79</v>
      </c>
      <c r="H1527" s="1">
        <f>DATE(2024,11,25)</f>
        <v>45621</v>
      </c>
      <c r="I1527">
        <v>-4900</v>
      </c>
    </row>
    <row r="1528" spans="1:17" x14ac:dyDescent="0.25">
      <c r="A1528">
        <f t="shared" ca="1" si="28"/>
        <v>3.5648811341532749E-2</v>
      </c>
      <c r="B1528" s="2" t="s">
        <v>126</v>
      </c>
      <c r="C1528" s="2" t="s">
        <v>127</v>
      </c>
      <c r="D1528" s="2" t="s">
        <v>76</v>
      </c>
      <c r="E1528" s="2" t="s">
        <v>3201</v>
      </c>
      <c r="F1528" s="2" t="s">
        <v>3202</v>
      </c>
      <c r="G1528" t="s">
        <v>79</v>
      </c>
      <c r="H1528" s="1">
        <f>DATE(2024,10,24)</f>
        <v>45589</v>
      </c>
      <c r="I1528">
        <v>402</v>
      </c>
    </row>
    <row r="1529" spans="1:17" x14ac:dyDescent="0.25">
      <c r="A1529">
        <f t="shared" ca="1" si="28"/>
        <v>0.97809446081126816</v>
      </c>
      <c r="B1529" s="2" t="s">
        <v>187</v>
      </c>
      <c r="C1529" s="2" t="s">
        <v>188</v>
      </c>
      <c r="D1529" s="2" t="s">
        <v>76</v>
      </c>
      <c r="E1529" s="2" t="s">
        <v>3203</v>
      </c>
      <c r="F1529" s="2" t="s">
        <v>3204</v>
      </c>
      <c r="G1529" t="s">
        <v>79</v>
      </c>
      <c r="H1529" s="1">
        <f>DATE(2024,10,18)</f>
        <v>45583</v>
      </c>
      <c r="I1529">
        <v>160.80000000000001</v>
      </c>
    </row>
    <row r="1530" spans="1:17" x14ac:dyDescent="0.25">
      <c r="A1530">
        <f t="shared" ca="1" si="28"/>
        <v>3.016694125546393E-2</v>
      </c>
      <c r="B1530" s="2" t="s">
        <v>85</v>
      </c>
      <c r="C1530" s="2" t="s">
        <v>86</v>
      </c>
      <c r="D1530" s="2" t="s">
        <v>76</v>
      </c>
      <c r="E1530" s="2" t="s">
        <v>3205</v>
      </c>
      <c r="F1530" s="2" t="s">
        <v>1975</v>
      </c>
      <c r="G1530" t="s">
        <v>79</v>
      </c>
      <c r="H1530" s="1">
        <f>DATE(2024,11,11)</f>
        <v>45607</v>
      </c>
      <c r="I1530">
        <v>78.290000000000006</v>
      </c>
    </row>
    <row r="1531" spans="1:17" x14ac:dyDescent="0.25">
      <c r="A1531">
        <f t="shared" ca="1" si="28"/>
        <v>0.68510047347583825</v>
      </c>
      <c r="B1531" s="2" t="s">
        <v>393</v>
      </c>
      <c r="C1531" s="2" t="s">
        <v>394</v>
      </c>
      <c r="D1531" s="2" t="s">
        <v>76</v>
      </c>
      <c r="E1531" s="2" t="s">
        <v>3206</v>
      </c>
      <c r="F1531" s="2" t="s">
        <v>559</v>
      </c>
      <c r="G1531" t="s">
        <v>79</v>
      </c>
      <c r="H1531" s="1">
        <f>DATE(2024,10,22)</f>
        <v>45587</v>
      </c>
      <c r="I1531">
        <v>6114.01</v>
      </c>
    </row>
    <row r="1532" spans="1:17" x14ac:dyDescent="0.25">
      <c r="A1532">
        <f t="shared" ca="1" si="28"/>
        <v>0.82499613145429285</v>
      </c>
      <c r="B1532" s="2" t="s">
        <v>74</v>
      </c>
      <c r="C1532" s="2" t="s">
        <v>75</v>
      </c>
      <c r="D1532" s="2" t="s">
        <v>76</v>
      </c>
      <c r="E1532" s="2" t="s">
        <v>3207</v>
      </c>
      <c r="F1532" s="2" t="s">
        <v>3208</v>
      </c>
      <c r="G1532" t="s">
        <v>79</v>
      </c>
      <c r="H1532" s="1">
        <f>DATE(2024,11,5)</f>
        <v>45601</v>
      </c>
      <c r="I1532">
        <v>3022.78</v>
      </c>
    </row>
    <row r="1533" spans="1:17" x14ac:dyDescent="0.25">
      <c r="A1533">
        <f t="shared" ca="1" si="28"/>
        <v>7.5084010719714267E-2</v>
      </c>
      <c r="B1533" s="2" t="s">
        <v>187</v>
      </c>
      <c r="C1533" s="2" t="s">
        <v>188</v>
      </c>
      <c r="D1533" s="2" t="s">
        <v>76</v>
      </c>
      <c r="E1533" s="2" t="s">
        <v>3209</v>
      </c>
      <c r="F1533" s="2" t="s">
        <v>3210</v>
      </c>
      <c r="G1533" t="s">
        <v>101</v>
      </c>
      <c r="H1533" s="1">
        <f>DATE(2025,1,15)</f>
        <v>45672</v>
      </c>
      <c r="I1533">
        <v>92.4</v>
      </c>
    </row>
    <row r="1534" spans="1:17" x14ac:dyDescent="0.25">
      <c r="A1534">
        <f t="shared" ca="1" si="28"/>
        <v>0.49911618240877464</v>
      </c>
      <c r="B1534" s="2" t="s">
        <v>2266</v>
      </c>
      <c r="C1534" s="2" t="s">
        <v>2267</v>
      </c>
      <c r="D1534" s="2" t="s">
        <v>76</v>
      </c>
      <c r="E1534" s="2" t="s">
        <v>3211</v>
      </c>
      <c r="F1534" s="2" t="s">
        <v>3212</v>
      </c>
      <c r="G1534" t="s">
        <v>79</v>
      </c>
      <c r="H1534" s="1">
        <f>DATE(2025,1,6)</f>
        <v>45663</v>
      </c>
      <c r="I1534">
        <v>2475.77</v>
      </c>
    </row>
    <row r="1535" spans="1:17" x14ac:dyDescent="0.25">
      <c r="A1535">
        <f t="shared" ca="1" si="28"/>
        <v>0.30059086858249129</v>
      </c>
      <c r="B1535" s="2" t="s">
        <v>2387</v>
      </c>
      <c r="C1535" s="2" t="s">
        <v>2388</v>
      </c>
      <c r="D1535" s="2" t="s">
        <v>76</v>
      </c>
      <c r="E1535" s="2" t="s">
        <v>3213</v>
      </c>
      <c r="F1535" s="2" t="s">
        <v>3214</v>
      </c>
      <c r="G1535" t="s">
        <v>101</v>
      </c>
      <c r="H1535" s="1">
        <f>DATE(2024,12,19)</f>
        <v>45645</v>
      </c>
      <c r="I1535">
        <v>4284.03</v>
      </c>
    </row>
    <row r="1536" spans="1:17" x14ac:dyDescent="0.25">
      <c r="A1536">
        <f t="shared" ca="1" si="28"/>
        <v>8.8075308722875612E-2</v>
      </c>
      <c r="B1536" s="2" t="s">
        <v>95</v>
      </c>
      <c r="C1536" s="2" t="s">
        <v>96</v>
      </c>
      <c r="D1536" s="2" t="s">
        <v>76</v>
      </c>
      <c r="E1536" s="2" t="s">
        <v>3215</v>
      </c>
      <c r="F1536" s="2" t="s">
        <v>3216</v>
      </c>
      <c r="G1536" t="s">
        <v>79</v>
      </c>
      <c r="H1536" s="1">
        <f>DATE(2024,11,7)</f>
        <v>45603</v>
      </c>
      <c r="I1536">
        <v>4003.05</v>
      </c>
    </row>
    <row r="1537" spans="1:9" x14ac:dyDescent="0.25">
      <c r="A1537">
        <f t="shared" ca="1" si="28"/>
        <v>3.3814204917708701E-2</v>
      </c>
      <c r="B1537" s="2" t="s">
        <v>81</v>
      </c>
      <c r="C1537" s="2" t="s">
        <v>82</v>
      </c>
      <c r="D1537" s="2" t="s">
        <v>76</v>
      </c>
      <c r="E1537" s="2" t="s">
        <v>3217</v>
      </c>
      <c r="F1537" s="2" t="s">
        <v>3218</v>
      </c>
      <c r="G1537" t="s">
        <v>79</v>
      </c>
      <c r="H1537" s="1">
        <f>DATE(2024,11,6)</f>
        <v>45602</v>
      </c>
      <c r="I1537">
        <v>1765.11</v>
      </c>
    </row>
    <row r="1538" spans="1:9" x14ac:dyDescent="0.25">
      <c r="A1538">
        <f t="shared" ca="1" si="28"/>
        <v>1.9262957184331686E-2</v>
      </c>
      <c r="B1538" s="2" t="s">
        <v>1893</v>
      </c>
      <c r="C1538" s="2" t="s">
        <v>1894</v>
      </c>
      <c r="D1538" s="2" t="s">
        <v>76</v>
      </c>
      <c r="E1538" s="2" t="s">
        <v>3219</v>
      </c>
      <c r="F1538" s="2" t="s">
        <v>3220</v>
      </c>
      <c r="G1538" t="s">
        <v>79</v>
      </c>
      <c r="H1538" s="1">
        <f>DATE(2024,12,13)</f>
        <v>45639</v>
      </c>
      <c r="I1538">
        <v>125.51</v>
      </c>
    </row>
    <row r="1539" spans="1:9" x14ac:dyDescent="0.25">
      <c r="A1539">
        <f t="shared" ref="A1539:A1602" ca="1" si="29">RAND()</f>
        <v>0.66300233012001475</v>
      </c>
      <c r="B1539" s="2" t="s">
        <v>126</v>
      </c>
      <c r="C1539" s="2" t="s">
        <v>127</v>
      </c>
      <c r="D1539" s="2" t="s">
        <v>76</v>
      </c>
      <c r="E1539" s="2" t="s">
        <v>3221</v>
      </c>
      <c r="F1539" s="2" t="s">
        <v>3222</v>
      </c>
      <c r="G1539" t="s">
        <v>101</v>
      </c>
      <c r="H1539" s="1">
        <f>DATE(2025,2,26)</f>
        <v>45714</v>
      </c>
      <c r="I1539">
        <v>138.24</v>
      </c>
    </row>
    <row r="1540" spans="1:9" x14ac:dyDescent="0.25">
      <c r="A1540">
        <f t="shared" ca="1" si="29"/>
        <v>0.84914600292353126</v>
      </c>
      <c r="B1540" s="2" t="s">
        <v>126</v>
      </c>
      <c r="C1540" s="2" t="s">
        <v>127</v>
      </c>
      <c r="D1540" s="2" t="s">
        <v>76</v>
      </c>
      <c r="E1540" s="2" t="s">
        <v>3223</v>
      </c>
      <c r="F1540" s="2" t="s">
        <v>622</v>
      </c>
      <c r="G1540" t="s">
        <v>79</v>
      </c>
      <c r="H1540" s="1">
        <f>DATE(2024,12,11)</f>
        <v>45637</v>
      </c>
      <c r="I1540">
        <v>383.4</v>
      </c>
    </row>
    <row r="1541" spans="1:9" x14ac:dyDescent="0.25">
      <c r="A1541">
        <f t="shared" ca="1" si="29"/>
        <v>0.4721671466604962</v>
      </c>
      <c r="B1541" s="2" t="s">
        <v>623</v>
      </c>
      <c r="C1541" s="2" t="s">
        <v>624</v>
      </c>
      <c r="D1541" s="2" t="s">
        <v>76</v>
      </c>
      <c r="E1541" s="2" t="s">
        <v>3224</v>
      </c>
      <c r="F1541" s="2" t="s">
        <v>3225</v>
      </c>
      <c r="G1541" t="s">
        <v>79</v>
      </c>
      <c r="H1541" s="1">
        <f>DATE(2024,12,20)</f>
        <v>45646</v>
      </c>
      <c r="I1541">
        <v>343</v>
      </c>
    </row>
    <row r="1542" spans="1:9" x14ac:dyDescent="0.25">
      <c r="A1542">
        <f t="shared" ca="1" si="29"/>
        <v>0.39688740512578158</v>
      </c>
      <c r="B1542" s="2" t="s">
        <v>241</v>
      </c>
      <c r="C1542" s="2" t="s">
        <v>242</v>
      </c>
      <c r="D1542" s="2" t="s">
        <v>76</v>
      </c>
      <c r="E1542" s="2" t="s">
        <v>3226</v>
      </c>
      <c r="F1542" s="2" t="s">
        <v>1779</v>
      </c>
      <c r="G1542" t="s">
        <v>101</v>
      </c>
      <c r="H1542" s="1">
        <f>DATE(2025,2,7)</f>
        <v>45695</v>
      </c>
      <c r="I1542">
        <v>1248.9100000000001</v>
      </c>
    </row>
    <row r="1543" spans="1:9" x14ac:dyDescent="0.25">
      <c r="A1543">
        <f t="shared" ca="1" si="29"/>
        <v>0.32127119965713857</v>
      </c>
      <c r="B1543" s="2" t="s">
        <v>285</v>
      </c>
      <c r="C1543" s="2" t="s">
        <v>286</v>
      </c>
      <c r="D1543" s="2" t="s">
        <v>76</v>
      </c>
      <c r="E1543" s="2" t="s">
        <v>3227</v>
      </c>
      <c r="F1543" s="2" t="s">
        <v>3228</v>
      </c>
      <c r="G1543" t="s">
        <v>79</v>
      </c>
      <c r="H1543" s="1">
        <f>DATE(2024,12,23)</f>
        <v>45649</v>
      </c>
      <c r="I1543">
        <v>5300.09</v>
      </c>
    </row>
    <row r="1544" spans="1:9" x14ac:dyDescent="0.25">
      <c r="A1544">
        <f t="shared" ca="1" si="29"/>
        <v>0.92079003630858614</v>
      </c>
      <c r="B1544" s="2" t="s">
        <v>102</v>
      </c>
      <c r="C1544" s="2" t="s">
        <v>103</v>
      </c>
      <c r="D1544" s="2" t="s">
        <v>76</v>
      </c>
      <c r="E1544" s="2" t="s">
        <v>3229</v>
      </c>
      <c r="F1544" s="2" t="s">
        <v>970</v>
      </c>
      <c r="G1544" t="s">
        <v>101</v>
      </c>
      <c r="H1544" s="1">
        <f>DATE(2025,2,20)</f>
        <v>45708</v>
      </c>
      <c r="I1544">
        <v>1084.6199999999999</v>
      </c>
    </row>
    <row r="1545" spans="1:9" x14ac:dyDescent="0.25">
      <c r="A1545">
        <f t="shared" ca="1" si="29"/>
        <v>0.6003187470358935</v>
      </c>
      <c r="B1545" s="2" t="s">
        <v>241</v>
      </c>
      <c r="C1545" s="2" t="s">
        <v>242</v>
      </c>
      <c r="D1545" s="2" t="s">
        <v>76</v>
      </c>
      <c r="E1545" s="2" t="s">
        <v>3230</v>
      </c>
      <c r="F1545" s="2" t="s">
        <v>1841</v>
      </c>
      <c r="G1545" t="s">
        <v>101</v>
      </c>
      <c r="H1545" s="1">
        <f>DATE(2025,2,21)</f>
        <v>45709</v>
      </c>
      <c r="I1545">
        <v>76.5</v>
      </c>
    </row>
    <row r="1546" spans="1:9" x14ac:dyDescent="0.25">
      <c r="A1546">
        <f t="shared" ca="1" si="29"/>
        <v>0.33357906571439278</v>
      </c>
      <c r="B1546" s="2" t="s">
        <v>1755</v>
      </c>
      <c r="C1546" s="2" t="s">
        <v>1756</v>
      </c>
      <c r="D1546" s="2" t="s">
        <v>76</v>
      </c>
      <c r="E1546" s="2" t="s">
        <v>3231</v>
      </c>
      <c r="F1546" s="2" t="s">
        <v>3232</v>
      </c>
      <c r="G1546" t="s">
        <v>101</v>
      </c>
      <c r="H1546" s="1">
        <f>DATE(2025,2,13)</f>
        <v>45701</v>
      </c>
      <c r="I1546">
        <v>2211.4</v>
      </c>
    </row>
    <row r="1547" spans="1:9" x14ac:dyDescent="0.25">
      <c r="A1547">
        <f t="shared" ca="1" si="29"/>
        <v>0.23813626831576507</v>
      </c>
      <c r="B1547" s="2" t="s">
        <v>593</v>
      </c>
      <c r="C1547" s="2" t="s">
        <v>594</v>
      </c>
      <c r="D1547" s="2" t="s">
        <v>76</v>
      </c>
      <c r="E1547" s="2" t="s">
        <v>3233</v>
      </c>
      <c r="F1547" s="2" t="s">
        <v>3234</v>
      </c>
      <c r="G1547" t="s">
        <v>79</v>
      </c>
      <c r="H1547" s="1">
        <f>DATE(2024,11,8)</f>
        <v>45604</v>
      </c>
      <c r="I1547">
        <v>13190.91</v>
      </c>
    </row>
    <row r="1548" spans="1:9" x14ac:dyDescent="0.25">
      <c r="A1548">
        <f t="shared" ca="1" si="29"/>
        <v>0.99038671538867706</v>
      </c>
      <c r="B1548" s="2" t="s">
        <v>241</v>
      </c>
      <c r="C1548" s="2" t="s">
        <v>242</v>
      </c>
      <c r="D1548" s="2" t="s">
        <v>76</v>
      </c>
      <c r="E1548" s="2" t="s">
        <v>3235</v>
      </c>
      <c r="F1548" s="2" t="s">
        <v>3236</v>
      </c>
      <c r="G1548" t="s">
        <v>101</v>
      </c>
      <c r="H1548" s="1">
        <f>DATE(2025,1,3)</f>
        <v>45660</v>
      </c>
      <c r="I1548">
        <v>143.38999999999999</v>
      </c>
    </row>
    <row r="1549" spans="1:9" x14ac:dyDescent="0.25">
      <c r="A1549">
        <f t="shared" ca="1" si="29"/>
        <v>0.10855721413092501</v>
      </c>
      <c r="B1549" s="2" t="s">
        <v>126</v>
      </c>
      <c r="C1549" s="2" t="s">
        <v>127</v>
      </c>
      <c r="D1549" s="2" t="s">
        <v>76</v>
      </c>
      <c r="E1549" s="2" t="s">
        <v>3237</v>
      </c>
      <c r="F1549" s="2" t="s">
        <v>470</v>
      </c>
      <c r="G1549" t="s">
        <v>79</v>
      </c>
      <c r="H1549" s="1">
        <f>DATE(2024,11,22)</f>
        <v>45618</v>
      </c>
      <c r="I1549">
        <v>964.8</v>
      </c>
    </row>
    <row r="1550" spans="1:9" x14ac:dyDescent="0.25">
      <c r="A1550">
        <f t="shared" ca="1" si="29"/>
        <v>0.90493767595051511</v>
      </c>
      <c r="B1550" s="2" t="s">
        <v>126</v>
      </c>
      <c r="C1550" s="2" t="s">
        <v>127</v>
      </c>
      <c r="D1550" s="2" t="s">
        <v>76</v>
      </c>
      <c r="E1550" s="2" t="s">
        <v>3238</v>
      </c>
      <c r="F1550" s="2" t="s">
        <v>1665</v>
      </c>
      <c r="G1550" t="s">
        <v>79</v>
      </c>
      <c r="H1550" s="1">
        <f>DATE(2024,11,4)</f>
        <v>45600</v>
      </c>
      <c r="I1550">
        <v>804</v>
      </c>
    </row>
    <row r="1551" spans="1:9" x14ac:dyDescent="0.25">
      <c r="A1551">
        <f t="shared" ca="1" si="29"/>
        <v>0.69430263318649332</v>
      </c>
      <c r="B1551" s="2" t="s">
        <v>126</v>
      </c>
      <c r="C1551" s="2" t="s">
        <v>127</v>
      </c>
      <c r="D1551" s="2" t="s">
        <v>76</v>
      </c>
      <c r="E1551" s="2" t="s">
        <v>3239</v>
      </c>
      <c r="F1551" s="2" t="s">
        <v>3240</v>
      </c>
      <c r="G1551" t="s">
        <v>79</v>
      </c>
      <c r="H1551" s="1">
        <f>DATE(2024,11,11)</f>
        <v>45607</v>
      </c>
      <c r="I1551">
        <v>23.88</v>
      </c>
    </row>
    <row r="1552" spans="1:9" x14ac:dyDescent="0.25">
      <c r="A1552">
        <f t="shared" ca="1" si="29"/>
        <v>0.22059118889920848</v>
      </c>
      <c r="B1552" s="2" t="s">
        <v>81</v>
      </c>
      <c r="C1552" s="2" t="s">
        <v>82</v>
      </c>
      <c r="D1552" s="2" t="s">
        <v>76</v>
      </c>
      <c r="E1552" s="2" t="s">
        <v>3241</v>
      </c>
      <c r="F1552" s="2" t="s">
        <v>2695</v>
      </c>
      <c r="G1552" t="s">
        <v>79</v>
      </c>
      <c r="H1552" s="1">
        <f>DATE(2025,1,3)</f>
        <v>45660</v>
      </c>
      <c r="I1552">
        <v>-2134.79</v>
      </c>
    </row>
    <row r="1553" spans="1:9" x14ac:dyDescent="0.25">
      <c r="A1553">
        <f t="shared" ca="1" si="29"/>
        <v>9.2210313908069108E-2</v>
      </c>
      <c r="B1553" s="2" t="s">
        <v>81</v>
      </c>
      <c r="C1553" s="2" t="s">
        <v>82</v>
      </c>
      <c r="D1553" s="2" t="s">
        <v>76</v>
      </c>
      <c r="E1553" s="2" t="s">
        <v>3242</v>
      </c>
      <c r="F1553" s="2" t="s">
        <v>3243</v>
      </c>
      <c r="G1553" t="s">
        <v>79</v>
      </c>
      <c r="H1553" s="1">
        <f>DATE(2024,11,21)</f>
        <v>45617</v>
      </c>
      <c r="I1553">
        <v>2586.71</v>
      </c>
    </row>
    <row r="1554" spans="1:9" x14ac:dyDescent="0.25">
      <c r="A1554">
        <f t="shared" ca="1" si="29"/>
        <v>0.43333263996841143</v>
      </c>
      <c r="B1554" s="2" t="s">
        <v>241</v>
      </c>
      <c r="C1554" s="2" t="s">
        <v>242</v>
      </c>
      <c r="D1554" s="2" t="s">
        <v>76</v>
      </c>
      <c r="E1554" s="2" t="s">
        <v>3244</v>
      </c>
      <c r="F1554" s="2" t="s">
        <v>2217</v>
      </c>
      <c r="G1554" t="s">
        <v>101</v>
      </c>
      <c r="H1554" s="1">
        <f>DATE(2025,2,12)</f>
        <v>45700</v>
      </c>
      <c r="I1554">
        <v>56.1</v>
      </c>
    </row>
    <row r="1555" spans="1:9" x14ac:dyDescent="0.25">
      <c r="A1555">
        <f t="shared" ca="1" si="29"/>
        <v>0.8255981894375034</v>
      </c>
      <c r="B1555" s="2" t="s">
        <v>120</v>
      </c>
      <c r="C1555" s="2" t="s">
        <v>121</v>
      </c>
      <c r="D1555" s="2" t="s">
        <v>76</v>
      </c>
      <c r="E1555" s="2" t="s">
        <v>3245</v>
      </c>
      <c r="F1555" s="2" t="s">
        <v>206</v>
      </c>
      <c r="G1555" t="s">
        <v>79</v>
      </c>
      <c r="H1555" s="1">
        <f>DATE(2024,10,17)</f>
        <v>45582</v>
      </c>
      <c r="I1555">
        <v>13912.69</v>
      </c>
    </row>
    <row r="1556" spans="1:9" x14ac:dyDescent="0.25">
      <c r="A1556">
        <f t="shared" ca="1" si="29"/>
        <v>0.74184558695721614</v>
      </c>
      <c r="B1556" s="2" t="s">
        <v>307</v>
      </c>
      <c r="C1556" s="2" t="s">
        <v>308</v>
      </c>
      <c r="D1556" s="2" t="s">
        <v>76</v>
      </c>
      <c r="E1556" s="2" t="s">
        <v>3246</v>
      </c>
      <c r="F1556" s="2" t="s">
        <v>3247</v>
      </c>
      <c r="G1556" t="s">
        <v>101</v>
      </c>
      <c r="H1556" s="1">
        <f>DATE(2025,2,28)</f>
        <v>45716</v>
      </c>
      <c r="I1556">
        <v>20507.04</v>
      </c>
    </row>
    <row r="1557" spans="1:9" x14ac:dyDescent="0.25">
      <c r="A1557">
        <f t="shared" ca="1" si="29"/>
        <v>8.6316396275078588E-2</v>
      </c>
      <c r="B1557" s="2" t="s">
        <v>126</v>
      </c>
      <c r="C1557" s="2" t="s">
        <v>127</v>
      </c>
      <c r="D1557" s="2" t="s">
        <v>76</v>
      </c>
      <c r="E1557" s="2" t="s">
        <v>3248</v>
      </c>
      <c r="F1557" s="2" t="s">
        <v>3249</v>
      </c>
      <c r="G1557" t="s">
        <v>79</v>
      </c>
      <c r="H1557" s="1">
        <f>DATE(2024,12,20)</f>
        <v>45646</v>
      </c>
      <c r="I1557">
        <v>0</v>
      </c>
    </row>
    <row r="1558" spans="1:9" x14ac:dyDescent="0.25">
      <c r="A1558">
        <f t="shared" ca="1" si="29"/>
        <v>0.69538686696148055</v>
      </c>
      <c r="B1558" s="2" t="s">
        <v>126</v>
      </c>
      <c r="C1558" s="2" t="s">
        <v>127</v>
      </c>
      <c r="D1558" s="2" t="s">
        <v>76</v>
      </c>
      <c r="E1558" s="2" t="s">
        <v>3250</v>
      </c>
      <c r="F1558" s="2" t="s">
        <v>3251</v>
      </c>
      <c r="G1558" t="s">
        <v>79</v>
      </c>
      <c r="H1558" s="1">
        <f>DATE(2024,11,12)</f>
        <v>45608</v>
      </c>
      <c r="I1558">
        <v>643.20000000000005</v>
      </c>
    </row>
    <row r="1559" spans="1:9" x14ac:dyDescent="0.25">
      <c r="A1559">
        <f t="shared" ca="1" si="29"/>
        <v>0.44862752851247001</v>
      </c>
      <c r="B1559" s="2" t="s">
        <v>241</v>
      </c>
      <c r="C1559" s="2" t="s">
        <v>242</v>
      </c>
      <c r="D1559" s="2" t="s">
        <v>76</v>
      </c>
      <c r="E1559" s="2" t="s">
        <v>3252</v>
      </c>
      <c r="F1559" s="2" t="s">
        <v>3253</v>
      </c>
      <c r="G1559" t="s">
        <v>79</v>
      </c>
      <c r="H1559" s="1">
        <f>DATE(2024,10,2)</f>
        <v>45567</v>
      </c>
      <c r="I1559">
        <v>130.97</v>
      </c>
    </row>
    <row r="1560" spans="1:9" x14ac:dyDescent="0.25">
      <c r="A1560">
        <f t="shared" ca="1" si="29"/>
        <v>0.82965811071476758</v>
      </c>
      <c r="B1560" s="2" t="s">
        <v>311</v>
      </c>
      <c r="C1560" s="2" t="s">
        <v>312</v>
      </c>
      <c r="D1560" s="2" t="s">
        <v>76</v>
      </c>
      <c r="E1560" s="2" t="s">
        <v>3254</v>
      </c>
      <c r="F1560" s="2" t="s">
        <v>2978</v>
      </c>
      <c r="G1560" t="s">
        <v>101</v>
      </c>
      <c r="H1560" s="1">
        <f>DATE(2025,1,28)</f>
        <v>45685</v>
      </c>
      <c r="I1560">
        <v>5163.12</v>
      </c>
    </row>
    <row r="1561" spans="1:9" x14ac:dyDescent="0.25">
      <c r="A1561">
        <f t="shared" ca="1" si="29"/>
        <v>0.17984038883413067</v>
      </c>
      <c r="B1561" s="2" t="s">
        <v>81</v>
      </c>
      <c r="C1561" s="2" t="s">
        <v>82</v>
      </c>
      <c r="D1561" s="2" t="s">
        <v>76</v>
      </c>
      <c r="E1561" s="2" t="s">
        <v>3255</v>
      </c>
      <c r="F1561" s="2" t="s">
        <v>3171</v>
      </c>
      <c r="G1561" t="s">
        <v>101</v>
      </c>
      <c r="H1561" s="1">
        <f>DATE(2024,12,17)</f>
        <v>45643</v>
      </c>
      <c r="I1561">
        <v>3480.72</v>
      </c>
    </row>
    <row r="1562" spans="1:9" x14ac:dyDescent="0.25">
      <c r="A1562">
        <f t="shared" ca="1" si="29"/>
        <v>0.26374192760164972</v>
      </c>
      <c r="B1562" s="2" t="s">
        <v>678</v>
      </c>
      <c r="C1562" s="2" t="s">
        <v>679</v>
      </c>
      <c r="D1562" s="2" t="s">
        <v>76</v>
      </c>
      <c r="E1562" s="2" t="s">
        <v>3256</v>
      </c>
      <c r="F1562" s="2" t="s">
        <v>3257</v>
      </c>
      <c r="G1562" t="s">
        <v>79</v>
      </c>
      <c r="H1562" s="1">
        <f>DATE(2025,1,17)</f>
        <v>45674</v>
      </c>
      <c r="I1562">
        <v>469.79</v>
      </c>
    </row>
    <row r="1563" spans="1:9" x14ac:dyDescent="0.25">
      <c r="A1563">
        <f t="shared" ca="1" si="29"/>
        <v>0.64175052713182679</v>
      </c>
      <c r="B1563" s="2" t="s">
        <v>261</v>
      </c>
      <c r="C1563" s="2" t="s">
        <v>262</v>
      </c>
      <c r="D1563" s="2" t="s">
        <v>76</v>
      </c>
      <c r="E1563" s="2" t="s">
        <v>3258</v>
      </c>
      <c r="F1563" s="2" t="s">
        <v>3259</v>
      </c>
      <c r="G1563" t="s">
        <v>79</v>
      </c>
      <c r="H1563" s="1">
        <f>DATE(2024,12,12)</f>
        <v>45638</v>
      </c>
      <c r="I1563">
        <v>823.03</v>
      </c>
    </row>
    <row r="1564" spans="1:9" x14ac:dyDescent="0.25">
      <c r="A1564">
        <f t="shared" ca="1" si="29"/>
        <v>0.90305608756164013</v>
      </c>
      <c r="B1564" s="2" t="s">
        <v>81</v>
      </c>
      <c r="C1564" s="2" t="s">
        <v>82</v>
      </c>
      <c r="D1564" s="2" t="s">
        <v>76</v>
      </c>
      <c r="E1564" s="2" t="s">
        <v>3260</v>
      </c>
      <c r="F1564" s="2" t="s">
        <v>450</v>
      </c>
      <c r="G1564" t="s">
        <v>79</v>
      </c>
      <c r="H1564" s="1">
        <f>DATE(2024,10,23)</f>
        <v>45588</v>
      </c>
      <c r="I1564">
        <v>214.65</v>
      </c>
    </row>
    <row r="1565" spans="1:9" x14ac:dyDescent="0.25">
      <c r="A1565">
        <f t="shared" ca="1" si="29"/>
        <v>0.19686562908635463</v>
      </c>
      <c r="B1565" s="2" t="s">
        <v>187</v>
      </c>
      <c r="C1565" s="2" t="s">
        <v>188</v>
      </c>
      <c r="D1565" s="2" t="s">
        <v>76</v>
      </c>
      <c r="E1565" s="2" t="s">
        <v>3261</v>
      </c>
      <c r="F1565" s="2" t="s">
        <v>3262</v>
      </c>
      <c r="G1565" t="s">
        <v>79</v>
      </c>
      <c r="H1565" s="1">
        <f>DATE(2024,12,17)</f>
        <v>45643</v>
      </c>
      <c r="I1565">
        <v>80.400000000000006</v>
      </c>
    </row>
    <row r="1566" spans="1:9" x14ac:dyDescent="0.25">
      <c r="A1566">
        <f t="shared" ca="1" si="29"/>
        <v>0.13999964956692612</v>
      </c>
      <c r="B1566" s="2" t="s">
        <v>307</v>
      </c>
      <c r="C1566" s="2" t="s">
        <v>308</v>
      </c>
      <c r="D1566" s="2" t="s">
        <v>76</v>
      </c>
      <c r="E1566" s="2" t="s">
        <v>3263</v>
      </c>
      <c r="F1566" s="2" t="s">
        <v>1962</v>
      </c>
      <c r="G1566" t="s">
        <v>79</v>
      </c>
      <c r="H1566" s="1">
        <f>DATE(2025,1,20)</f>
        <v>45677</v>
      </c>
      <c r="I1566">
        <v>80.010000000000005</v>
      </c>
    </row>
    <row r="1567" spans="1:9" x14ac:dyDescent="0.25">
      <c r="A1567">
        <f t="shared" ca="1" si="29"/>
        <v>0.50614368145604427</v>
      </c>
      <c r="B1567" s="2" t="s">
        <v>3264</v>
      </c>
      <c r="C1567" s="2" t="s">
        <v>3265</v>
      </c>
      <c r="D1567" s="2" t="s">
        <v>76</v>
      </c>
      <c r="E1567" s="2" t="s">
        <v>3266</v>
      </c>
      <c r="F1567" s="2" t="s">
        <v>3267</v>
      </c>
      <c r="G1567" t="s">
        <v>79</v>
      </c>
      <c r="H1567" s="1">
        <f>DATE(2025,1,7)</f>
        <v>45664</v>
      </c>
      <c r="I1567">
        <v>862.9</v>
      </c>
    </row>
    <row r="1568" spans="1:9" x14ac:dyDescent="0.25">
      <c r="A1568">
        <f t="shared" ca="1" si="29"/>
        <v>0.15667847979225025</v>
      </c>
      <c r="B1568" s="2" t="s">
        <v>678</v>
      </c>
      <c r="C1568" s="2" t="s">
        <v>679</v>
      </c>
      <c r="D1568" s="2" t="s">
        <v>76</v>
      </c>
      <c r="E1568" s="2" t="s">
        <v>3268</v>
      </c>
      <c r="F1568" s="2" t="s">
        <v>3269</v>
      </c>
      <c r="G1568" t="s">
        <v>101</v>
      </c>
      <c r="H1568" s="1">
        <f>DATE(2025,2,28)</f>
        <v>45716</v>
      </c>
      <c r="I1568">
        <v>6023.72</v>
      </c>
    </row>
    <row r="1569" spans="1:9" x14ac:dyDescent="0.25">
      <c r="A1569">
        <f t="shared" ca="1" si="29"/>
        <v>0.81709978175334486</v>
      </c>
      <c r="B1569" s="2" t="s">
        <v>126</v>
      </c>
      <c r="C1569" s="2" t="s">
        <v>127</v>
      </c>
      <c r="D1569" s="2" t="s">
        <v>76</v>
      </c>
      <c r="E1569" s="2" t="s">
        <v>3270</v>
      </c>
      <c r="F1569" s="2" t="s">
        <v>3271</v>
      </c>
      <c r="G1569" t="s">
        <v>101</v>
      </c>
      <c r="H1569" s="1">
        <f>DATE(2025,2,28)</f>
        <v>45716</v>
      </c>
      <c r="I1569">
        <v>272.88</v>
      </c>
    </row>
    <row r="1570" spans="1:9" x14ac:dyDescent="0.25">
      <c r="A1570">
        <f t="shared" ca="1" si="29"/>
        <v>0.15624359483183925</v>
      </c>
      <c r="B1570" s="2" t="s">
        <v>328</v>
      </c>
      <c r="C1570" s="2" t="s">
        <v>329</v>
      </c>
      <c r="D1570" s="2" t="s">
        <v>76</v>
      </c>
      <c r="E1570" s="2" t="s">
        <v>3272</v>
      </c>
      <c r="F1570" s="2" t="s">
        <v>3273</v>
      </c>
      <c r="G1570" t="s">
        <v>101</v>
      </c>
      <c r="H1570" s="1">
        <f>DATE(2025,1,29)</f>
        <v>45686</v>
      </c>
      <c r="I1570">
        <v>318.18</v>
      </c>
    </row>
    <row r="1571" spans="1:9" x14ac:dyDescent="0.25">
      <c r="A1571">
        <f t="shared" ca="1" si="29"/>
        <v>0.59857049600751111</v>
      </c>
      <c r="B1571" s="2" t="s">
        <v>150</v>
      </c>
      <c r="C1571" s="2" t="s">
        <v>151</v>
      </c>
      <c r="D1571" s="2" t="s">
        <v>76</v>
      </c>
      <c r="E1571" s="2" t="s">
        <v>3274</v>
      </c>
      <c r="F1571" s="2" t="s">
        <v>3275</v>
      </c>
      <c r="G1571" t="s">
        <v>79</v>
      </c>
      <c r="H1571" s="1">
        <f>DATE(2024,11,22)</f>
        <v>45618</v>
      </c>
      <c r="I1571">
        <v>2333.5300000000002</v>
      </c>
    </row>
    <row r="1572" spans="1:9" x14ac:dyDescent="0.25">
      <c r="A1572">
        <f t="shared" ca="1" si="29"/>
        <v>0.24267576113875322</v>
      </c>
      <c r="B1572" s="2" t="s">
        <v>136</v>
      </c>
      <c r="C1572" s="2" t="s">
        <v>137</v>
      </c>
      <c r="D1572" s="2" t="s">
        <v>76</v>
      </c>
      <c r="E1572" s="2" t="s">
        <v>3276</v>
      </c>
      <c r="F1572" s="2" t="s">
        <v>3277</v>
      </c>
      <c r="G1572" t="s">
        <v>79</v>
      </c>
      <c r="H1572" s="1">
        <f>DATE(2024,11,22)</f>
        <v>45618</v>
      </c>
      <c r="I1572">
        <v>543.29999999999995</v>
      </c>
    </row>
    <row r="1573" spans="1:9" x14ac:dyDescent="0.25">
      <c r="A1573">
        <f t="shared" ca="1" si="29"/>
        <v>0.27531511105112683</v>
      </c>
      <c r="B1573" s="2" t="s">
        <v>126</v>
      </c>
      <c r="C1573" s="2" t="s">
        <v>127</v>
      </c>
      <c r="D1573" s="2" t="s">
        <v>76</v>
      </c>
      <c r="E1573" s="2" t="s">
        <v>3278</v>
      </c>
      <c r="F1573" s="2" t="s">
        <v>3279</v>
      </c>
      <c r="G1573" t="s">
        <v>79</v>
      </c>
      <c r="H1573" s="1">
        <f>DATE(2024,11,12)</f>
        <v>45608</v>
      </c>
      <c r="I1573">
        <v>1726.31</v>
      </c>
    </row>
    <row r="1574" spans="1:9" x14ac:dyDescent="0.25">
      <c r="A1574">
        <f t="shared" ca="1" si="29"/>
        <v>0.26977381089440522</v>
      </c>
      <c r="B1574" s="2" t="s">
        <v>281</v>
      </c>
      <c r="C1574" s="2" t="s">
        <v>282</v>
      </c>
      <c r="D1574" s="2" t="s">
        <v>76</v>
      </c>
      <c r="E1574" s="2" t="s">
        <v>3280</v>
      </c>
      <c r="F1574" s="2" t="s">
        <v>1452</v>
      </c>
      <c r="G1574" t="s">
        <v>79</v>
      </c>
      <c r="H1574" s="1">
        <f>DATE(2024,10,22)</f>
        <v>45587</v>
      </c>
      <c r="I1574">
        <v>696.06</v>
      </c>
    </row>
    <row r="1575" spans="1:9" x14ac:dyDescent="0.25">
      <c r="A1575">
        <f t="shared" ca="1" si="29"/>
        <v>0.6435485486870558</v>
      </c>
      <c r="B1575" s="2" t="s">
        <v>328</v>
      </c>
      <c r="C1575" s="2" t="s">
        <v>329</v>
      </c>
      <c r="D1575" s="2" t="s">
        <v>76</v>
      </c>
      <c r="E1575" s="2" t="s">
        <v>3281</v>
      </c>
      <c r="F1575" s="2" t="s">
        <v>3282</v>
      </c>
      <c r="G1575" t="s">
        <v>79</v>
      </c>
      <c r="H1575" s="1">
        <f>DATE(2024,11,18)</f>
        <v>45614</v>
      </c>
      <c r="I1575">
        <v>75.98</v>
      </c>
    </row>
    <row r="1576" spans="1:9" x14ac:dyDescent="0.25">
      <c r="A1576">
        <f t="shared" ca="1" si="29"/>
        <v>0.25097900610697632</v>
      </c>
      <c r="B1576" s="2" t="s">
        <v>623</v>
      </c>
      <c r="C1576" s="2" t="s">
        <v>624</v>
      </c>
      <c r="D1576" s="2" t="s">
        <v>76</v>
      </c>
      <c r="E1576" s="2" t="s">
        <v>3283</v>
      </c>
      <c r="F1576" s="2" t="s">
        <v>3284</v>
      </c>
      <c r="G1576" t="s">
        <v>79</v>
      </c>
      <c r="H1576" s="1">
        <f>DATE(2024,10,30)</f>
        <v>45595</v>
      </c>
      <c r="I1576">
        <v>588</v>
      </c>
    </row>
    <row r="1577" spans="1:9" x14ac:dyDescent="0.25">
      <c r="A1577">
        <f t="shared" ca="1" si="29"/>
        <v>0.19278561263006722</v>
      </c>
      <c r="B1577" s="2" t="s">
        <v>106</v>
      </c>
      <c r="C1577" s="2" t="s">
        <v>107</v>
      </c>
      <c r="D1577" s="2" t="s">
        <v>76</v>
      </c>
      <c r="E1577" s="2" t="s">
        <v>3285</v>
      </c>
      <c r="F1577" s="2" t="s">
        <v>3286</v>
      </c>
      <c r="G1577" t="s">
        <v>79</v>
      </c>
      <c r="H1577" s="1">
        <f>DATE(2024,12,16)</f>
        <v>45642</v>
      </c>
      <c r="I1577">
        <v>8809.56</v>
      </c>
    </row>
    <row r="1578" spans="1:9" x14ac:dyDescent="0.25">
      <c r="A1578">
        <f t="shared" ca="1" si="29"/>
        <v>0.91973007539928175</v>
      </c>
      <c r="B1578" s="2" t="s">
        <v>3287</v>
      </c>
      <c r="C1578" s="2" t="s">
        <v>3288</v>
      </c>
      <c r="D1578" s="2" t="s">
        <v>76</v>
      </c>
      <c r="E1578" s="2" t="s">
        <v>3289</v>
      </c>
      <c r="F1578" s="2" t="s">
        <v>3290</v>
      </c>
      <c r="G1578" t="s">
        <v>79</v>
      </c>
      <c r="H1578" s="1">
        <f>DATE(2024,11,26)</f>
        <v>45622</v>
      </c>
      <c r="I1578">
        <v>2180</v>
      </c>
    </row>
    <row r="1579" spans="1:9" x14ac:dyDescent="0.25">
      <c r="A1579">
        <f t="shared" ca="1" si="29"/>
        <v>0.19722954665964376</v>
      </c>
      <c r="B1579" s="2" t="s">
        <v>187</v>
      </c>
      <c r="C1579" s="2" t="s">
        <v>188</v>
      </c>
      <c r="D1579" s="2" t="s">
        <v>76</v>
      </c>
      <c r="E1579" s="2" t="s">
        <v>3291</v>
      </c>
      <c r="F1579" s="2" t="s">
        <v>3292</v>
      </c>
      <c r="G1579" t="s">
        <v>79</v>
      </c>
      <c r="H1579" s="1">
        <f>DATE(2024,11,27)</f>
        <v>45623</v>
      </c>
      <c r="I1579">
        <v>408.88</v>
      </c>
    </row>
    <row r="1580" spans="1:9" x14ac:dyDescent="0.25">
      <c r="A1580">
        <f t="shared" ca="1" si="29"/>
        <v>0.102463460926418</v>
      </c>
      <c r="B1580" s="2" t="s">
        <v>126</v>
      </c>
      <c r="C1580" s="2" t="s">
        <v>127</v>
      </c>
      <c r="D1580" s="2" t="s">
        <v>76</v>
      </c>
      <c r="E1580" s="2" t="s">
        <v>3293</v>
      </c>
      <c r="F1580" s="2" t="s">
        <v>1604</v>
      </c>
      <c r="G1580" t="s">
        <v>79</v>
      </c>
      <c r="H1580" s="1">
        <f>DATE(2025,1,8)</f>
        <v>45665</v>
      </c>
      <c r="I1580">
        <v>443.1</v>
      </c>
    </row>
    <row r="1581" spans="1:9" x14ac:dyDescent="0.25">
      <c r="A1581">
        <f t="shared" ca="1" si="29"/>
        <v>0.99890007896947453</v>
      </c>
      <c r="B1581" s="2" t="s">
        <v>517</v>
      </c>
      <c r="C1581" s="2" t="s">
        <v>518</v>
      </c>
      <c r="D1581" s="2" t="s">
        <v>76</v>
      </c>
      <c r="E1581" s="2" t="s">
        <v>3294</v>
      </c>
      <c r="F1581" s="2" t="s">
        <v>3295</v>
      </c>
      <c r="G1581" t="s">
        <v>79</v>
      </c>
      <c r="H1581" s="1">
        <f>DATE(2024,12,13)</f>
        <v>45639</v>
      </c>
      <c r="I1581">
        <v>0</v>
      </c>
    </row>
    <row r="1582" spans="1:9" x14ac:dyDescent="0.25">
      <c r="A1582">
        <f t="shared" ca="1" si="29"/>
        <v>0.96497022382679498</v>
      </c>
      <c r="B1582" s="2" t="s">
        <v>126</v>
      </c>
      <c r="C1582" s="2" t="s">
        <v>127</v>
      </c>
      <c r="D1582" s="2" t="s">
        <v>76</v>
      </c>
      <c r="E1582" s="2" t="s">
        <v>3296</v>
      </c>
      <c r="F1582" s="2" t="s">
        <v>3297</v>
      </c>
      <c r="G1582" t="s">
        <v>101</v>
      </c>
      <c r="H1582" s="1">
        <f>DATE(2025,2,13)</f>
        <v>45701</v>
      </c>
      <c r="I1582">
        <v>241.2</v>
      </c>
    </row>
    <row r="1583" spans="1:9" x14ac:dyDescent="0.25">
      <c r="A1583">
        <f t="shared" ca="1" si="29"/>
        <v>0.53875283720677691</v>
      </c>
      <c r="B1583" s="2" t="s">
        <v>1240</v>
      </c>
      <c r="C1583" s="2" t="s">
        <v>82</v>
      </c>
      <c r="D1583" s="2" t="s">
        <v>76</v>
      </c>
      <c r="E1583" s="2" t="s">
        <v>3298</v>
      </c>
      <c r="F1583" s="2" t="s">
        <v>3299</v>
      </c>
      <c r="G1583" t="s">
        <v>79</v>
      </c>
      <c r="H1583" s="1">
        <f>DATE(2024,11,11)</f>
        <v>45607</v>
      </c>
      <c r="I1583">
        <v>1424.24</v>
      </c>
    </row>
    <row r="1584" spans="1:9" x14ac:dyDescent="0.25">
      <c r="A1584">
        <f t="shared" ca="1" si="29"/>
        <v>0.25062715325719864</v>
      </c>
      <c r="B1584" s="2" t="s">
        <v>241</v>
      </c>
      <c r="C1584" s="2" t="s">
        <v>242</v>
      </c>
      <c r="D1584" s="2" t="s">
        <v>76</v>
      </c>
      <c r="E1584" s="2" t="s">
        <v>3300</v>
      </c>
      <c r="F1584" s="2" t="s">
        <v>653</v>
      </c>
      <c r="G1584" t="s">
        <v>101</v>
      </c>
      <c r="H1584" s="1">
        <f>DATE(2025,2,24)</f>
        <v>45712</v>
      </c>
      <c r="I1584">
        <v>-44.47</v>
      </c>
    </row>
    <row r="1585" spans="1:9" x14ac:dyDescent="0.25">
      <c r="A1585">
        <f t="shared" ca="1" si="29"/>
        <v>0.59234857645036842</v>
      </c>
      <c r="B1585" s="2" t="s">
        <v>126</v>
      </c>
      <c r="C1585" s="2" t="s">
        <v>127</v>
      </c>
      <c r="D1585" s="2" t="s">
        <v>76</v>
      </c>
      <c r="E1585" s="2" t="s">
        <v>3301</v>
      </c>
      <c r="F1585" s="2" t="s">
        <v>2642</v>
      </c>
      <c r="G1585" t="s">
        <v>79</v>
      </c>
      <c r="H1585" s="1">
        <f>DATE(2024,12,2)</f>
        <v>45628</v>
      </c>
      <c r="I1585">
        <v>23.86</v>
      </c>
    </row>
    <row r="1586" spans="1:9" x14ac:dyDescent="0.25">
      <c r="A1586">
        <f t="shared" ca="1" si="29"/>
        <v>0.22023509110901107</v>
      </c>
      <c r="B1586" s="2" t="s">
        <v>2180</v>
      </c>
      <c r="C1586" s="2" t="s">
        <v>2181</v>
      </c>
      <c r="D1586" s="2" t="s">
        <v>76</v>
      </c>
      <c r="E1586" s="2" t="s">
        <v>3302</v>
      </c>
      <c r="F1586" s="2" t="s">
        <v>3303</v>
      </c>
      <c r="G1586" t="s">
        <v>79</v>
      </c>
      <c r="H1586" s="1">
        <f>DATE(2025,1,22)</f>
        <v>45679</v>
      </c>
      <c r="I1586">
        <v>443.87</v>
      </c>
    </row>
    <row r="1587" spans="1:9" x14ac:dyDescent="0.25">
      <c r="A1587">
        <f t="shared" ca="1" si="29"/>
        <v>0.21736751209826877</v>
      </c>
      <c r="B1587" s="2" t="s">
        <v>678</v>
      </c>
      <c r="C1587" s="2" t="s">
        <v>679</v>
      </c>
      <c r="D1587" s="2" t="s">
        <v>76</v>
      </c>
      <c r="E1587" s="2" t="s">
        <v>3304</v>
      </c>
      <c r="F1587" s="2" t="s">
        <v>3305</v>
      </c>
      <c r="G1587" t="s">
        <v>79</v>
      </c>
      <c r="H1587" s="1">
        <f>DATE(2024,12,18)</f>
        <v>45644</v>
      </c>
      <c r="I1587">
        <v>454.23</v>
      </c>
    </row>
    <row r="1588" spans="1:9" x14ac:dyDescent="0.25">
      <c r="A1588">
        <f t="shared" ca="1" si="29"/>
        <v>0.61904630385866533</v>
      </c>
      <c r="B1588" s="2" t="s">
        <v>366</v>
      </c>
      <c r="C1588" s="2" t="s">
        <v>367</v>
      </c>
      <c r="D1588" s="2" t="s">
        <v>76</v>
      </c>
      <c r="E1588" s="2" t="s">
        <v>3306</v>
      </c>
      <c r="F1588" s="2" t="s">
        <v>3307</v>
      </c>
      <c r="G1588" t="s">
        <v>79</v>
      </c>
      <c r="H1588" s="1">
        <f>DATE(2024,10,28)</f>
        <v>45593</v>
      </c>
      <c r="I1588">
        <v>766.44</v>
      </c>
    </row>
    <row r="1589" spans="1:9" x14ac:dyDescent="0.25">
      <c r="A1589">
        <f t="shared" ca="1" si="29"/>
        <v>0.19871216341522568</v>
      </c>
      <c r="B1589" s="2" t="s">
        <v>564</v>
      </c>
      <c r="C1589" s="2" t="s">
        <v>565</v>
      </c>
      <c r="D1589" s="2" t="s">
        <v>76</v>
      </c>
      <c r="E1589" s="2" t="s">
        <v>3308</v>
      </c>
      <c r="F1589" s="2" t="s">
        <v>3309</v>
      </c>
      <c r="G1589" t="s">
        <v>79</v>
      </c>
      <c r="H1589" s="1">
        <f>DATE(2024,12,2)</f>
        <v>45628</v>
      </c>
      <c r="I1589">
        <v>2199.5500000000002</v>
      </c>
    </row>
    <row r="1590" spans="1:9" x14ac:dyDescent="0.25">
      <c r="A1590">
        <f t="shared" ca="1" si="29"/>
        <v>0.91046599707236986</v>
      </c>
      <c r="B1590" s="2" t="s">
        <v>241</v>
      </c>
      <c r="C1590" s="2" t="s">
        <v>242</v>
      </c>
      <c r="D1590" s="2" t="s">
        <v>76</v>
      </c>
      <c r="E1590" s="2" t="s">
        <v>3310</v>
      </c>
      <c r="F1590" s="2" t="s">
        <v>3311</v>
      </c>
      <c r="G1590" t="s">
        <v>79</v>
      </c>
      <c r="H1590" s="1">
        <f>DATE(2024,11,15)</f>
        <v>45611</v>
      </c>
      <c r="I1590">
        <v>204</v>
      </c>
    </row>
    <row r="1591" spans="1:9" x14ac:dyDescent="0.25">
      <c r="A1591">
        <f t="shared" ca="1" si="29"/>
        <v>0.22858445298020613</v>
      </c>
      <c r="B1591" s="2" t="s">
        <v>120</v>
      </c>
      <c r="C1591" s="2" t="s">
        <v>121</v>
      </c>
      <c r="D1591" s="2" t="s">
        <v>76</v>
      </c>
      <c r="E1591" s="2" t="s">
        <v>3312</v>
      </c>
      <c r="F1591" s="2" t="s">
        <v>3313</v>
      </c>
      <c r="G1591" t="s">
        <v>79</v>
      </c>
      <c r="H1591" s="1">
        <f>DATE(2024,11,21)</f>
        <v>45617</v>
      </c>
      <c r="I1591">
        <v>189.71</v>
      </c>
    </row>
    <row r="1592" spans="1:9" x14ac:dyDescent="0.25">
      <c r="A1592">
        <f t="shared" ca="1" si="29"/>
        <v>0.9327681410687837</v>
      </c>
      <c r="B1592" s="2" t="s">
        <v>126</v>
      </c>
      <c r="C1592" s="2" t="s">
        <v>127</v>
      </c>
      <c r="D1592" s="2" t="s">
        <v>76</v>
      </c>
      <c r="E1592" s="2" t="s">
        <v>3314</v>
      </c>
      <c r="F1592" s="2" t="s">
        <v>3315</v>
      </c>
      <c r="G1592" t="s">
        <v>101</v>
      </c>
      <c r="H1592" s="1">
        <f>DATE(2025,3,3)</f>
        <v>45719</v>
      </c>
      <c r="I1592">
        <v>80.400000000000006</v>
      </c>
    </row>
    <row r="1593" spans="1:9" x14ac:dyDescent="0.25">
      <c r="A1593">
        <f t="shared" ca="1" si="29"/>
        <v>0.5662562019882259</v>
      </c>
      <c r="B1593" s="2" t="s">
        <v>3316</v>
      </c>
      <c r="C1593" s="2" t="s">
        <v>3317</v>
      </c>
      <c r="D1593" s="2" t="s">
        <v>76</v>
      </c>
      <c r="E1593" s="2" t="s">
        <v>3318</v>
      </c>
      <c r="F1593" s="2" t="s">
        <v>3319</v>
      </c>
      <c r="G1593" t="s">
        <v>79</v>
      </c>
      <c r="H1593" s="1">
        <f>DATE(2024,11,30)</f>
        <v>45626</v>
      </c>
      <c r="I1593">
        <v>6404.01</v>
      </c>
    </row>
    <row r="1594" spans="1:9" x14ac:dyDescent="0.25">
      <c r="A1594">
        <f t="shared" ca="1" si="29"/>
        <v>0.73842798332244242</v>
      </c>
      <c r="B1594" s="2" t="s">
        <v>81</v>
      </c>
      <c r="C1594" s="2" t="s">
        <v>82</v>
      </c>
      <c r="D1594" s="2" t="s">
        <v>76</v>
      </c>
      <c r="E1594" s="2" t="s">
        <v>3320</v>
      </c>
      <c r="F1594" s="2" t="s">
        <v>3321</v>
      </c>
      <c r="G1594" t="s">
        <v>101</v>
      </c>
      <c r="H1594" s="1">
        <f>DATE(2025,2,23)</f>
        <v>45711</v>
      </c>
      <c r="I1594">
        <v>523.49</v>
      </c>
    </row>
    <row r="1595" spans="1:9" x14ac:dyDescent="0.25">
      <c r="A1595">
        <f t="shared" ca="1" si="29"/>
        <v>0.96629159724085867</v>
      </c>
      <c r="B1595" s="2" t="s">
        <v>224</v>
      </c>
      <c r="C1595" s="2" t="s">
        <v>225</v>
      </c>
      <c r="D1595" s="2" t="s">
        <v>76</v>
      </c>
      <c r="E1595" s="2" t="s">
        <v>3322</v>
      </c>
      <c r="F1595" s="2" t="s">
        <v>3323</v>
      </c>
      <c r="G1595" t="s">
        <v>79</v>
      </c>
      <c r="H1595" s="1">
        <f>DATE(2025,1,16)</f>
        <v>45673</v>
      </c>
      <c r="I1595">
        <v>708.26</v>
      </c>
    </row>
    <row r="1596" spans="1:9" x14ac:dyDescent="0.25">
      <c r="A1596">
        <f t="shared" ca="1" si="29"/>
        <v>0.34700650449713322</v>
      </c>
      <c r="B1596" s="2" t="s">
        <v>187</v>
      </c>
      <c r="C1596" s="2" t="s">
        <v>188</v>
      </c>
      <c r="D1596" s="2" t="s">
        <v>76</v>
      </c>
      <c r="E1596" s="2" t="s">
        <v>3324</v>
      </c>
      <c r="F1596" s="2" t="s">
        <v>3325</v>
      </c>
      <c r="G1596" t="s">
        <v>101</v>
      </c>
      <c r="H1596" s="1">
        <f>DATE(2025,2,5)</f>
        <v>45693</v>
      </c>
      <c r="I1596">
        <v>38.880000000000003</v>
      </c>
    </row>
    <row r="1597" spans="1:9" x14ac:dyDescent="0.25">
      <c r="A1597">
        <f t="shared" ca="1" si="29"/>
        <v>0.72132416889434492</v>
      </c>
      <c r="B1597" s="2" t="s">
        <v>74</v>
      </c>
      <c r="C1597" s="2" t="s">
        <v>75</v>
      </c>
      <c r="D1597" s="2" t="s">
        <v>76</v>
      </c>
      <c r="E1597" s="2" t="s">
        <v>3326</v>
      </c>
      <c r="F1597" s="2" t="s">
        <v>3327</v>
      </c>
      <c r="G1597" t="s">
        <v>79</v>
      </c>
      <c r="H1597" s="1">
        <f>DATE(2024,11,23)</f>
        <v>45619</v>
      </c>
      <c r="I1597">
        <v>6411.83</v>
      </c>
    </row>
    <row r="1598" spans="1:9" x14ac:dyDescent="0.25">
      <c r="A1598">
        <f t="shared" ca="1" si="29"/>
        <v>0.95770727677660716</v>
      </c>
      <c r="B1598" s="2" t="s">
        <v>393</v>
      </c>
      <c r="C1598" s="2" t="s">
        <v>394</v>
      </c>
      <c r="D1598" s="2" t="s">
        <v>76</v>
      </c>
      <c r="E1598" s="2" t="s">
        <v>3328</v>
      </c>
      <c r="F1598" s="2" t="s">
        <v>1193</v>
      </c>
      <c r="G1598" t="s">
        <v>79</v>
      </c>
      <c r="H1598" s="1">
        <f>DATE(2024,10,24)</f>
        <v>45589</v>
      </c>
      <c r="I1598">
        <v>980.64</v>
      </c>
    </row>
    <row r="1599" spans="1:9" x14ac:dyDescent="0.25">
      <c r="A1599">
        <f t="shared" ca="1" si="29"/>
        <v>0.96755562336422118</v>
      </c>
      <c r="B1599" s="2" t="s">
        <v>81</v>
      </c>
      <c r="C1599" s="2" t="s">
        <v>82</v>
      </c>
      <c r="D1599" s="2" t="s">
        <v>76</v>
      </c>
      <c r="E1599" s="2" t="s">
        <v>3329</v>
      </c>
      <c r="F1599" s="2" t="s">
        <v>3330</v>
      </c>
      <c r="G1599" t="s">
        <v>101</v>
      </c>
      <c r="H1599" s="1">
        <f>DATE(2025,1,30)</f>
        <v>45687</v>
      </c>
      <c r="I1599">
        <v>135.61000000000001</v>
      </c>
    </row>
    <row r="1600" spans="1:9" x14ac:dyDescent="0.25">
      <c r="A1600">
        <f t="shared" ca="1" si="29"/>
        <v>0.20838117260341005</v>
      </c>
      <c r="B1600" s="2" t="s">
        <v>307</v>
      </c>
      <c r="C1600" s="2" t="s">
        <v>308</v>
      </c>
      <c r="D1600" s="2" t="s">
        <v>76</v>
      </c>
      <c r="E1600" s="2" t="s">
        <v>3331</v>
      </c>
      <c r="F1600" s="2" t="s">
        <v>3332</v>
      </c>
      <c r="G1600" t="s">
        <v>79</v>
      </c>
      <c r="H1600" s="1">
        <f>DATE(2025,1,23)</f>
        <v>45680</v>
      </c>
      <c r="I1600">
        <v>529.39</v>
      </c>
    </row>
    <row r="1601" spans="1:9" x14ac:dyDescent="0.25">
      <c r="A1601">
        <f t="shared" ca="1" si="29"/>
        <v>3.5383583693169851E-2</v>
      </c>
      <c r="B1601" s="2" t="s">
        <v>126</v>
      </c>
      <c r="C1601" s="2" t="s">
        <v>127</v>
      </c>
      <c r="D1601" s="2" t="s">
        <v>76</v>
      </c>
      <c r="E1601" s="2" t="s">
        <v>3333</v>
      </c>
      <c r="F1601" s="2" t="s">
        <v>1673</v>
      </c>
      <c r="G1601" t="s">
        <v>79</v>
      </c>
      <c r="H1601" s="1">
        <f>DATE(2024,12,27)</f>
        <v>45653</v>
      </c>
      <c r="I1601">
        <v>850</v>
      </c>
    </row>
    <row r="1602" spans="1:9" x14ac:dyDescent="0.25">
      <c r="A1602">
        <f t="shared" ca="1" si="29"/>
        <v>0.91744701388340921</v>
      </c>
      <c r="B1602" s="2" t="s">
        <v>1755</v>
      </c>
      <c r="C1602" s="2" t="s">
        <v>1756</v>
      </c>
      <c r="D1602" s="2" t="s">
        <v>76</v>
      </c>
      <c r="E1602" s="2" t="s">
        <v>3334</v>
      </c>
      <c r="F1602" s="2" t="s">
        <v>3335</v>
      </c>
      <c r="G1602" t="s">
        <v>79</v>
      </c>
      <c r="H1602" s="1">
        <f>DATE(2024,12,3)</f>
        <v>45629</v>
      </c>
      <c r="I1602">
        <v>121.6</v>
      </c>
    </row>
    <row r="1603" spans="1:9" x14ac:dyDescent="0.25">
      <c r="A1603">
        <f t="shared" ref="A1603:A1666" ca="1" si="30">RAND()</f>
        <v>0.10911340926744562</v>
      </c>
      <c r="B1603" s="2" t="s">
        <v>241</v>
      </c>
      <c r="C1603" s="2" t="s">
        <v>242</v>
      </c>
      <c r="D1603" s="2" t="s">
        <v>76</v>
      </c>
      <c r="E1603" s="2" t="s">
        <v>3336</v>
      </c>
      <c r="F1603" s="2" t="s">
        <v>3337</v>
      </c>
      <c r="G1603" t="s">
        <v>101</v>
      </c>
      <c r="H1603" s="1">
        <f>DATE(2025,1,22)</f>
        <v>45679</v>
      </c>
      <c r="I1603">
        <v>67.14</v>
      </c>
    </row>
    <row r="1604" spans="1:9" x14ac:dyDescent="0.25">
      <c r="A1604">
        <f t="shared" ca="1" si="30"/>
        <v>7.7434408457342507E-2</v>
      </c>
      <c r="B1604" s="2" t="s">
        <v>2935</v>
      </c>
      <c r="C1604" s="2" t="s">
        <v>2936</v>
      </c>
      <c r="D1604" s="2" t="s">
        <v>76</v>
      </c>
      <c r="E1604" s="2" t="s">
        <v>3338</v>
      </c>
      <c r="F1604" s="2" t="s">
        <v>3339</v>
      </c>
      <c r="G1604" t="s">
        <v>79</v>
      </c>
      <c r="H1604" s="1">
        <f>DATE(2024,12,20)</f>
        <v>45646</v>
      </c>
      <c r="I1604">
        <v>10291.81</v>
      </c>
    </row>
    <row r="1605" spans="1:9" x14ac:dyDescent="0.25">
      <c r="A1605">
        <f t="shared" ca="1" si="30"/>
        <v>0.89379070011111084</v>
      </c>
      <c r="B1605" s="2" t="s">
        <v>307</v>
      </c>
      <c r="C1605" s="2" t="s">
        <v>308</v>
      </c>
      <c r="D1605" s="2" t="s">
        <v>76</v>
      </c>
      <c r="E1605" s="2" t="s">
        <v>3340</v>
      </c>
      <c r="F1605" s="2" t="s">
        <v>3341</v>
      </c>
      <c r="G1605" t="s">
        <v>79</v>
      </c>
      <c r="H1605" s="1">
        <f>DATE(2024,12,23)</f>
        <v>45649</v>
      </c>
      <c r="I1605">
        <v>984</v>
      </c>
    </row>
    <row r="1606" spans="1:9" x14ac:dyDescent="0.25">
      <c r="A1606">
        <f t="shared" ca="1" si="30"/>
        <v>0.87362587260838309</v>
      </c>
      <c r="B1606" s="2" t="s">
        <v>81</v>
      </c>
      <c r="C1606" s="2" t="s">
        <v>82</v>
      </c>
      <c r="D1606" s="2" t="s">
        <v>76</v>
      </c>
      <c r="E1606" s="2" t="s">
        <v>3342</v>
      </c>
      <c r="F1606" s="2" t="s">
        <v>412</v>
      </c>
      <c r="G1606" t="s">
        <v>101</v>
      </c>
      <c r="H1606" s="1">
        <f>DATE(2025,2,10)</f>
        <v>45698</v>
      </c>
      <c r="I1606">
        <v>337.95</v>
      </c>
    </row>
    <row r="1607" spans="1:9" x14ac:dyDescent="0.25">
      <c r="A1607">
        <f t="shared" ca="1" si="30"/>
        <v>0.881335548744974</v>
      </c>
      <c r="B1607" s="2" t="s">
        <v>126</v>
      </c>
      <c r="C1607" s="2" t="s">
        <v>127</v>
      </c>
      <c r="D1607" s="2" t="s">
        <v>76</v>
      </c>
      <c r="E1607" s="2" t="s">
        <v>3343</v>
      </c>
      <c r="F1607" s="2" t="s">
        <v>3344</v>
      </c>
      <c r="G1607" t="s">
        <v>79</v>
      </c>
      <c r="H1607" s="1">
        <f>DATE(2025,1,15)</f>
        <v>45672</v>
      </c>
      <c r="I1607">
        <v>99.8</v>
      </c>
    </row>
    <row r="1608" spans="1:9" x14ac:dyDescent="0.25">
      <c r="A1608">
        <f t="shared" ca="1" si="30"/>
        <v>0.39048349549074557</v>
      </c>
      <c r="B1608" s="2" t="s">
        <v>126</v>
      </c>
      <c r="C1608" s="2" t="s">
        <v>127</v>
      </c>
      <c r="D1608" s="2" t="s">
        <v>76</v>
      </c>
      <c r="E1608" s="2" t="s">
        <v>3345</v>
      </c>
      <c r="F1608" s="2" t="s">
        <v>1665</v>
      </c>
      <c r="G1608" t="s">
        <v>79</v>
      </c>
      <c r="H1608" s="1">
        <f>DATE(2024,11,4)</f>
        <v>45600</v>
      </c>
      <c r="I1608">
        <v>804</v>
      </c>
    </row>
    <row r="1609" spans="1:9" x14ac:dyDescent="0.25">
      <c r="A1609">
        <f t="shared" ca="1" si="30"/>
        <v>0.3382167866699094</v>
      </c>
      <c r="B1609" s="2" t="s">
        <v>241</v>
      </c>
      <c r="C1609" s="2" t="s">
        <v>242</v>
      </c>
      <c r="D1609" s="2" t="s">
        <v>76</v>
      </c>
      <c r="E1609" s="2" t="s">
        <v>3346</v>
      </c>
      <c r="F1609" s="2" t="s">
        <v>2853</v>
      </c>
      <c r="G1609" t="s">
        <v>79</v>
      </c>
      <c r="H1609" s="1">
        <f>DATE(2024,11,13)</f>
        <v>45609</v>
      </c>
      <c r="I1609">
        <v>908.82</v>
      </c>
    </row>
    <row r="1610" spans="1:9" x14ac:dyDescent="0.25">
      <c r="A1610">
        <f t="shared" ca="1" si="30"/>
        <v>0.49397965745696282</v>
      </c>
      <c r="B1610" s="2" t="s">
        <v>81</v>
      </c>
      <c r="C1610" s="2" t="s">
        <v>82</v>
      </c>
      <c r="D1610" s="2" t="s">
        <v>76</v>
      </c>
      <c r="E1610" s="2" t="s">
        <v>3347</v>
      </c>
      <c r="F1610" s="2" t="s">
        <v>3348</v>
      </c>
      <c r="G1610" t="s">
        <v>101</v>
      </c>
      <c r="H1610" s="1">
        <f>DATE(2025,2,24)</f>
        <v>45712</v>
      </c>
      <c r="I1610">
        <v>2006.97</v>
      </c>
    </row>
    <row r="1611" spans="1:9" x14ac:dyDescent="0.25">
      <c r="A1611">
        <f t="shared" ca="1" si="30"/>
        <v>0.72894789525033565</v>
      </c>
      <c r="B1611" s="2" t="s">
        <v>336</v>
      </c>
      <c r="C1611" s="2" t="s">
        <v>337</v>
      </c>
      <c r="D1611" s="2" t="s">
        <v>76</v>
      </c>
      <c r="E1611" s="2" t="s">
        <v>3349</v>
      </c>
      <c r="F1611" s="2" t="s">
        <v>3350</v>
      </c>
      <c r="G1611" t="s">
        <v>79</v>
      </c>
      <c r="H1611" s="1">
        <f>DATE(2025,1,6)</f>
        <v>45663</v>
      </c>
      <c r="I1611">
        <v>2809.99</v>
      </c>
    </row>
    <row r="1612" spans="1:9" x14ac:dyDescent="0.25">
      <c r="A1612">
        <f t="shared" ca="1" si="30"/>
        <v>0.29537664323236057</v>
      </c>
      <c r="B1612" s="2" t="s">
        <v>81</v>
      </c>
      <c r="C1612" s="2" t="s">
        <v>82</v>
      </c>
      <c r="D1612" s="2" t="s">
        <v>76</v>
      </c>
      <c r="E1612" s="2" t="s">
        <v>3351</v>
      </c>
      <c r="F1612" s="2" t="s">
        <v>3352</v>
      </c>
      <c r="G1612" t="s">
        <v>79</v>
      </c>
      <c r="H1612" s="1">
        <f>DATE(2024,11,13)</f>
        <v>45609</v>
      </c>
      <c r="I1612">
        <v>432.53</v>
      </c>
    </row>
    <row r="1613" spans="1:9" x14ac:dyDescent="0.25">
      <c r="A1613">
        <f t="shared" ca="1" si="30"/>
        <v>0.85742817399009164</v>
      </c>
      <c r="B1613" s="2" t="s">
        <v>120</v>
      </c>
      <c r="C1613" s="2" t="s">
        <v>121</v>
      </c>
      <c r="D1613" s="2" t="s">
        <v>76</v>
      </c>
      <c r="E1613" s="2" t="s">
        <v>3353</v>
      </c>
      <c r="F1613" s="2" t="s">
        <v>3354</v>
      </c>
      <c r="G1613" t="s">
        <v>79</v>
      </c>
      <c r="H1613" s="1">
        <f>DATE(2024,11,18)</f>
        <v>45614</v>
      </c>
      <c r="I1613">
        <v>1568.89</v>
      </c>
    </row>
    <row r="1614" spans="1:9" x14ac:dyDescent="0.25">
      <c r="A1614">
        <f t="shared" ca="1" si="30"/>
        <v>0.94315232006401606</v>
      </c>
      <c r="B1614" s="2" t="s">
        <v>241</v>
      </c>
      <c r="C1614" s="2" t="s">
        <v>242</v>
      </c>
      <c r="D1614" s="2" t="s">
        <v>76</v>
      </c>
      <c r="E1614" s="2" t="s">
        <v>3355</v>
      </c>
      <c r="F1614" s="2" t="s">
        <v>653</v>
      </c>
      <c r="G1614" t="s">
        <v>101</v>
      </c>
      <c r="H1614" s="1">
        <f>DATE(2025,2,14)</f>
        <v>45702</v>
      </c>
      <c r="I1614">
        <v>35.58</v>
      </c>
    </row>
    <row r="1615" spans="1:9" x14ac:dyDescent="0.25">
      <c r="A1615">
        <f t="shared" ca="1" si="30"/>
        <v>0.12752056291468905</v>
      </c>
      <c r="B1615" s="2" t="s">
        <v>126</v>
      </c>
      <c r="C1615" s="2" t="s">
        <v>127</v>
      </c>
      <c r="D1615" s="2" t="s">
        <v>76</v>
      </c>
      <c r="E1615" s="2" t="s">
        <v>3356</v>
      </c>
      <c r="F1615" s="2" t="s">
        <v>3357</v>
      </c>
      <c r="G1615" t="s">
        <v>79</v>
      </c>
      <c r="H1615" s="1">
        <f>DATE(2024,12,26)</f>
        <v>45652</v>
      </c>
      <c r="I1615">
        <v>2703.89</v>
      </c>
    </row>
    <row r="1616" spans="1:9" x14ac:dyDescent="0.25">
      <c r="A1616">
        <f t="shared" ca="1" si="30"/>
        <v>0.42653412638823796</v>
      </c>
      <c r="B1616" s="2" t="s">
        <v>615</v>
      </c>
      <c r="C1616" s="2" t="s">
        <v>616</v>
      </c>
      <c r="D1616" s="2" t="s">
        <v>76</v>
      </c>
      <c r="E1616" s="2" t="s">
        <v>3358</v>
      </c>
      <c r="F1616" s="2" t="s">
        <v>3359</v>
      </c>
      <c r="G1616" t="s">
        <v>79</v>
      </c>
      <c r="H1616" s="1">
        <f>DATE(2024,12,19)</f>
        <v>45645</v>
      </c>
      <c r="I1616">
        <v>0</v>
      </c>
    </row>
    <row r="1617" spans="1:17" x14ac:dyDescent="0.25">
      <c r="A1617">
        <f t="shared" ca="1" si="30"/>
        <v>0.67366558875877558</v>
      </c>
      <c r="B1617" s="2" t="s">
        <v>241</v>
      </c>
      <c r="C1617" s="2" t="s">
        <v>242</v>
      </c>
      <c r="D1617" s="2" t="s">
        <v>76</v>
      </c>
      <c r="E1617" s="2" t="s">
        <v>3360</v>
      </c>
      <c r="F1617" s="2" t="s">
        <v>3361</v>
      </c>
      <c r="G1617" t="s">
        <v>79</v>
      </c>
      <c r="H1617" s="1">
        <f>DATE(2024,10,23)</f>
        <v>45588</v>
      </c>
      <c r="I1617">
        <v>1799.87</v>
      </c>
    </row>
    <row r="1618" spans="1:17" x14ac:dyDescent="0.25">
      <c r="A1618">
        <f t="shared" ca="1" si="30"/>
        <v>0.52486374878614561</v>
      </c>
      <c r="B1618" s="2" t="s">
        <v>85</v>
      </c>
      <c r="C1618" s="2" t="s">
        <v>86</v>
      </c>
      <c r="D1618" s="2" t="s">
        <v>76</v>
      </c>
      <c r="E1618" s="2" t="s">
        <v>3362</v>
      </c>
      <c r="F1618" s="2" t="s">
        <v>3363</v>
      </c>
      <c r="G1618" t="s">
        <v>101</v>
      </c>
      <c r="H1618" s="1">
        <f>DATE(2025,2,4)</f>
        <v>45692</v>
      </c>
      <c r="I1618">
        <v>2106.0100000000002</v>
      </c>
    </row>
    <row r="1619" spans="1:17" x14ac:dyDescent="0.25">
      <c r="A1619">
        <f t="shared" ca="1" si="30"/>
        <v>0.16534053779358349</v>
      </c>
      <c r="B1619" s="2" t="s">
        <v>126</v>
      </c>
      <c r="C1619" s="2" t="s">
        <v>127</v>
      </c>
      <c r="D1619" s="2" t="s">
        <v>76</v>
      </c>
      <c r="E1619" s="2" t="s">
        <v>3364</v>
      </c>
      <c r="F1619" s="2" t="s">
        <v>3365</v>
      </c>
      <c r="G1619" t="s">
        <v>101</v>
      </c>
      <c r="H1619" s="1">
        <f>DATE(2025,2,13)</f>
        <v>45701</v>
      </c>
      <c r="I1619">
        <v>160.80000000000001</v>
      </c>
    </row>
    <row r="1620" spans="1:17" x14ac:dyDescent="0.25">
      <c r="A1620">
        <f t="shared" ca="1" si="30"/>
        <v>0.32878728353606168</v>
      </c>
      <c r="B1620" s="2" t="s">
        <v>126</v>
      </c>
      <c r="C1620" s="2" t="s">
        <v>127</v>
      </c>
      <c r="D1620" s="2" t="s">
        <v>76</v>
      </c>
      <c r="E1620" s="2" t="s">
        <v>3366</v>
      </c>
      <c r="F1620" s="2" t="s">
        <v>2485</v>
      </c>
      <c r="G1620" t="s">
        <v>101</v>
      </c>
      <c r="H1620" s="1">
        <f>DATE(2025,2,26)</f>
        <v>45714</v>
      </c>
      <c r="I1620">
        <v>2316.6</v>
      </c>
    </row>
    <row r="1621" spans="1:17" x14ac:dyDescent="0.25">
      <c r="A1621">
        <f t="shared" ca="1" si="30"/>
        <v>0.84261047616814477</v>
      </c>
      <c r="B1621" s="2" t="s">
        <v>307</v>
      </c>
      <c r="C1621" s="2" t="s">
        <v>308</v>
      </c>
      <c r="D1621" s="2" t="s">
        <v>76</v>
      </c>
      <c r="E1621" s="2" t="s">
        <v>3367</v>
      </c>
      <c r="F1621" s="2" t="s">
        <v>1129</v>
      </c>
      <c r="G1621" t="s">
        <v>79</v>
      </c>
      <c r="H1621" s="1">
        <f>DATE(2024,10,17)</f>
        <v>45582</v>
      </c>
      <c r="I1621">
        <v>333.24</v>
      </c>
    </row>
    <row r="1622" spans="1:17" x14ac:dyDescent="0.25">
      <c r="A1622">
        <f t="shared" ca="1" si="30"/>
        <v>1.6226051944660203E-2</v>
      </c>
      <c r="B1622" s="2" t="s">
        <v>261</v>
      </c>
      <c r="C1622" s="2" t="s">
        <v>262</v>
      </c>
      <c r="D1622" s="2" t="s">
        <v>76</v>
      </c>
      <c r="E1622" s="2" t="s">
        <v>3368</v>
      </c>
      <c r="F1622" s="2" t="s">
        <v>3369</v>
      </c>
      <c r="G1622" t="s">
        <v>79</v>
      </c>
      <c r="H1622" s="1">
        <f>DATE(2024,10,25)</f>
        <v>45590</v>
      </c>
      <c r="I1622">
        <v>1220.96</v>
      </c>
    </row>
    <row r="1623" spans="1:17" x14ac:dyDescent="0.25">
      <c r="A1623">
        <f t="shared" ca="1" si="30"/>
        <v>0.94085090000192828</v>
      </c>
      <c r="B1623" s="2" t="s">
        <v>126</v>
      </c>
      <c r="C1623" s="2" t="s">
        <v>127</v>
      </c>
      <c r="D1623" s="2" t="s">
        <v>76</v>
      </c>
      <c r="E1623" s="2" t="s">
        <v>3370</v>
      </c>
      <c r="F1623" s="2" t="s">
        <v>3371</v>
      </c>
      <c r="G1623" t="s">
        <v>79</v>
      </c>
      <c r="H1623" s="1">
        <f>DATE(2024,11,1)</f>
        <v>45597</v>
      </c>
      <c r="I1623">
        <v>148.80000000000001</v>
      </c>
    </row>
    <row r="1624" spans="1:17" x14ac:dyDescent="0.25">
      <c r="A1624">
        <f t="shared" ca="1" si="30"/>
        <v>0.75047972569142474</v>
      </c>
      <c r="B1624" s="2" t="s">
        <v>919</v>
      </c>
      <c r="C1624" s="2" t="s">
        <v>920</v>
      </c>
      <c r="D1624" s="2" t="s">
        <v>76</v>
      </c>
      <c r="E1624" s="2" t="s">
        <v>3372</v>
      </c>
      <c r="F1624" s="2" t="s">
        <v>3373</v>
      </c>
      <c r="G1624" t="s">
        <v>79</v>
      </c>
      <c r="H1624" s="1">
        <f>DATE(2024,12,31)</f>
        <v>45657</v>
      </c>
      <c r="I1624">
        <v>10269.5</v>
      </c>
      <c r="J1624" t="s">
        <v>94</v>
      </c>
      <c r="K1624"/>
      <c r="L1624"/>
      <c r="P1624"/>
      <c r="Q1624"/>
    </row>
    <row r="1625" spans="1:17" x14ac:dyDescent="0.25">
      <c r="A1625">
        <f t="shared" ca="1" si="30"/>
        <v>0.7403179580817858</v>
      </c>
      <c r="B1625" s="2" t="s">
        <v>150</v>
      </c>
      <c r="C1625" s="2" t="s">
        <v>151</v>
      </c>
      <c r="D1625" s="2" t="s">
        <v>76</v>
      </c>
      <c r="E1625" s="2" t="s">
        <v>3374</v>
      </c>
      <c r="F1625" s="2" t="s">
        <v>3375</v>
      </c>
      <c r="G1625" t="s">
        <v>101</v>
      </c>
      <c r="H1625" s="1">
        <f>DATE(2025,2,13)</f>
        <v>45701</v>
      </c>
      <c r="I1625">
        <v>244.75</v>
      </c>
    </row>
    <row r="1626" spans="1:17" x14ac:dyDescent="0.25">
      <c r="A1626">
        <f t="shared" ca="1" si="30"/>
        <v>0.95106478611468703</v>
      </c>
      <c r="B1626" s="2" t="s">
        <v>564</v>
      </c>
      <c r="C1626" s="2" t="s">
        <v>565</v>
      </c>
      <c r="D1626" s="2" t="s">
        <v>76</v>
      </c>
      <c r="E1626" s="2" t="s">
        <v>3376</v>
      </c>
      <c r="F1626" s="2" t="s">
        <v>3377</v>
      </c>
      <c r="G1626" t="s">
        <v>79</v>
      </c>
      <c r="H1626" s="1">
        <f>DATE(2024,11,21)</f>
        <v>45617</v>
      </c>
      <c r="I1626">
        <v>1217.5</v>
      </c>
    </row>
    <row r="1627" spans="1:17" x14ac:dyDescent="0.25">
      <c r="A1627">
        <f t="shared" ca="1" si="30"/>
        <v>0.60892049694997374</v>
      </c>
      <c r="B1627" s="2" t="s">
        <v>241</v>
      </c>
      <c r="C1627" s="2" t="s">
        <v>242</v>
      </c>
      <c r="D1627" s="2" t="s">
        <v>76</v>
      </c>
      <c r="E1627" s="2" t="s">
        <v>3378</v>
      </c>
      <c r="F1627" s="2" t="s">
        <v>3379</v>
      </c>
      <c r="G1627" t="s">
        <v>101</v>
      </c>
      <c r="H1627" s="1">
        <f>DATE(2025,1,14)</f>
        <v>45671</v>
      </c>
      <c r="I1627">
        <v>8497.74</v>
      </c>
    </row>
    <row r="1628" spans="1:17" x14ac:dyDescent="0.25">
      <c r="A1628">
        <f t="shared" ca="1" si="30"/>
        <v>0.60162602475863736</v>
      </c>
      <c r="B1628" s="2" t="s">
        <v>241</v>
      </c>
      <c r="C1628" s="2" t="s">
        <v>242</v>
      </c>
      <c r="D1628" s="2" t="s">
        <v>76</v>
      </c>
      <c r="E1628" s="2" t="s">
        <v>3380</v>
      </c>
      <c r="F1628" s="2" t="s">
        <v>3381</v>
      </c>
      <c r="G1628" t="s">
        <v>79</v>
      </c>
      <c r="H1628" s="1">
        <f>DATE(2024,10,4)</f>
        <v>45569</v>
      </c>
      <c r="I1628">
        <v>442</v>
      </c>
    </row>
    <row r="1629" spans="1:17" x14ac:dyDescent="0.25">
      <c r="A1629">
        <f t="shared" ca="1" si="30"/>
        <v>0.79632889329064438</v>
      </c>
      <c r="B1629" s="2" t="s">
        <v>241</v>
      </c>
      <c r="C1629" s="2" t="s">
        <v>242</v>
      </c>
      <c r="D1629" s="2" t="s">
        <v>76</v>
      </c>
      <c r="E1629" s="2" t="s">
        <v>3382</v>
      </c>
      <c r="F1629" s="2" t="s">
        <v>2395</v>
      </c>
      <c r="G1629" t="s">
        <v>79</v>
      </c>
      <c r="H1629" s="1">
        <f>DATE(2024,10,4)</f>
        <v>45569</v>
      </c>
      <c r="I1629">
        <v>338.64</v>
      </c>
    </row>
    <row r="1630" spans="1:17" x14ac:dyDescent="0.25">
      <c r="A1630">
        <f t="shared" ca="1" si="30"/>
        <v>1.2510964947094805E-2</v>
      </c>
      <c r="B1630" s="2" t="s">
        <v>322</v>
      </c>
      <c r="C1630" s="2" t="s">
        <v>323</v>
      </c>
      <c r="D1630" s="2" t="s">
        <v>76</v>
      </c>
      <c r="E1630" s="2" t="s">
        <v>3383</v>
      </c>
      <c r="F1630" s="2" t="s">
        <v>3384</v>
      </c>
      <c r="G1630" t="s">
        <v>79</v>
      </c>
      <c r="H1630" s="1">
        <f>DATE(2024,10,25)</f>
        <v>45590</v>
      </c>
      <c r="I1630">
        <v>1169.3900000000001</v>
      </c>
    </row>
    <row r="1631" spans="1:17" x14ac:dyDescent="0.25">
      <c r="A1631">
        <f t="shared" ca="1" si="30"/>
        <v>0.73027361017840509</v>
      </c>
      <c r="B1631" s="2" t="s">
        <v>126</v>
      </c>
      <c r="C1631" s="2" t="s">
        <v>127</v>
      </c>
      <c r="D1631" s="2" t="s">
        <v>76</v>
      </c>
      <c r="E1631" s="2" t="s">
        <v>3385</v>
      </c>
      <c r="F1631" s="2" t="s">
        <v>3386</v>
      </c>
      <c r="G1631" t="s">
        <v>79</v>
      </c>
      <c r="H1631" s="1">
        <f>DATE(2024,11,18)</f>
        <v>45614</v>
      </c>
      <c r="I1631">
        <v>0</v>
      </c>
    </row>
    <row r="1632" spans="1:17" x14ac:dyDescent="0.25">
      <c r="A1632">
        <f t="shared" ca="1" si="30"/>
        <v>0.66073642857757209</v>
      </c>
      <c r="B1632" s="2" t="s">
        <v>126</v>
      </c>
      <c r="C1632" s="2" t="s">
        <v>127</v>
      </c>
      <c r="D1632" s="2" t="s">
        <v>76</v>
      </c>
      <c r="E1632" s="2" t="s">
        <v>3387</v>
      </c>
      <c r="F1632" s="2" t="s">
        <v>3388</v>
      </c>
      <c r="G1632" t="s">
        <v>79</v>
      </c>
      <c r="H1632" s="1">
        <f>DATE(2024,11,14)</f>
        <v>45610</v>
      </c>
      <c r="I1632">
        <v>79.2</v>
      </c>
    </row>
    <row r="1633" spans="1:9" x14ac:dyDescent="0.25">
      <c r="A1633">
        <f t="shared" ca="1" si="30"/>
        <v>0.660029219844809</v>
      </c>
      <c r="B1633" s="2" t="s">
        <v>187</v>
      </c>
      <c r="C1633" s="2" t="s">
        <v>188</v>
      </c>
      <c r="D1633" s="2" t="s">
        <v>76</v>
      </c>
      <c r="E1633" s="2" t="s">
        <v>3389</v>
      </c>
      <c r="F1633" s="2" t="s">
        <v>3390</v>
      </c>
      <c r="G1633" t="s">
        <v>79</v>
      </c>
      <c r="H1633" s="1">
        <f>DATE(2024,12,16)</f>
        <v>45642</v>
      </c>
      <c r="I1633">
        <v>1045.2</v>
      </c>
    </row>
    <row r="1634" spans="1:9" x14ac:dyDescent="0.25">
      <c r="A1634">
        <f t="shared" ca="1" si="30"/>
        <v>0.14239316244359668</v>
      </c>
      <c r="B1634" s="2" t="s">
        <v>241</v>
      </c>
      <c r="C1634" s="2" t="s">
        <v>242</v>
      </c>
      <c r="D1634" s="2" t="s">
        <v>76</v>
      </c>
      <c r="E1634" s="2" t="s">
        <v>3391</v>
      </c>
      <c r="F1634" s="2" t="s">
        <v>3392</v>
      </c>
      <c r="G1634" t="s">
        <v>101</v>
      </c>
      <c r="H1634" s="1">
        <f>DATE(2025,1,22)</f>
        <v>45679</v>
      </c>
      <c r="I1634">
        <v>291.77</v>
      </c>
    </row>
    <row r="1635" spans="1:9" x14ac:dyDescent="0.25">
      <c r="A1635">
        <f t="shared" ca="1" si="30"/>
        <v>0.24240649546110427</v>
      </c>
      <c r="B1635" s="2" t="s">
        <v>126</v>
      </c>
      <c r="C1635" s="2" t="s">
        <v>127</v>
      </c>
      <c r="D1635" s="2" t="s">
        <v>76</v>
      </c>
      <c r="E1635" s="2" t="s">
        <v>3393</v>
      </c>
      <c r="F1635" s="2" t="s">
        <v>2735</v>
      </c>
      <c r="G1635" t="s">
        <v>79</v>
      </c>
      <c r="H1635" s="1">
        <f>DATE(2024,11,1)</f>
        <v>45597</v>
      </c>
      <c r="I1635">
        <v>626</v>
      </c>
    </row>
    <row r="1636" spans="1:9" x14ac:dyDescent="0.25">
      <c r="A1636">
        <f t="shared" ca="1" si="30"/>
        <v>1.8538734936047518E-2</v>
      </c>
      <c r="B1636" s="2" t="s">
        <v>187</v>
      </c>
      <c r="C1636" s="2" t="s">
        <v>188</v>
      </c>
      <c r="D1636" s="2" t="s">
        <v>76</v>
      </c>
      <c r="E1636" s="2" t="s">
        <v>3394</v>
      </c>
      <c r="F1636" s="2" t="s">
        <v>3395</v>
      </c>
      <c r="G1636" t="s">
        <v>79</v>
      </c>
      <c r="H1636" s="1">
        <f>DATE(2024,12,17)</f>
        <v>45643</v>
      </c>
      <c r="I1636">
        <v>51.84</v>
      </c>
    </row>
    <row r="1637" spans="1:9" x14ac:dyDescent="0.25">
      <c r="A1637">
        <f t="shared" ca="1" si="30"/>
        <v>1.5530441413920126E-3</v>
      </c>
      <c r="B1637" s="2" t="s">
        <v>126</v>
      </c>
      <c r="C1637" s="2" t="s">
        <v>127</v>
      </c>
      <c r="D1637" s="2" t="s">
        <v>76</v>
      </c>
      <c r="E1637" s="2" t="s">
        <v>3396</v>
      </c>
      <c r="F1637" s="2" t="s">
        <v>3397</v>
      </c>
      <c r="G1637" t="s">
        <v>79</v>
      </c>
      <c r="H1637" s="1">
        <f>DATE(2024,10,30)</f>
        <v>45595</v>
      </c>
      <c r="I1637">
        <v>80.400000000000006</v>
      </c>
    </row>
    <row r="1638" spans="1:9" x14ac:dyDescent="0.25">
      <c r="A1638">
        <f t="shared" ca="1" si="30"/>
        <v>0.2511566251210684</v>
      </c>
      <c r="B1638" s="2" t="s">
        <v>241</v>
      </c>
      <c r="C1638" s="2" t="s">
        <v>242</v>
      </c>
      <c r="D1638" s="2" t="s">
        <v>76</v>
      </c>
      <c r="E1638" s="2" t="s">
        <v>3398</v>
      </c>
      <c r="F1638" s="2" t="s">
        <v>1667</v>
      </c>
      <c r="G1638" t="s">
        <v>79</v>
      </c>
      <c r="H1638" s="1">
        <f>DATE(2025,1,6)</f>
        <v>45663</v>
      </c>
      <c r="I1638">
        <v>-152.38999999999999</v>
      </c>
    </row>
    <row r="1639" spans="1:9" x14ac:dyDescent="0.25">
      <c r="A1639">
        <f t="shared" ca="1" si="30"/>
        <v>0.74673133006227799</v>
      </c>
      <c r="B1639" s="2" t="s">
        <v>322</v>
      </c>
      <c r="C1639" s="2" t="s">
        <v>323</v>
      </c>
      <c r="D1639" s="2" t="s">
        <v>76</v>
      </c>
      <c r="E1639" s="2" t="s">
        <v>3399</v>
      </c>
      <c r="F1639" s="2" t="s">
        <v>3400</v>
      </c>
      <c r="G1639" t="s">
        <v>79</v>
      </c>
      <c r="H1639" s="1">
        <f>DATE(2024,10,4)</f>
        <v>45569</v>
      </c>
      <c r="I1639">
        <v>216.24</v>
      </c>
    </row>
    <row r="1640" spans="1:9" x14ac:dyDescent="0.25">
      <c r="A1640">
        <f t="shared" ca="1" si="30"/>
        <v>0.4622703407901072</v>
      </c>
      <c r="B1640" s="2" t="s">
        <v>126</v>
      </c>
      <c r="C1640" s="2" t="s">
        <v>127</v>
      </c>
      <c r="D1640" s="2" t="s">
        <v>76</v>
      </c>
      <c r="E1640" s="2" t="s">
        <v>3401</v>
      </c>
      <c r="F1640" s="2" t="s">
        <v>3402</v>
      </c>
      <c r="G1640" t="s">
        <v>79</v>
      </c>
      <c r="H1640" s="1">
        <f>DATE(2024,11,19)</f>
        <v>45615</v>
      </c>
      <c r="I1640">
        <v>27.27</v>
      </c>
    </row>
    <row r="1641" spans="1:9" x14ac:dyDescent="0.25">
      <c r="A1641">
        <f t="shared" ca="1" si="30"/>
        <v>0.46612318290375299</v>
      </c>
      <c r="B1641" s="2" t="s">
        <v>81</v>
      </c>
      <c r="C1641" s="2" t="s">
        <v>82</v>
      </c>
      <c r="D1641" s="2" t="s">
        <v>76</v>
      </c>
      <c r="E1641" s="2" t="s">
        <v>3403</v>
      </c>
      <c r="F1641" s="2" t="s">
        <v>3404</v>
      </c>
      <c r="G1641" t="s">
        <v>101</v>
      </c>
      <c r="H1641" s="1">
        <f>DATE(2025,1,25)</f>
        <v>45682</v>
      </c>
      <c r="I1641">
        <v>444.92</v>
      </c>
    </row>
    <row r="1642" spans="1:9" x14ac:dyDescent="0.25">
      <c r="A1642">
        <f t="shared" ca="1" si="30"/>
        <v>0.38900104137683578</v>
      </c>
      <c r="B1642" s="2" t="s">
        <v>81</v>
      </c>
      <c r="C1642" s="2" t="s">
        <v>82</v>
      </c>
      <c r="D1642" s="2" t="s">
        <v>76</v>
      </c>
      <c r="E1642" s="2" t="s">
        <v>3405</v>
      </c>
      <c r="F1642" s="2" t="s">
        <v>3406</v>
      </c>
      <c r="G1642" t="s">
        <v>101</v>
      </c>
      <c r="H1642" s="1">
        <f>DATE(2025,2,27)</f>
        <v>45715</v>
      </c>
      <c r="I1642">
        <v>391.62</v>
      </c>
    </row>
    <row r="1643" spans="1:9" x14ac:dyDescent="0.25">
      <c r="A1643">
        <f t="shared" ca="1" si="30"/>
        <v>0.83151736123569564</v>
      </c>
      <c r="B1643" s="2" t="s">
        <v>187</v>
      </c>
      <c r="C1643" s="2" t="s">
        <v>188</v>
      </c>
      <c r="D1643" s="2" t="s">
        <v>76</v>
      </c>
      <c r="E1643" s="2" t="s">
        <v>3407</v>
      </c>
      <c r="F1643" s="2" t="s">
        <v>3408</v>
      </c>
      <c r="G1643" t="s">
        <v>79</v>
      </c>
      <c r="H1643" s="1">
        <f>DATE(2024,11,26)</f>
        <v>45622</v>
      </c>
      <c r="I1643">
        <v>145.25</v>
      </c>
    </row>
    <row r="1644" spans="1:9" x14ac:dyDescent="0.25">
      <c r="A1644">
        <f t="shared" ca="1" si="30"/>
        <v>0.26809981353302026</v>
      </c>
      <c r="B1644" s="2" t="s">
        <v>3409</v>
      </c>
      <c r="C1644" s="2" t="s">
        <v>3410</v>
      </c>
      <c r="D1644" s="2" t="s">
        <v>76</v>
      </c>
      <c r="E1644" s="2" t="s">
        <v>3411</v>
      </c>
      <c r="F1644" s="2" t="s">
        <v>3412</v>
      </c>
      <c r="G1644" t="s">
        <v>79</v>
      </c>
      <c r="H1644" s="1">
        <f>DATE(2024,11,4)</f>
        <v>45600</v>
      </c>
      <c r="I1644">
        <v>274.99</v>
      </c>
    </row>
    <row r="1645" spans="1:9" x14ac:dyDescent="0.25">
      <c r="A1645">
        <f t="shared" ca="1" si="30"/>
        <v>0.23603832371510214</v>
      </c>
      <c r="B1645" s="2" t="s">
        <v>241</v>
      </c>
      <c r="C1645" s="2" t="s">
        <v>242</v>
      </c>
      <c r="D1645" s="2" t="s">
        <v>76</v>
      </c>
      <c r="E1645" s="2" t="s">
        <v>3413</v>
      </c>
      <c r="F1645" s="2" t="s">
        <v>3414</v>
      </c>
      <c r="G1645" t="s">
        <v>101</v>
      </c>
      <c r="H1645" s="1">
        <f>DATE(2025,1,3)</f>
        <v>45660</v>
      </c>
      <c r="I1645">
        <v>3238.75</v>
      </c>
    </row>
    <row r="1646" spans="1:9" x14ac:dyDescent="0.25">
      <c r="A1646">
        <f t="shared" ca="1" si="30"/>
        <v>0.26933150027050523</v>
      </c>
      <c r="B1646" s="2" t="s">
        <v>241</v>
      </c>
      <c r="C1646" s="2" t="s">
        <v>242</v>
      </c>
      <c r="D1646" s="2" t="s">
        <v>76</v>
      </c>
      <c r="E1646" s="2" t="s">
        <v>3415</v>
      </c>
      <c r="F1646" s="2" t="s">
        <v>3416</v>
      </c>
      <c r="G1646" t="s">
        <v>101</v>
      </c>
      <c r="H1646" s="1">
        <f>DATE(2025,2,26)</f>
        <v>45714</v>
      </c>
      <c r="I1646">
        <v>48.4</v>
      </c>
    </row>
    <row r="1647" spans="1:9" x14ac:dyDescent="0.25">
      <c r="A1647">
        <f t="shared" ca="1" si="30"/>
        <v>8.9980400222933521E-2</v>
      </c>
      <c r="B1647" s="2" t="s">
        <v>126</v>
      </c>
      <c r="C1647" s="2" t="s">
        <v>127</v>
      </c>
      <c r="D1647" s="2" t="s">
        <v>76</v>
      </c>
      <c r="E1647" s="2" t="s">
        <v>3417</v>
      </c>
      <c r="F1647" s="2" t="s">
        <v>3180</v>
      </c>
      <c r="G1647" t="s">
        <v>79</v>
      </c>
      <c r="H1647" s="1">
        <f>DATE(2024,11,4)</f>
        <v>45600</v>
      </c>
      <c r="I1647">
        <v>241.2</v>
      </c>
    </row>
    <row r="1648" spans="1:9" x14ac:dyDescent="0.25">
      <c r="A1648">
        <f t="shared" ca="1" si="30"/>
        <v>0.98119251141333264</v>
      </c>
      <c r="B1648" s="2" t="s">
        <v>241</v>
      </c>
      <c r="C1648" s="2" t="s">
        <v>242</v>
      </c>
      <c r="D1648" s="2" t="s">
        <v>76</v>
      </c>
      <c r="E1648" s="2" t="s">
        <v>3418</v>
      </c>
      <c r="F1648" s="2" t="s">
        <v>3419</v>
      </c>
      <c r="G1648" t="s">
        <v>101</v>
      </c>
      <c r="H1648" s="1">
        <f>DATE(2025,2,19)</f>
        <v>45707</v>
      </c>
      <c r="I1648">
        <v>714.55</v>
      </c>
    </row>
    <row r="1649" spans="1:9" x14ac:dyDescent="0.25">
      <c r="A1649">
        <f t="shared" ca="1" si="30"/>
        <v>0.3814444494500453</v>
      </c>
      <c r="B1649" s="2" t="s">
        <v>718</v>
      </c>
      <c r="C1649" s="2" t="s">
        <v>719</v>
      </c>
      <c r="D1649" s="2" t="s">
        <v>76</v>
      </c>
      <c r="E1649" s="2" t="s">
        <v>3420</v>
      </c>
      <c r="F1649" s="2" t="s">
        <v>3421</v>
      </c>
      <c r="G1649" t="s">
        <v>79</v>
      </c>
      <c r="H1649" s="1">
        <f>DATE(2024,12,23)</f>
        <v>45649</v>
      </c>
      <c r="I1649">
        <v>10033.51</v>
      </c>
    </row>
    <row r="1650" spans="1:9" x14ac:dyDescent="0.25">
      <c r="A1650">
        <f t="shared" ca="1" si="30"/>
        <v>0.54029176606261209</v>
      </c>
      <c r="B1650" s="2" t="s">
        <v>81</v>
      </c>
      <c r="C1650" s="2" t="s">
        <v>82</v>
      </c>
      <c r="D1650" s="2" t="s">
        <v>76</v>
      </c>
      <c r="E1650" s="2" t="s">
        <v>3422</v>
      </c>
      <c r="F1650" s="2" t="s">
        <v>3423</v>
      </c>
      <c r="G1650" t="s">
        <v>79</v>
      </c>
      <c r="H1650" s="1">
        <f>DATE(2024,11,7)</f>
        <v>45603</v>
      </c>
      <c r="I1650">
        <v>921.43</v>
      </c>
    </row>
    <row r="1651" spans="1:9" x14ac:dyDescent="0.25">
      <c r="A1651">
        <f t="shared" ca="1" si="30"/>
        <v>0.66481402401240952</v>
      </c>
      <c r="B1651" s="2" t="s">
        <v>241</v>
      </c>
      <c r="C1651" s="2" t="s">
        <v>242</v>
      </c>
      <c r="D1651" s="2" t="s">
        <v>76</v>
      </c>
      <c r="E1651" s="2" t="s">
        <v>3424</v>
      </c>
      <c r="F1651" s="2" t="s">
        <v>3425</v>
      </c>
      <c r="G1651" t="s">
        <v>101</v>
      </c>
      <c r="H1651" s="1">
        <f>DATE(2025,1,29)</f>
        <v>45686</v>
      </c>
      <c r="I1651">
        <v>33.57</v>
      </c>
    </row>
    <row r="1652" spans="1:9" x14ac:dyDescent="0.25">
      <c r="A1652">
        <f t="shared" ca="1" si="30"/>
        <v>0.16930556478928549</v>
      </c>
      <c r="B1652" s="2" t="s">
        <v>126</v>
      </c>
      <c r="C1652" s="2" t="s">
        <v>127</v>
      </c>
      <c r="D1652" s="2" t="s">
        <v>76</v>
      </c>
      <c r="E1652" s="2" t="s">
        <v>3426</v>
      </c>
      <c r="F1652" s="2" t="s">
        <v>2831</v>
      </c>
      <c r="G1652" t="s">
        <v>101</v>
      </c>
      <c r="H1652" s="1">
        <f>DATE(2025,2,5)</f>
        <v>45693</v>
      </c>
      <c r="I1652">
        <v>229.5</v>
      </c>
    </row>
    <row r="1653" spans="1:9" x14ac:dyDescent="0.25">
      <c r="A1653">
        <f t="shared" ca="1" si="30"/>
        <v>0.29118136453784538</v>
      </c>
      <c r="B1653" s="2" t="s">
        <v>187</v>
      </c>
      <c r="C1653" s="2" t="s">
        <v>188</v>
      </c>
      <c r="D1653" s="2" t="s">
        <v>76</v>
      </c>
      <c r="E1653" s="2" t="s">
        <v>3427</v>
      </c>
      <c r="F1653" s="2" t="s">
        <v>3428</v>
      </c>
      <c r="G1653" t="s">
        <v>79</v>
      </c>
      <c r="H1653" s="1">
        <f>DATE(2024,10,17)</f>
        <v>45582</v>
      </c>
      <c r="I1653">
        <v>-241.2</v>
      </c>
    </row>
    <row r="1654" spans="1:9" x14ac:dyDescent="0.25">
      <c r="A1654">
        <f t="shared" ca="1" si="30"/>
        <v>0.18764565153131452</v>
      </c>
      <c r="B1654" s="2" t="s">
        <v>126</v>
      </c>
      <c r="C1654" s="2" t="s">
        <v>127</v>
      </c>
      <c r="D1654" s="2" t="s">
        <v>76</v>
      </c>
      <c r="E1654" s="2" t="s">
        <v>3429</v>
      </c>
      <c r="F1654" s="2" t="s">
        <v>685</v>
      </c>
      <c r="G1654" t="s">
        <v>101</v>
      </c>
      <c r="H1654" s="1">
        <f>DATE(2025,2,13)</f>
        <v>45701</v>
      </c>
      <c r="I1654">
        <v>249.5</v>
      </c>
    </row>
    <row r="1655" spans="1:9" x14ac:dyDescent="0.25">
      <c r="A1655">
        <f t="shared" ca="1" si="30"/>
        <v>0.27438119488308244</v>
      </c>
      <c r="B1655" s="2" t="s">
        <v>417</v>
      </c>
      <c r="C1655" s="2" t="s">
        <v>418</v>
      </c>
      <c r="D1655" s="2" t="s">
        <v>76</v>
      </c>
      <c r="E1655" s="2" t="s">
        <v>3430</v>
      </c>
      <c r="F1655" s="2" t="s">
        <v>3431</v>
      </c>
      <c r="G1655" t="s">
        <v>79</v>
      </c>
      <c r="H1655" s="1">
        <f>DATE(2024,11,21)</f>
        <v>45617</v>
      </c>
      <c r="I1655">
        <v>468.41</v>
      </c>
    </row>
    <row r="1656" spans="1:9" x14ac:dyDescent="0.25">
      <c r="A1656">
        <f t="shared" ca="1" si="30"/>
        <v>0.82497076090952337</v>
      </c>
      <c r="B1656" s="2" t="s">
        <v>678</v>
      </c>
      <c r="C1656" s="2" t="s">
        <v>679</v>
      </c>
      <c r="D1656" s="2" t="s">
        <v>76</v>
      </c>
      <c r="E1656" s="2" t="s">
        <v>3432</v>
      </c>
      <c r="F1656" s="2" t="s">
        <v>3433</v>
      </c>
      <c r="G1656" t="s">
        <v>79</v>
      </c>
      <c r="H1656" s="1">
        <f>DATE(2024,12,5)</f>
        <v>45631</v>
      </c>
      <c r="I1656">
        <v>10062.89</v>
      </c>
    </row>
    <row r="1657" spans="1:9" x14ac:dyDescent="0.25">
      <c r="A1657">
        <f t="shared" ca="1" si="30"/>
        <v>0.64277624081948415</v>
      </c>
      <c r="B1657" s="2" t="s">
        <v>322</v>
      </c>
      <c r="C1657" s="2" t="s">
        <v>323</v>
      </c>
      <c r="D1657" s="2" t="s">
        <v>76</v>
      </c>
      <c r="E1657" s="2" t="s">
        <v>3434</v>
      </c>
      <c r="F1657" s="2" t="s">
        <v>3435</v>
      </c>
      <c r="G1657" t="s">
        <v>79</v>
      </c>
      <c r="H1657" s="1">
        <f>DATE(2024,11,15)</f>
        <v>45611</v>
      </c>
      <c r="I1657">
        <v>15.76</v>
      </c>
    </row>
    <row r="1658" spans="1:9" x14ac:dyDescent="0.25">
      <c r="A1658">
        <f t="shared" ca="1" si="30"/>
        <v>0.16740897453236914</v>
      </c>
      <c r="B1658" s="2" t="s">
        <v>126</v>
      </c>
      <c r="C1658" s="2" t="s">
        <v>127</v>
      </c>
      <c r="D1658" s="2" t="s">
        <v>76</v>
      </c>
      <c r="E1658" s="2" t="s">
        <v>3436</v>
      </c>
      <c r="F1658" s="2" t="s">
        <v>3437</v>
      </c>
      <c r="G1658" t="s">
        <v>101</v>
      </c>
      <c r="H1658" s="1">
        <f>DATE(2025,2,10)</f>
        <v>45698</v>
      </c>
      <c r="I1658">
        <v>237.2</v>
      </c>
    </row>
    <row r="1659" spans="1:9" x14ac:dyDescent="0.25">
      <c r="A1659">
        <f t="shared" ca="1" si="30"/>
        <v>0.92732210251455893</v>
      </c>
      <c r="B1659" s="2" t="s">
        <v>1529</v>
      </c>
      <c r="C1659" s="2" t="s">
        <v>1530</v>
      </c>
      <c r="D1659" s="2" t="s">
        <v>76</v>
      </c>
      <c r="E1659" s="2" t="s">
        <v>3438</v>
      </c>
      <c r="F1659" s="2" t="s">
        <v>3439</v>
      </c>
      <c r="G1659" t="s">
        <v>79</v>
      </c>
      <c r="H1659" s="1">
        <f>DATE(2024,11,26)</f>
        <v>45622</v>
      </c>
      <c r="I1659">
        <v>3235</v>
      </c>
    </row>
    <row r="1660" spans="1:9" x14ac:dyDescent="0.25">
      <c r="A1660">
        <f t="shared" ca="1" si="30"/>
        <v>0.4297309594767531</v>
      </c>
      <c r="B1660" s="2" t="s">
        <v>126</v>
      </c>
      <c r="C1660" s="2" t="s">
        <v>127</v>
      </c>
      <c r="D1660" s="2" t="s">
        <v>76</v>
      </c>
      <c r="E1660" s="2" t="s">
        <v>3440</v>
      </c>
      <c r="F1660" s="2" t="s">
        <v>3441</v>
      </c>
      <c r="G1660" t="s">
        <v>79</v>
      </c>
      <c r="H1660" s="1">
        <f>DATE(2024,10,30)</f>
        <v>45595</v>
      </c>
      <c r="I1660">
        <v>241.2</v>
      </c>
    </row>
    <row r="1661" spans="1:9" x14ac:dyDescent="0.25">
      <c r="A1661">
        <f t="shared" ca="1" si="30"/>
        <v>7.6307140218077829E-2</v>
      </c>
      <c r="B1661" s="2" t="s">
        <v>241</v>
      </c>
      <c r="C1661" s="2" t="s">
        <v>242</v>
      </c>
      <c r="D1661" s="2" t="s">
        <v>76</v>
      </c>
      <c r="E1661" s="2" t="s">
        <v>3442</v>
      </c>
      <c r="F1661" s="2" t="s">
        <v>3443</v>
      </c>
      <c r="G1661" t="s">
        <v>79</v>
      </c>
      <c r="H1661" s="1">
        <f>DATE(2024,12,23)</f>
        <v>45649</v>
      </c>
      <c r="I1661">
        <v>239.62</v>
      </c>
    </row>
    <row r="1662" spans="1:9" x14ac:dyDescent="0.25">
      <c r="A1662">
        <f t="shared" ca="1" si="30"/>
        <v>0.50224643711767958</v>
      </c>
      <c r="B1662" s="2" t="s">
        <v>459</v>
      </c>
      <c r="C1662" s="2" t="s">
        <v>460</v>
      </c>
      <c r="D1662" s="2" t="s">
        <v>76</v>
      </c>
      <c r="E1662" s="2" t="s">
        <v>3444</v>
      </c>
      <c r="F1662" s="2" t="s">
        <v>3445</v>
      </c>
      <c r="G1662" t="s">
        <v>79</v>
      </c>
      <c r="H1662" s="1">
        <f>DATE(2024,11,7)</f>
        <v>45603</v>
      </c>
      <c r="I1662">
        <v>10858.6</v>
      </c>
    </row>
    <row r="1663" spans="1:9" x14ac:dyDescent="0.25">
      <c r="A1663">
        <f t="shared" ca="1" si="30"/>
        <v>0.97536349989689042</v>
      </c>
      <c r="B1663" s="2" t="s">
        <v>241</v>
      </c>
      <c r="C1663" s="2" t="s">
        <v>242</v>
      </c>
      <c r="D1663" s="2" t="s">
        <v>76</v>
      </c>
      <c r="E1663" s="2" t="s">
        <v>3446</v>
      </c>
      <c r="F1663" s="2" t="s">
        <v>3447</v>
      </c>
      <c r="G1663" t="s">
        <v>79</v>
      </c>
      <c r="H1663" s="1">
        <f>DATE(2024,11,5)</f>
        <v>45601</v>
      </c>
      <c r="I1663">
        <v>3939.4</v>
      </c>
    </row>
    <row r="1664" spans="1:9" x14ac:dyDescent="0.25">
      <c r="A1664">
        <f t="shared" ca="1" si="30"/>
        <v>0.7559390395216149</v>
      </c>
      <c r="B1664" s="2" t="s">
        <v>187</v>
      </c>
      <c r="C1664" s="2" t="s">
        <v>188</v>
      </c>
      <c r="D1664" s="2" t="s">
        <v>76</v>
      </c>
      <c r="E1664" s="2" t="s">
        <v>3448</v>
      </c>
      <c r="F1664" s="2" t="s">
        <v>3449</v>
      </c>
      <c r="G1664" t="s">
        <v>79</v>
      </c>
      <c r="H1664" s="1">
        <f>DATE(2024,12,23)</f>
        <v>45649</v>
      </c>
      <c r="I1664">
        <v>160.80000000000001</v>
      </c>
    </row>
    <row r="1665" spans="1:9" x14ac:dyDescent="0.25">
      <c r="A1665">
        <f t="shared" ca="1" si="30"/>
        <v>0.87897822706090079</v>
      </c>
      <c r="B1665" s="2" t="s">
        <v>187</v>
      </c>
      <c r="C1665" s="2" t="s">
        <v>188</v>
      </c>
      <c r="D1665" s="2" t="s">
        <v>76</v>
      </c>
      <c r="E1665" s="2" t="s">
        <v>3450</v>
      </c>
      <c r="F1665" s="2" t="s">
        <v>3451</v>
      </c>
      <c r="G1665" t="s">
        <v>101</v>
      </c>
      <c r="H1665" s="1">
        <f>DATE(2025,1,31)</f>
        <v>45688</v>
      </c>
      <c r="I1665">
        <v>1286.4000000000001</v>
      </c>
    </row>
    <row r="1666" spans="1:9" x14ac:dyDescent="0.25">
      <c r="A1666">
        <f t="shared" ca="1" si="30"/>
        <v>0.26578059484554661</v>
      </c>
      <c r="B1666" s="2" t="s">
        <v>81</v>
      </c>
      <c r="C1666" s="2" t="s">
        <v>82</v>
      </c>
      <c r="D1666" s="2" t="s">
        <v>76</v>
      </c>
      <c r="E1666" s="2" t="s">
        <v>3452</v>
      </c>
      <c r="F1666" s="2" t="s">
        <v>3453</v>
      </c>
      <c r="G1666" t="s">
        <v>101</v>
      </c>
      <c r="H1666" s="1">
        <f>DATE(2025,1,29)</f>
        <v>45686</v>
      </c>
      <c r="I1666">
        <v>441.3</v>
      </c>
    </row>
    <row r="1667" spans="1:9" x14ac:dyDescent="0.25">
      <c r="A1667">
        <f t="shared" ref="A1667:A1730" ca="1" si="31">RAND()</f>
        <v>0.8281255248170073</v>
      </c>
      <c r="B1667" s="2" t="s">
        <v>187</v>
      </c>
      <c r="C1667" s="2" t="s">
        <v>188</v>
      </c>
      <c r="D1667" s="2" t="s">
        <v>76</v>
      </c>
      <c r="E1667" s="2" t="s">
        <v>3454</v>
      </c>
      <c r="F1667" s="2" t="s">
        <v>3455</v>
      </c>
      <c r="G1667" t="s">
        <v>79</v>
      </c>
      <c r="H1667" s="1">
        <f>DATE(2024,10,28)</f>
        <v>45593</v>
      </c>
      <c r="I1667">
        <v>187.2</v>
      </c>
    </row>
    <row r="1668" spans="1:9" x14ac:dyDescent="0.25">
      <c r="A1668">
        <f t="shared" ca="1" si="31"/>
        <v>0.29881693636572682</v>
      </c>
      <c r="B1668" s="2" t="s">
        <v>241</v>
      </c>
      <c r="C1668" s="2" t="s">
        <v>242</v>
      </c>
      <c r="D1668" s="2" t="s">
        <v>76</v>
      </c>
      <c r="E1668" s="2" t="s">
        <v>3456</v>
      </c>
      <c r="F1668" s="2" t="s">
        <v>3457</v>
      </c>
      <c r="G1668" t="s">
        <v>101</v>
      </c>
      <c r="H1668" s="1">
        <f>DATE(2025,1,14)</f>
        <v>45671</v>
      </c>
      <c r="I1668">
        <v>869.04</v>
      </c>
    </row>
    <row r="1669" spans="1:9" x14ac:dyDescent="0.25">
      <c r="A1669">
        <f t="shared" ca="1" si="31"/>
        <v>0.53684241440242342</v>
      </c>
      <c r="B1669" s="2" t="s">
        <v>3458</v>
      </c>
      <c r="C1669" s="2" t="s">
        <v>3459</v>
      </c>
      <c r="D1669" s="2" t="s">
        <v>76</v>
      </c>
      <c r="E1669" s="2" t="s">
        <v>3460</v>
      </c>
      <c r="F1669" s="2" t="s">
        <v>3461</v>
      </c>
      <c r="G1669" t="s">
        <v>101</v>
      </c>
      <c r="H1669" s="1">
        <f>DATE(2025,2,26)</f>
        <v>45714</v>
      </c>
      <c r="I1669">
        <v>375.06</v>
      </c>
    </row>
    <row r="1670" spans="1:9" x14ac:dyDescent="0.25">
      <c r="A1670">
        <f t="shared" ca="1" si="31"/>
        <v>0.18868397142802096</v>
      </c>
      <c r="B1670" s="2" t="s">
        <v>81</v>
      </c>
      <c r="C1670" s="2" t="s">
        <v>82</v>
      </c>
      <c r="D1670" s="2" t="s">
        <v>76</v>
      </c>
      <c r="E1670" s="2" t="s">
        <v>3462</v>
      </c>
      <c r="F1670" s="2" t="s">
        <v>3463</v>
      </c>
      <c r="G1670" t="s">
        <v>79</v>
      </c>
      <c r="H1670" s="1">
        <f>DATE(2024,12,10)</f>
        <v>45636</v>
      </c>
      <c r="I1670">
        <v>3468.61</v>
      </c>
    </row>
    <row r="1671" spans="1:9" x14ac:dyDescent="0.25">
      <c r="A1671">
        <f t="shared" ca="1" si="31"/>
        <v>0.90947507766817592</v>
      </c>
      <c r="B1671" s="2" t="s">
        <v>241</v>
      </c>
      <c r="C1671" s="2" t="s">
        <v>242</v>
      </c>
      <c r="D1671" s="2" t="s">
        <v>76</v>
      </c>
      <c r="E1671" s="2" t="s">
        <v>3464</v>
      </c>
      <c r="F1671" s="2" t="s">
        <v>2048</v>
      </c>
      <c r="G1671" t="s">
        <v>79</v>
      </c>
      <c r="H1671" s="1">
        <f>DATE(2024,12,18)</f>
        <v>45644</v>
      </c>
      <c r="I1671">
        <v>124.24</v>
      </c>
    </row>
    <row r="1672" spans="1:9" x14ac:dyDescent="0.25">
      <c r="A1672">
        <f t="shared" ca="1" si="31"/>
        <v>0.31279889287669971</v>
      </c>
      <c r="B1672" s="2" t="s">
        <v>126</v>
      </c>
      <c r="C1672" s="2" t="s">
        <v>127</v>
      </c>
      <c r="D1672" s="2" t="s">
        <v>76</v>
      </c>
      <c r="E1672" s="2" t="s">
        <v>3465</v>
      </c>
      <c r="F1672" s="2" t="s">
        <v>2829</v>
      </c>
      <c r="G1672" t="s">
        <v>101</v>
      </c>
      <c r="H1672" s="1">
        <f>DATE(2025,2,13)</f>
        <v>45701</v>
      </c>
      <c r="I1672">
        <v>2554.9299999999998</v>
      </c>
    </row>
    <row r="1673" spans="1:9" x14ac:dyDescent="0.25">
      <c r="A1673">
        <f t="shared" ca="1" si="31"/>
        <v>0.10955578549168421</v>
      </c>
      <c r="B1673" s="2" t="s">
        <v>315</v>
      </c>
      <c r="C1673" s="2" t="s">
        <v>316</v>
      </c>
      <c r="D1673" s="2" t="s">
        <v>76</v>
      </c>
      <c r="E1673" s="2" t="s">
        <v>3466</v>
      </c>
      <c r="F1673" s="2" t="s">
        <v>3467</v>
      </c>
      <c r="G1673" t="s">
        <v>79</v>
      </c>
      <c r="H1673" s="1">
        <f>DATE(2024,11,25)</f>
        <v>45621</v>
      </c>
      <c r="I1673">
        <v>340.32</v>
      </c>
    </row>
    <row r="1674" spans="1:9" x14ac:dyDescent="0.25">
      <c r="A1674">
        <f t="shared" ca="1" si="31"/>
        <v>4.437751607077145E-2</v>
      </c>
      <c r="B1674" s="2" t="s">
        <v>74</v>
      </c>
      <c r="C1674" s="2" t="s">
        <v>75</v>
      </c>
      <c r="D1674" s="2" t="s">
        <v>76</v>
      </c>
      <c r="E1674" s="2" t="s">
        <v>3468</v>
      </c>
      <c r="F1674" s="2" t="s">
        <v>3469</v>
      </c>
      <c r="G1674" t="s">
        <v>79</v>
      </c>
      <c r="H1674" s="1">
        <f>DATE(2024,10,1)</f>
        <v>45566</v>
      </c>
      <c r="I1674">
        <v>0</v>
      </c>
    </row>
    <row r="1675" spans="1:9" x14ac:dyDescent="0.25">
      <c r="A1675">
        <f t="shared" ca="1" si="31"/>
        <v>0.6638220272500871</v>
      </c>
      <c r="B1675" s="2" t="s">
        <v>241</v>
      </c>
      <c r="C1675" s="2" t="s">
        <v>242</v>
      </c>
      <c r="D1675" s="2" t="s">
        <v>76</v>
      </c>
      <c r="E1675" s="2" t="s">
        <v>3470</v>
      </c>
      <c r="F1675" s="2" t="s">
        <v>1675</v>
      </c>
      <c r="G1675" t="s">
        <v>101</v>
      </c>
      <c r="H1675" s="1">
        <f>DATE(2025,1,15)</f>
        <v>45672</v>
      </c>
      <c r="I1675">
        <v>77.319999999999993</v>
      </c>
    </row>
    <row r="1676" spans="1:9" x14ac:dyDescent="0.25">
      <c r="A1676">
        <f t="shared" ca="1" si="31"/>
        <v>0.24487361127653395</v>
      </c>
      <c r="B1676" s="2" t="s">
        <v>81</v>
      </c>
      <c r="C1676" s="2" t="s">
        <v>82</v>
      </c>
      <c r="D1676" s="2" t="s">
        <v>76</v>
      </c>
      <c r="E1676" s="2" t="s">
        <v>3471</v>
      </c>
      <c r="F1676" s="2" t="s">
        <v>2117</v>
      </c>
      <c r="G1676" t="s">
        <v>101</v>
      </c>
      <c r="H1676" s="1">
        <f>DATE(2025,2,6)</f>
        <v>45694</v>
      </c>
      <c r="I1676">
        <v>796.8</v>
      </c>
    </row>
    <row r="1677" spans="1:9" x14ac:dyDescent="0.25">
      <c r="A1677">
        <f t="shared" ca="1" si="31"/>
        <v>0.76510937269941193</v>
      </c>
      <c r="B1677" s="2" t="s">
        <v>81</v>
      </c>
      <c r="C1677" s="2" t="s">
        <v>82</v>
      </c>
      <c r="D1677" s="2" t="s">
        <v>76</v>
      </c>
      <c r="E1677" s="2" t="s">
        <v>3472</v>
      </c>
      <c r="F1677" s="2" t="s">
        <v>3473</v>
      </c>
      <c r="G1677" t="s">
        <v>79</v>
      </c>
      <c r="H1677" s="1">
        <f>DATE(2024,10,4)</f>
        <v>45569</v>
      </c>
      <c r="I1677">
        <v>2280.04</v>
      </c>
    </row>
    <row r="1678" spans="1:9" x14ac:dyDescent="0.25">
      <c r="A1678">
        <f t="shared" ca="1" si="31"/>
        <v>0.88989598364253109</v>
      </c>
      <c r="B1678" s="2" t="s">
        <v>126</v>
      </c>
      <c r="C1678" s="2" t="s">
        <v>127</v>
      </c>
      <c r="D1678" s="2" t="s">
        <v>76</v>
      </c>
      <c r="E1678" s="2" t="s">
        <v>3474</v>
      </c>
      <c r="F1678" s="2" t="s">
        <v>3475</v>
      </c>
      <c r="G1678" t="s">
        <v>79</v>
      </c>
      <c r="H1678" s="1">
        <f>DATE(2024,12,19)</f>
        <v>45645</v>
      </c>
      <c r="I1678">
        <v>80.400000000000006</v>
      </c>
    </row>
    <row r="1679" spans="1:9" x14ac:dyDescent="0.25">
      <c r="A1679">
        <f t="shared" ca="1" si="31"/>
        <v>0.43467928902034292</v>
      </c>
      <c r="B1679" s="2" t="s">
        <v>120</v>
      </c>
      <c r="C1679" s="2" t="s">
        <v>121</v>
      </c>
      <c r="D1679" s="2" t="s">
        <v>76</v>
      </c>
      <c r="E1679" s="2" t="s">
        <v>3476</v>
      </c>
      <c r="F1679" s="2" t="s">
        <v>3477</v>
      </c>
      <c r="G1679" t="s">
        <v>79</v>
      </c>
      <c r="H1679" s="1">
        <f>DATE(2024,10,31)</f>
        <v>45596</v>
      </c>
      <c r="I1679">
        <v>199.37</v>
      </c>
    </row>
    <row r="1680" spans="1:9" x14ac:dyDescent="0.25">
      <c r="A1680">
        <f t="shared" ca="1" si="31"/>
        <v>0.98500142602200436</v>
      </c>
      <c r="B1680" s="2" t="s">
        <v>85</v>
      </c>
      <c r="C1680" s="2" t="s">
        <v>86</v>
      </c>
      <c r="D1680" s="2" t="s">
        <v>76</v>
      </c>
      <c r="E1680" s="2" t="s">
        <v>3478</v>
      </c>
      <c r="F1680" s="2" t="s">
        <v>3479</v>
      </c>
      <c r="G1680" t="s">
        <v>79</v>
      </c>
      <c r="H1680" s="1">
        <f>DATE(2024,12,10)</f>
        <v>45636</v>
      </c>
      <c r="I1680">
        <v>3100.96</v>
      </c>
    </row>
    <row r="1681" spans="1:9" x14ac:dyDescent="0.25">
      <c r="A1681">
        <f t="shared" ca="1" si="31"/>
        <v>0.14757543397929773</v>
      </c>
      <c r="B1681" s="2" t="s">
        <v>187</v>
      </c>
      <c r="C1681" s="2" t="s">
        <v>188</v>
      </c>
      <c r="D1681" s="2" t="s">
        <v>76</v>
      </c>
      <c r="E1681" s="2" t="s">
        <v>3480</v>
      </c>
      <c r="F1681" s="2" t="s">
        <v>3481</v>
      </c>
      <c r="G1681" t="s">
        <v>79</v>
      </c>
      <c r="H1681" s="1">
        <f>DATE(2024,10,16)</f>
        <v>45581</v>
      </c>
      <c r="I1681">
        <v>5313.84</v>
      </c>
    </row>
    <row r="1682" spans="1:9" x14ac:dyDescent="0.25">
      <c r="A1682">
        <f t="shared" ca="1" si="31"/>
        <v>0.37664751334777113</v>
      </c>
      <c r="B1682" s="2" t="s">
        <v>354</v>
      </c>
      <c r="C1682" s="2" t="s">
        <v>355</v>
      </c>
      <c r="D1682" s="2" t="s">
        <v>76</v>
      </c>
      <c r="E1682" s="2" t="s">
        <v>3482</v>
      </c>
      <c r="F1682" s="2" t="s">
        <v>3483</v>
      </c>
      <c r="G1682" t="s">
        <v>79</v>
      </c>
      <c r="H1682" s="1">
        <f>DATE(2024,12,16)</f>
        <v>45642</v>
      </c>
      <c r="I1682">
        <v>2637.72</v>
      </c>
    </row>
    <row r="1683" spans="1:9" x14ac:dyDescent="0.25">
      <c r="A1683">
        <f t="shared" ca="1" si="31"/>
        <v>0.46250423604337143</v>
      </c>
      <c r="B1683" s="2" t="s">
        <v>417</v>
      </c>
      <c r="C1683" s="2" t="s">
        <v>418</v>
      </c>
      <c r="D1683" s="2" t="s">
        <v>76</v>
      </c>
      <c r="E1683" s="2" t="s">
        <v>3484</v>
      </c>
      <c r="F1683" s="2" t="s">
        <v>987</v>
      </c>
      <c r="G1683" t="s">
        <v>79</v>
      </c>
      <c r="H1683" s="1">
        <f>DATE(2024,12,16)</f>
        <v>45642</v>
      </c>
      <c r="I1683">
        <v>462.07</v>
      </c>
    </row>
    <row r="1684" spans="1:9" x14ac:dyDescent="0.25">
      <c r="A1684">
        <f t="shared" ca="1" si="31"/>
        <v>0.43818407186638186</v>
      </c>
      <c r="B1684" s="2" t="s">
        <v>2528</v>
      </c>
      <c r="C1684" s="2" t="s">
        <v>2529</v>
      </c>
      <c r="D1684" s="2" t="s">
        <v>76</v>
      </c>
      <c r="E1684" s="2" t="s">
        <v>3485</v>
      </c>
      <c r="F1684" s="2" t="s">
        <v>2531</v>
      </c>
      <c r="G1684" t="s">
        <v>79</v>
      </c>
      <c r="H1684" s="1">
        <f>DATE(2025,2,28)</f>
        <v>45716</v>
      </c>
      <c r="I1684">
        <v>5120.8100000000004</v>
      </c>
    </row>
    <row r="1685" spans="1:9" x14ac:dyDescent="0.25">
      <c r="A1685">
        <f t="shared" ca="1" si="31"/>
        <v>0.41403102413225357</v>
      </c>
      <c r="B1685" s="2" t="s">
        <v>372</v>
      </c>
      <c r="C1685" s="2" t="s">
        <v>323</v>
      </c>
      <c r="D1685" s="2" t="s">
        <v>76</v>
      </c>
      <c r="E1685" s="2" t="s">
        <v>3486</v>
      </c>
      <c r="F1685" s="2" t="s">
        <v>3487</v>
      </c>
      <c r="G1685" t="s">
        <v>101</v>
      </c>
      <c r="H1685" s="1">
        <f>DATE(2025,2,21)</f>
        <v>45709</v>
      </c>
      <c r="I1685">
        <v>17728.82</v>
      </c>
    </row>
    <row r="1686" spans="1:9" x14ac:dyDescent="0.25">
      <c r="A1686">
        <f t="shared" ca="1" si="31"/>
        <v>0.48626871745064448</v>
      </c>
      <c r="B1686" s="2" t="s">
        <v>678</v>
      </c>
      <c r="C1686" s="2" t="s">
        <v>679</v>
      </c>
      <c r="D1686" s="2" t="s">
        <v>76</v>
      </c>
      <c r="E1686" s="2" t="s">
        <v>3488</v>
      </c>
      <c r="F1686" s="2" t="s">
        <v>3489</v>
      </c>
      <c r="G1686" t="s">
        <v>79</v>
      </c>
      <c r="H1686" s="1">
        <f>DATE(2024,12,10)</f>
        <v>45636</v>
      </c>
      <c r="I1686">
        <v>384.14</v>
      </c>
    </row>
    <row r="1687" spans="1:9" x14ac:dyDescent="0.25">
      <c r="A1687">
        <f t="shared" ca="1" si="31"/>
        <v>0.31436501765306513</v>
      </c>
      <c r="B1687" s="2" t="s">
        <v>307</v>
      </c>
      <c r="C1687" s="2" t="s">
        <v>308</v>
      </c>
      <c r="D1687" s="2" t="s">
        <v>76</v>
      </c>
      <c r="E1687" s="2" t="s">
        <v>3490</v>
      </c>
      <c r="F1687" s="2" t="s">
        <v>3491</v>
      </c>
      <c r="G1687" t="s">
        <v>79</v>
      </c>
      <c r="H1687" s="1">
        <f>DATE(2025,1,23)</f>
        <v>45680</v>
      </c>
      <c r="I1687">
        <v>721.67</v>
      </c>
    </row>
    <row r="1688" spans="1:9" x14ac:dyDescent="0.25">
      <c r="A1688">
        <f t="shared" ca="1" si="31"/>
        <v>0.32036214963382914</v>
      </c>
      <c r="B1688" s="2" t="s">
        <v>150</v>
      </c>
      <c r="C1688" s="2" t="s">
        <v>151</v>
      </c>
      <c r="D1688" s="2" t="s">
        <v>76</v>
      </c>
      <c r="E1688" s="2" t="s">
        <v>3492</v>
      </c>
      <c r="F1688" s="2" t="s">
        <v>3493</v>
      </c>
      <c r="G1688" t="s">
        <v>79</v>
      </c>
      <c r="H1688" s="1">
        <f>DATE(2024,11,22)</f>
        <v>45618</v>
      </c>
      <c r="I1688">
        <v>305.94</v>
      </c>
    </row>
    <row r="1689" spans="1:9" x14ac:dyDescent="0.25">
      <c r="A1689">
        <f t="shared" ca="1" si="31"/>
        <v>0.256942862063535</v>
      </c>
      <c r="B1689" s="2" t="s">
        <v>126</v>
      </c>
      <c r="C1689" s="2" t="s">
        <v>127</v>
      </c>
      <c r="D1689" s="2" t="s">
        <v>76</v>
      </c>
      <c r="E1689" s="2" t="s">
        <v>3494</v>
      </c>
      <c r="F1689" s="2" t="s">
        <v>3495</v>
      </c>
      <c r="G1689" t="s">
        <v>79</v>
      </c>
      <c r="H1689" s="1">
        <f>DATE(2024,12,5)</f>
        <v>45631</v>
      </c>
      <c r="I1689">
        <v>1390.83</v>
      </c>
    </row>
    <row r="1690" spans="1:9" x14ac:dyDescent="0.25">
      <c r="A1690">
        <f t="shared" ca="1" si="31"/>
        <v>0.82119658425776865</v>
      </c>
      <c r="B1690" s="2" t="s">
        <v>241</v>
      </c>
      <c r="C1690" s="2" t="s">
        <v>242</v>
      </c>
      <c r="D1690" s="2" t="s">
        <v>76</v>
      </c>
      <c r="E1690" s="2" t="s">
        <v>3496</v>
      </c>
      <c r="F1690" s="2" t="s">
        <v>3497</v>
      </c>
      <c r="G1690" t="s">
        <v>101</v>
      </c>
      <c r="H1690" s="1">
        <f>DATE(2025,2,21)</f>
        <v>45709</v>
      </c>
      <c r="I1690">
        <v>336.6</v>
      </c>
    </row>
    <row r="1691" spans="1:9" x14ac:dyDescent="0.25">
      <c r="A1691">
        <f t="shared" ca="1" si="31"/>
        <v>0.96703167786115696</v>
      </c>
      <c r="B1691" s="2" t="s">
        <v>126</v>
      </c>
      <c r="C1691" s="2" t="s">
        <v>127</v>
      </c>
      <c r="D1691" s="2" t="s">
        <v>76</v>
      </c>
      <c r="E1691" s="2" t="s">
        <v>3498</v>
      </c>
      <c r="F1691" s="2" t="s">
        <v>3499</v>
      </c>
      <c r="G1691" t="s">
        <v>79</v>
      </c>
      <c r="H1691" s="1">
        <f>DATE(2025,1,2)</f>
        <v>45659</v>
      </c>
      <c r="I1691">
        <v>1366.8</v>
      </c>
    </row>
    <row r="1692" spans="1:9" x14ac:dyDescent="0.25">
      <c r="A1692">
        <f t="shared" ca="1" si="31"/>
        <v>0.5229722056455498</v>
      </c>
      <c r="B1692" s="2" t="s">
        <v>3500</v>
      </c>
      <c r="C1692" s="2" t="s">
        <v>3501</v>
      </c>
      <c r="D1692" s="2" t="s">
        <v>76</v>
      </c>
      <c r="E1692" s="2" t="s">
        <v>3502</v>
      </c>
      <c r="F1692" s="2" t="s">
        <v>3503</v>
      </c>
      <c r="G1692" t="s">
        <v>79</v>
      </c>
      <c r="H1692" s="1">
        <f>DATE(2024,10,1)</f>
        <v>45566</v>
      </c>
      <c r="I1692">
        <v>697.96</v>
      </c>
    </row>
    <row r="1693" spans="1:9" x14ac:dyDescent="0.25">
      <c r="A1693">
        <f t="shared" ca="1" si="31"/>
        <v>0.29988237262430451</v>
      </c>
      <c r="B1693" s="2" t="s">
        <v>187</v>
      </c>
      <c r="C1693" s="2" t="s">
        <v>188</v>
      </c>
      <c r="D1693" s="2" t="s">
        <v>76</v>
      </c>
      <c r="E1693" s="2" t="s">
        <v>3504</v>
      </c>
      <c r="F1693" s="2" t="s">
        <v>3505</v>
      </c>
      <c r="G1693" t="s">
        <v>79</v>
      </c>
      <c r="H1693" s="1">
        <f>DATE(2024,12,13)</f>
        <v>45639</v>
      </c>
      <c r="I1693">
        <v>92.4</v>
      </c>
    </row>
    <row r="1694" spans="1:9" x14ac:dyDescent="0.25">
      <c r="A1694">
        <f t="shared" ca="1" si="31"/>
        <v>0.78930330031360552</v>
      </c>
      <c r="B1694" s="2" t="s">
        <v>81</v>
      </c>
      <c r="C1694" s="2" t="s">
        <v>82</v>
      </c>
      <c r="D1694" s="2" t="s">
        <v>76</v>
      </c>
      <c r="E1694" s="2" t="s">
        <v>3506</v>
      </c>
      <c r="F1694" s="2" t="s">
        <v>3507</v>
      </c>
      <c r="G1694" t="s">
        <v>79</v>
      </c>
      <c r="H1694" s="1">
        <f>DATE(2024,11,13)</f>
        <v>45609</v>
      </c>
      <c r="I1694">
        <v>844.02</v>
      </c>
    </row>
    <row r="1695" spans="1:9" x14ac:dyDescent="0.25">
      <c r="A1695">
        <f t="shared" ca="1" si="31"/>
        <v>0.20060456000219584</v>
      </c>
      <c r="B1695" s="2" t="s">
        <v>2532</v>
      </c>
      <c r="C1695" s="2" t="s">
        <v>2533</v>
      </c>
      <c r="D1695" s="2" t="s">
        <v>76</v>
      </c>
      <c r="E1695" s="2" t="s">
        <v>3508</v>
      </c>
      <c r="F1695" s="2" t="s">
        <v>3509</v>
      </c>
      <c r="G1695" t="s">
        <v>79</v>
      </c>
      <c r="H1695" s="1">
        <f>DATE(2024,11,6)</f>
        <v>45602</v>
      </c>
      <c r="I1695">
        <v>19386.25</v>
      </c>
    </row>
    <row r="1696" spans="1:9" x14ac:dyDescent="0.25">
      <c r="A1696">
        <f t="shared" ca="1" si="31"/>
        <v>0.70534219373509821</v>
      </c>
      <c r="B1696" s="2" t="s">
        <v>224</v>
      </c>
      <c r="C1696" s="2" t="s">
        <v>225</v>
      </c>
      <c r="D1696" s="2" t="s">
        <v>76</v>
      </c>
      <c r="E1696" s="2" t="s">
        <v>3510</v>
      </c>
      <c r="F1696" s="2" t="s">
        <v>3511</v>
      </c>
      <c r="G1696" t="s">
        <v>79</v>
      </c>
      <c r="H1696" s="1">
        <f>DATE(2024,12,17)</f>
        <v>45643</v>
      </c>
      <c r="I1696">
        <v>1661.5</v>
      </c>
    </row>
    <row r="1697" spans="1:9" x14ac:dyDescent="0.25">
      <c r="A1697">
        <f t="shared" ca="1" si="31"/>
        <v>0.31938195433150951</v>
      </c>
      <c r="B1697" s="2" t="s">
        <v>2072</v>
      </c>
      <c r="C1697" s="2" t="s">
        <v>2073</v>
      </c>
      <c r="D1697" s="2" t="s">
        <v>76</v>
      </c>
      <c r="E1697" s="2" t="s">
        <v>3512</v>
      </c>
      <c r="F1697" s="2" t="s">
        <v>3513</v>
      </c>
      <c r="G1697" t="s">
        <v>79</v>
      </c>
      <c r="H1697" s="1">
        <f>DATE(2024,11,18)</f>
        <v>45614</v>
      </c>
      <c r="I1697">
        <v>700</v>
      </c>
    </row>
    <row r="1698" spans="1:9" x14ac:dyDescent="0.25">
      <c r="A1698">
        <f t="shared" ca="1" si="31"/>
        <v>9.4929140070866613E-2</v>
      </c>
      <c r="B1698" s="2" t="s">
        <v>241</v>
      </c>
      <c r="C1698" s="2" t="s">
        <v>242</v>
      </c>
      <c r="D1698" s="2" t="s">
        <v>76</v>
      </c>
      <c r="E1698" s="2" t="s">
        <v>3514</v>
      </c>
      <c r="F1698" s="2" t="s">
        <v>3457</v>
      </c>
      <c r="G1698" t="s">
        <v>101</v>
      </c>
      <c r="H1698" s="1">
        <f>DATE(2025,1,9)</f>
        <v>45666</v>
      </c>
      <c r="I1698">
        <v>167.84</v>
      </c>
    </row>
    <row r="1699" spans="1:9" x14ac:dyDescent="0.25">
      <c r="A1699">
        <f t="shared" ca="1" si="31"/>
        <v>0.62838709285715344</v>
      </c>
      <c r="B1699" s="2" t="s">
        <v>311</v>
      </c>
      <c r="C1699" s="2" t="s">
        <v>312</v>
      </c>
      <c r="D1699" s="2" t="s">
        <v>76</v>
      </c>
      <c r="E1699" s="2" t="s">
        <v>3515</v>
      </c>
      <c r="F1699" s="2" t="s">
        <v>3516</v>
      </c>
      <c r="G1699" t="s">
        <v>101</v>
      </c>
      <c r="H1699" s="1">
        <f>DATE(2025,2,28)</f>
        <v>45716</v>
      </c>
      <c r="I1699">
        <v>373.43</v>
      </c>
    </row>
    <row r="1700" spans="1:9" x14ac:dyDescent="0.25">
      <c r="A1700">
        <f t="shared" ca="1" si="31"/>
        <v>0.44927631355271269</v>
      </c>
      <c r="B1700" s="2" t="s">
        <v>81</v>
      </c>
      <c r="C1700" s="2" t="s">
        <v>82</v>
      </c>
      <c r="D1700" s="2" t="s">
        <v>76</v>
      </c>
      <c r="E1700" s="2" t="s">
        <v>3517</v>
      </c>
      <c r="F1700" s="2" t="s">
        <v>3518</v>
      </c>
      <c r="G1700" t="s">
        <v>79</v>
      </c>
      <c r="H1700" s="1">
        <f>DATE(2024,11,6)</f>
        <v>45602</v>
      </c>
      <c r="I1700">
        <v>15487.76</v>
      </c>
    </row>
    <row r="1701" spans="1:9" x14ac:dyDescent="0.25">
      <c r="A1701">
        <f t="shared" ca="1" si="31"/>
        <v>0.71685379389543857</v>
      </c>
      <c r="B1701" s="2" t="s">
        <v>85</v>
      </c>
      <c r="C1701" s="2" t="s">
        <v>86</v>
      </c>
      <c r="D1701" s="2" t="s">
        <v>76</v>
      </c>
      <c r="E1701" s="2" t="s">
        <v>3519</v>
      </c>
      <c r="F1701" s="2" t="s">
        <v>3520</v>
      </c>
      <c r="G1701" t="s">
        <v>101</v>
      </c>
      <c r="H1701" s="1">
        <f>DATE(2025,1,13)</f>
        <v>45670</v>
      </c>
      <c r="I1701">
        <v>11626.08</v>
      </c>
    </row>
    <row r="1702" spans="1:9" x14ac:dyDescent="0.25">
      <c r="A1702">
        <f t="shared" ca="1" si="31"/>
        <v>0.2766973419182962</v>
      </c>
      <c r="B1702" s="2" t="s">
        <v>81</v>
      </c>
      <c r="C1702" s="2" t="s">
        <v>82</v>
      </c>
      <c r="D1702" s="2" t="s">
        <v>76</v>
      </c>
      <c r="E1702" s="2" t="s">
        <v>3521</v>
      </c>
      <c r="F1702" s="2" t="s">
        <v>3522</v>
      </c>
      <c r="G1702" t="s">
        <v>79</v>
      </c>
      <c r="H1702" s="1">
        <f>DATE(2024,11,19)</f>
        <v>45615</v>
      </c>
      <c r="I1702">
        <v>1210.6600000000001</v>
      </c>
    </row>
    <row r="1703" spans="1:9" x14ac:dyDescent="0.25">
      <c r="A1703">
        <f t="shared" ca="1" si="31"/>
        <v>0.44915490334210428</v>
      </c>
      <c r="B1703" s="2" t="s">
        <v>150</v>
      </c>
      <c r="C1703" s="2" t="s">
        <v>151</v>
      </c>
      <c r="D1703" s="2" t="s">
        <v>76</v>
      </c>
      <c r="E1703" s="2" t="s">
        <v>3523</v>
      </c>
      <c r="F1703" s="2" t="s">
        <v>3524</v>
      </c>
      <c r="G1703" t="s">
        <v>79</v>
      </c>
      <c r="H1703" s="1">
        <f>DATE(2024,10,25)</f>
        <v>45590</v>
      </c>
      <c r="I1703">
        <v>23.33</v>
      </c>
    </row>
    <row r="1704" spans="1:9" x14ac:dyDescent="0.25">
      <c r="A1704">
        <f t="shared" ca="1" si="31"/>
        <v>0.17627768262472676</v>
      </c>
      <c r="B1704" s="2" t="s">
        <v>126</v>
      </c>
      <c r="C1704" s="2" t="s">
        <v>127</v>
      </c>
      <c r="D1704" s="2" t="s">
        <v>76</v>
      </c>
      <c r="E1704" s="2" t="s">
        <v>3525</v>
      </c>
      <c r="F1704" s="2" t="s">
        <v>3526</v>
      </c>
      <c r="G1704" t="s">
        <v>101</v>
      </c>
      <c r="H1704" s="1">
        <f>DATE(2025,2,26)</f>
        <v>45714</v>
      </c>
      <c r="I1704">
        <v>321.60000000000002</v>
      </c>
    </row>
    <row r="1705" spans="1:9" x14ac:dyDescent="0.25">
      <c r="A1705">
        <f t="shared" ca="1" si="31"/>
        <v>0.97613702835260996</v>
      </c>
      <c r="B1705" s="2" t="s">
        <v>150</v>
      </c>
      <c r="C1705" s="2" t="s">
        <v>151</v>
      </c>
      <c r="D1705" s="2" t="s">
        <v>76</v>
      </c>
      <c r="E1705" s="2" t="s">
        <v>3527</v>
      </c>
      <c r="F1705" s="2" t="s">
        <v>3528</v>
      </c>
      <c r="G1705" t="s">
        <v>79</v>
      </c>
      <c r="H1705" s="1">
        <f>DATE(2024,10,1)</f>
        <v>45566</v>
      </c>
      <c r="I1705">
        <v>187.19</v>
      </c>
    </row>
    <row r="1706" spans="1:9" x14ac:dyDescent="0.25">
      <c r="A1706">
        <f t="shared" ca="1" si="31"/>
        <v>9.3449580287029987E-2</v>
      </c>
      <c r="B1706" s="2" t="s">
        <v>241</v>
      </c>
      <c r="C1706" s="2" t="s">
        <v>242</v>
      </c>
      <c r="D1706" s="2" t="s">
        <v>76</v>
      </c>
      <c r="E1706" s="2" t="s">
        <v>3529</v>
      </c>
      <c r="F1706" s="2" t="s">
        <v>3530</v>
      </c>
      <c r="G1706" t="s">
        <v>101</v>
      </c>
      <c r="H1706" s="1">
        <f>DATE(2025,1,8)</f>
        <v>45665</v>
      </c>
      <c r="I1706">
        <v>9.02</v>
      </c>
    </row>
    <row r="1707" spans="1:9" x14ac:dyDescent="0.25">
      <c r="A1707">
        <f t="shared" ca="1" si="31"/>
        <v>0.97874045079966243</v>
      </c>
      <c r="B1707" s="2" t="s">
        <v>126</v>
      </c>
      <c r="C1707" s="2" t="s">
        <v>127</v>
      </c>
      <c r="D1707" s="2" t="s">
        <v>76</v>
      </c>
      <c r="E1707" s="2" t="s">
        <v>3531</v>
      </c>
      <c r="F1707" s="2" t="s">
        <v>3532</v>
      </c>
      <c r="G1707" t="s">
        <v>79</v>
      </c>
      <c r="H1707" s="1">
        <f>DATE(2024,10,31)</f>
        <v>45596</v>
      </c>
      <c r="I1707">
        <v>1071.73</v>
      </c>
    </row>
    <row r="1708" spans="1:9" x14ac:dyDescent="0.25">
      <c r="A1708">
        <f t="shared" ca="1" si="31"/>
        <v>0.33788443127797541</v>
      </c>
      <c r="B1708" s="2" t="s">
        <v>85</v>
      </c>
      <c r="C1708" s="2" t="s">
        <v>86</v>
      </c>
      <c r="D1708" s="2" t="s">
        <v>76</v>
      </c>
      <c r="E1708" s="2" t="s">
        <v>3533</v>
      </c>
      <c r="F1708" s="2" t="s">
        <v>2958</v>
      </c>
      <c r="G1708" t="s">
        <v>79</v>
      </c>
      <c r="H1708" s="1">
        <f>DATE(2025,1,15)</f>
        <v>45672</v>
      </c>
      <c r="I1708">
        <v>-18.88</v>
      </c>
    </row>
    <row r="1709" spans="1:9" x14ac:dyDescent="0.25">
      <c r="A1709">
        <f t="shared" ca="1" si="31"/>
        <v>9.1131161722831866E-2</v>
      </c>
      <c r="B1709" s="2" t="s">
        <v>281</v>
      </c>
      <c r="C1709" s="2" t="s">
        <v>282</v>
      </c>
      <c r="D1709" s="2" t="s">
        <v>76</v>
      </c>
      <c r="E1709" s="2" t="s">
        <v>3534</v>
      </c>
      <c r="F1709" s="2" t="s">
        <v>3535</v>
      </c>
      <c r="G1709" t="s">
        <v>79</v>
      </c>
      <c r="H1709" s="1">
        <f>DATE(2025,1,6)</f>
        <v>45663</v>
      </c>
      <c r="I1709">
        <v>400.05</v>
      </c>
    </row>
    <row r="1710" spans="1:9" x14ac:dyDescent="0.25">
      <c r="A1710">
        <f t="shared" ca="1" si="31"/>
        <v>0.6797626630199084</v>
      </c>
      <c r="B1710" s="2" t="s">
        <v>120</v>
      </c>
      <c r="C1710" s="2" t="s">
        <v>121</v>
      </c>
      <c r="D1710" s="2" t="s">
        <v>76</v>
      </c>
      <c r="E1710" s="2" t="s">
        <v>3536</v>
      </c>
      <c r="F1710" s="2" t="s">
        <v>3537</v>
      </c>
      <c r="G1710" t="s">
        <v>79</v>
      </c>
      <c r="H1710" s="1">
        <f>DATE(2024,10,14)</f>
        <v>45579</v>
      </c>
      <c r="I1710">
        <v>7044.24</v>
      </c>
    </row>
    <row r="1711" spans="1:9" x14ac:dyDescent="0.25">
      <c r="A1711">
        <f t="shared" ca="1" si="31"/>
        <v>0.26565741269342913</v>
      </c>
      <c r="B1711" s="2" t="s">
        <v>307</v>
      </c>
      <c r="C1711" s="2" t="s">
        <v>308</v>
      </c>
      <c r="D1711" s="2" t="s">
        <v>76</v>
      </c>
      <c r="E1711" s="2" t="s">
        <v>3538</v>
      </c>
      <c r="F1711" s="2" t="s">
        <v>1093</v>
      </c>
      <c r="G1711" t="s">
        <v>101</v>
      </c>
      <c r="H1711" s="1">
        <f>DATE(2025,2,25)</f>
        <v>45713</v>
      </c>
      <c r="I1711">
        <v>199.4</v>
      </c>
    </row>
    <row r="1712" spans="1:9" x14ac:dyDescent="0.25">
      <c r="A1712">
        <f t="shared" ca="1" si="31"/>
        <v>0.87022173903022737</v>
      </c>
      <c r="B1712" s="2" t="s">
        <v>126</v>
      </c>
      <c r="C1712" s="2" t="s">
        <v>127</v>
      </c>
      <c r="D1712" s="2" t="s">
        <v>76</v>
      </c>
      <c r="E1712" s="2" t="s">
        <v>3539</v>
      </c>
      <c r="F1712" s="2" t="s">
        <v>3540</v>
      </c>
      <c r="G1712" t="s">
        <v>101</v>
      </c>
      <c r="H1712" s="1">
        <f>DATE(2025,1,30)</f>
        <v>45687</v>
      </c>
      <c r="I1712">
        <v>80.400000000000006</v>
      </c>
    </row>
    <row r="1713" spans="1:17" x14ac:dyDescent="0.25">
      <c r="A1713">
        <f t="shared" ca="1" si="31"/>
        <v>0.17583561090028477</v>
      </c>
      <c r="B1713" s="2" t="s">
        <v>136</v>
      </c>
      <c r="C1713" s="2" t="s">
        <v>137</v>
      </c>
      <c r="D1713" s="2" t="s">
        <v>76</v>
      </c>
      <c r="E1713" s="2" t="s">
        <v>3541</v>
      </c>
      <c r="F1713" s="2" t="s">
        <v>3542</v>
      </c>
      <c r="G1713" t="s">
        <v>79</v>
      </c>
      <c r="H1713" s="1">
        <f>DATE(2024,12,26)</f>
        <v>45652</v>
      </c>
      <c r="I1713">
        <v>354.58</v>
      </c>
    </row>
    <row r="1714" spans="1:17" x14ac:dyDescent="0.25">
      <c r="A1714">
        <f t="shared" ca="1" si="31"/>
        <v>8.3795183140245144E-2</v>
      </c>
      <c r="B1714" s="2" t="s">
        <v>187</v>
      </c>
      <c r="C1714" s="2" t="s">
        <v>188</v>
      </c>
      <c r="D1714" s="2" t="s">
        <v>76</v>
      </c>
      <c r="E1714" s="2" t="s">
        <v>3543</v>
      </c>
      <c r="F1714" s="2" t="s">
        <v>3544</v>
      </c>
      <c r="G1714" t="s">
        <v>79</v>
      </c>
      <c r="H1714" s="1">
        <f>DATE(2024,11,27)</f>
        <v>45623</v>
      </c>
      <c r="I1714">
        <v>4108.72</v>
      </c>
    </row>
    <row r="1715" spans="1:17" x14ac:dyDescent="0.25">
      <c r="A1715">
        <f t="shared" ca="1" si="31"/>
        <v>4.3773625035777974E-2</v>
      </c>
      <c r="B1715" s="2" t="s">
        <v>81</v>
      </c>
      <c r="C1715" s="2" t="s">
        <v>82</v>
      </c>
      <c r="D1715" s="2" t="s">
        <v>76</v>
      </c>
      <c r="E1715" s="2" t="s">
        <v>3545</v>
      </c>
      <c r="F1715" s="2" t="s">
        <v>412</v>
      </c>
      <c r="G1715" t="s">
        <v>101</v>
      </c>
      <c r="H1715" s="1">
        <f>DATE(2025,2,10)</f>
        <v>45698</v>
      </c>
      <c r="I1715">
        <v>2736.01</v>
      </c>
    </row>
    <row r="1716" spans="1:17" x14ac:dyDescent="0.25">
      <c r="A1716">
        <f t="shared" ca="1" si="31"/>
        <v>0.89483853581359174</v>
      </c>
      <c r="B1716" s="2" t="s">
        <v>85</v>
      </c>
      <c r="C1716" s="2" t="s">
        <v>86</v>
      </c>
      <c r="D1716" s="2" t="s">
        <v>76</v>
      </c>
      <c r="E1716" s="2" t="s">
        <v>3546</v>
      </c>
      <c r="F1716" s="2" t="s">
        <v>3547</v>
      </c>
      <c r="G1716" t="s">
        <v>79</v>
      </c>
      <c r="H1716" s="1">
        <f>DATE(2024,11,27)</f>
        <v>45623</v>
      </c>
      <c r="I1716">
        <v>5477.44</v>
      </c>
    </row>
    <row r="1717" spans="1:17" x14ac:dyDescent="0.25">
      <c r="A1717">
        <f t="shared" ca="1" si="31"/>
        <v>1.0530209718251249E-2</v>
      </c>
      <c r="B1717" s="2" t="s">
        <v>187</v>
      </c>
      <c r="C1717" s="2" t="s">
        <v>188</v>
      </c>
      <c r="D1717" s="2" t="s">
        <v>76</v>
      </c>
      <c r="E1717" s="2" t="s">
        <v>3548</v>
      </c>
      <c r="F1717" s="2" t="s">
        <v>404</v>
      </c>
      <c r="G1717" t="s">
        <v>79</v>
      </c>
      <c r="H1717" s="1">
        <f>DATE(2024,11,6)</f>
        <v>45602</v>
      </c>
      <c r="I1717">
        <v>1388.94</v>
      </c>
      <c r="K1717" s="12"/>
      <c r="L1717" s="12"/>
      <c r="P1717" s="12"/>
      <c r="Q1717" s="16"/>
    </row>
    <row r="1718" spans="1:17" x14ac:dyDescent="0.25">
      <c r="A1718">
        <f t="shared" ca="1" si="31"/>
        <v>0.6323105605158611</v>
      </c>
      <c r="B1718" s="2" t="s">
        <v>1893</v>
      </c>
      <c r="C1718" s="2" t="s">
        <v>1894</v>
      </c>
      <c r="D1718" s="2" t="s">
        <v>76</v>
      </c>
      <c r="E1718" s="2" t="s">
        <v>3549</v>
      </c>
      <c r="F1718" s="2" t="s">
        <v>3550</v>
      </c>
      <c r="G1718" t="s">
        <v>79</v>
      </c>
      <c r="H1718" s="1">
        <f>DATE(2024,12,18)</f>
        <v>45644</v>
      </c>
      <c r="I1718">
        <v>1478.23</v>
      </c>
    </row>
    <row r="1719" spans="1:17" x14ac:dyDescent="0.25">
      <c r="A1719">
        <f t="shared" ca="1" si="31"/>
        <v>0.46775911005170467</v>
      </c>
      <c r="B1719" s="2" t="s">
        <v>451</v>
      </c>
      <c r="C1719" s="2" t="s">
        <v>452</v>
      </c>
      <c r="D1719" s="2" t="s">
        <v>76</v>
      </c>
      <c r="E1719" s="2" t="s">
        <v>3551</v>
      </c>
      <c r="F1719" s="2" t="s">
        <v>3552</v>
      </c>
      <c r="G1719" t="s">
        <v>79</v>
      </c>
      <c r="H1719" s="1">
        <f>DATE(2024,12,12)</f>
        <v>45638</v>
      </c>
      <c r="I1719">
        <v>375.9</v>
      </c>
    </row>
    <row r="1720" spans="1:17" x14ac:dyDescent="0.25">
      <c r="A1720">
        <f t="shared" ca="1" si="31"/>
        <v>0.30838278203229363</v>
      </c>
      <c r="B1720" s="2" t="s">
        <v>187</v>
      </c>
      <c r="C1720" s="2" t="s">
        <v>188</v>
      </c>
      <c r="D1720" s="2" t="s">
        <v>76</v>
      </c>
      <c r="E1720" s="2" t="s">
        <v>3553</v>
      </c>
      <c r="F1720" s="2" t="s">
        <v>3554</v>
      </c>
      <c r="G1720" t="s">
        <v>79</v>
      </c>
      <c r="H1720" s="1">
        <f>DATE(2024,11,21)</f>
        <v>45617</v>
      </c>
      <c r="I1720">
        <v>646.79999999999995</v>
      </c>
    </row>
    <row r="1721" spans="1:17" x14ac:dyDescent="0.25">
      <c r="A1721">
        <f t="shared" ca="1" si="31"/>
        <v>0.13471315626334635</v>
      </c>
      <c r="B1721" s="2" t="s">
        <v>564</v>
      </c>
      <c r="C1721" s="2" t="s">
        <v>565</v>
      </c>
      <c r="D1721" s="2" t="s">
        <v>76</v>
      </c>
      <c r="E1721" s="2" t="s">
        <v>3555</v>
      </c>
      <c r="F1721" s="2" t="s">
        <v>3556</v>
      </c>
      <c r="G1721" t="s">
        <v>79</v>
      </c>
      <c r="H1721" s="1">
        <f>DATE(2024,12,17)</f>
        <v>45643</v>
      </c>
      <c r="I1721">
        <v>1630.05</v>
      </c>
    </row>
    <row r="1722" spans="1:17" x14ac:dyDescent="0.25">
      <c r="A1722">
        <f t="shared" ca="1" si="31"/>
        <v>0.51884644671976621</v>
      </c>
      <c r="B1722" s="2" t="s">
        <v>120</v>
      </c>
      <c r="C1722" s="2" t="s">
        <v>121</v>
      </c>
      <c r="D1722" s="2" t="s">
        <v>76</v>
      </c>
      <c r="E1722" s="2" t="s">
        <v>3557</v>
      </c>
      <c r="F1722" s="2" t="s">
        <v>3558</v>
      </c>
      <c r="G1722" t="s">
        <v>79</v>
      </c>
      <c r="H1722" s="1">
        <f>DATE(2024,10,14)</f>
        <v>45579</v>
      </c>
      <c r="I1722">
        <v>4634.43</v>
      </c>
    </row>
    <row r="1723" spans="1:17" x14ac:dyDescent="0.25">
      <c r="A1723">
        <f t="shared" ca="1" si="31"/>
        <v>0.42988537515265102</v>
      </c>
      <c r="B1723" s="2" t="s">
        <v>187</v>
      </c>
      <c r="C1723" s="2" t="s">
        <v>188</v>
      </c>
      <c r="D1723" s="2" t="s">
        <v>76</v>
      </c>
      <c r="E1723" s="2" t="s">
        <v>3559</v>
      </c>
      <c r="F1723" s="2" t="s">
        <v>3560</v>
      </c>
      <c r="G1723" t="s">
        <v>101</v>
      </c>
      <c r="H1723" s="1">
        <f>DATE(2025,1,31)</f>
        <v>45688</v>
      </c>
      <c r="I1723">
        <v>1108.2</v>
      </c>
    </row>
    <row r="1724" spans="1:17" x14ac:dyDescent="0.25">
      <c r="A1724">
        <f t="shared" ca="1" si="31"/>
        <v>0.79526726302708683</v>
      </c>
      <c r="B1724" s="2" t="s">
        <v>126</v>
      </c>
      <c r="C1724" s="2" t="s">
        <v>127</v>
      </c>
      <c r="D1724" s="2" t="s">
        <v>76</v>
      </c>
      <c r="E1724" s="2" t="s">
        <v>3561</v>
      </c>
      <c r="F1724" s="2" t="s">
        <v>1160</v>
      </c>
      <c r="G1724" t="s">
        <v>79</v>
      </c>
      <c r="H1724" s="1">
        <f>DATE(2024,12,12)</f>
        <v>45638</v>
      </c>
      <c r="I1724">
        <v>210.84</v>
      </c>
    </row>
    <row r="1725" spans="1:17" x14ac:dyDescent="0.25">
      <c r="A1725">
        <f t="shared" ca="1" si="31"/>
        <v>4.4349809299981668E-4</v>
      </c>
      <c r="B1725" s="2" t="s">
        <v>241</v>
      </c>
      <c r="C1725" s="2" t="s">
        <v>242</v>
      </c>
      <c r="D1725" s="2" t="s">
        <v>76</v>
      </c>
      <c r="E1725" s="2" t="s">
        <v>3562</v>
      </c>
      <c r="F1725" s="2" t="s">
        <v>3563</v>
      </c>
      <c r="G1725" t="s">
        <v>79</v>
      </c>
      <c r="H1725" s="1">
        <f>DATE(2024,10,23)</f>
        <v>45588</v>
      </c>
      <c r="I1725">
        <v>501.69</v>
      </c>
    </row>
    <row r="1726" spans="1:17" x14ac:dyDescent="0.25">
      <c r="A1726">
        <f t="shared" ca="1" si="31"/>
        <v>0.98925432482504461</v>
      </c>
      <c r="B1726" s="2" t="s">
        <v>126</v>
      </c>
      <c r="C1726" s="2" t="s">
        <v>127</v>
      </c>
      <c r="D1726" s="2" t="s">
        <v>76</v>
      </c>
      <c r="E1726" s="2" t="s">
        <v>3564</v>
      </c>
      <c r="F1726" s="2" t="s">
        <v>2222</v>
      </c>
      <c r="G1726" t="s">
        <v>79</v>
      </c>
      <c r="H1726" s="1">
        <f>DATE(2024,12,17)</f>
        <v>45643</v>
      </c>
      <c r="I1726">
        <v>7170.8</v>
      </c>
    </row>
    <row r="1727" spans="1:17" x14ac:dyDescent="0.25">
      <c r="A1727">
        <f t="shared" ca="1" si="31"/>
        <v>0.76002738269943415</v>
      </c>
      <c r="B1727" s="2" t="s">
        <v>126</v>
      </c>
      <c r="C1727" s="2" t="s">
        <v>127</v>
      </c>
      <c r="D1727" s="2" t="s">
        <v>76</v>
      </c>
      <c r="E1727" s="2" t="s">
        <v>3565</v>
      </c>
      <c r="F1727" s="2" t="s">
        <v>3566</v>
      </c>
      <c r="G1727" t="s">
        <v>79</v>
      </c>
      <c r="H1727" s="1">
        <f>DATE(2025,1,8)</f>
        <v>45665</v>
      </c>
      <c r="I1727">
        <v>1683.36</v>
      </c>
    </row>
    <row r="1728" spans="1:17" x14ac:dyDescent="0.25">
      <c r="A1728">
        <f t="shared" ca="1" si="31"/>
        <v>5.2150976851623398E-2</v>
      </c>
      <c r="B1728" s="2" t="s">
        <v>1240</v>
      </c>
      <c r="C1728" s="2" t="s">
        <v>82</v>
      </c>
      <c r="D1728" s="2" t="s">
        <v>76</v>
      </c>
      <c r="E1728" s="2" t="s">
        <v>3567</v>
      </c>
      <c r="F1728" s="2" t="s">
        <v>3568</v>
      </c>
      <c r="G1728" t="s">
        <v>79</v>
      </c>
      <c r="H1728" s="1">
        <f>DATE(2024,10,30)</f>
        <v>45595</v>
      </c>
      <c r="I1728">
        <v>0</v>
      </c>
    </row>
    <row r="1729" spans="1:17" x14ac:dyDescent="0.25">
      <c r="A1729">
        <f t="shared" ca="1" si="31"/>
        <v>0.95582696879846996</v>
      </c>
      <c r="B1729" s="2" t="s">
        <v>241</v>
      </c>
      <c r="C1729" s="2" t="s">
        <v>242</v>
      </c>
      <c r="D1729" s="2" t="s">
        <v>76</v>
      </c>
      <c r="E1729" s="2" t="s">
        <v>3569</v>
      </c>
      <c r="F1729" s="2" t="s">
        <v>3570</v>
      </c>
      <c r="G1729" t="s">
        <v>101</v>
      </c>
      <c r="H1729" s="1">
        <f>DATE(2025,2,25)</f>
        <v>45713</v>
      </c>
      <c r="I1729">
        <v>22.36</v>
      </c>
      <c r="K1729" s="12"/>
      <c r="L1729" s="12"/>
      <c r="P1729" s="12"/>
      <c r="Q1729" s="16"/>
    </row>
    <row r="1730" spans="1:17" x14ac:dyDescent="0.25">
      <c r="A1730">
        <f t="shared" ca="1" si="31"/>
        <v>0.57605694397519802</v>
      </c>
      <c r="B1730" s="2" t="s">
        <v>307</v>
      </c>
      <c r="C1730" s="2" t="s">
        <v>308</v>
      </c>
      <c r="D1730" s="2" t="s">
        <v>76</v>
      </c>
      <c r="E1730" s="2" t="s">
        <v>3571</v>
      </c>
      <c r="F1730" s="2" t="s">
        <v>1412</v>
      </c>
      <c r="G1730" t="s">
        <v>79</v>
      </c>
      <c r="H1730" s="1">
        <f>DATE(2024,11,25)</f>
        <v>45621</v>
      </c>
      <c r="I1730">
        <v>-891.58</v>
      </c>
    </row>
    <row r="1731" spans="1:17" x14ac:dyDescent="0.25">
      <c r="A1731">
        <f t="shared" ref="A1731:A1794" ca="1" si="32">RAND()</f>
        <v>0.28256149378052109</v>
      </c>
      <c r="B1731" s="2" t="s">
        <v>81</v>
      </c>
      <c r="C1731" s="2" t="s">
        <v>82</v>
      </c>
      <c r="D1731" s="2" t="s">
        <v>76</v>
      </c>
      <c r="E1731" s="2" t="s">
        <v>3572</v>
      </c>
      <c r="F1731" s="2" t="s">
        <v>3573</v>
      </c>
      <c r="G1731" t="s">
        <v>79</v>
      </c>
      <c r="H1731" s="1">
        <f>DATE(2024,11,13)</f>
        <v>45609</v>
      </c>
      <c r="I1731">
        <v>4511.21</v>
      </c>
    </row>
    <row r="1732" spans="1:17" x14ac:dyDescent="0.25">
      <c r="A1732">
        <f t="shared" ca="1" si="32"/>
        <v>0.67691026941913757</v>
      </c>
      <c r="B1732" s="2" t="s">
        <v>126</v>
      </c>
      <c r="C1732" s="2" t="s">
        <v>127</v>
      </c>
      <c r="D1732" s="2" t="s">
        <v>76</v>
      </c>
      <c r="E1732" s="2" t="s">
        <v>3574</v>
      </c>
      <c r="F1732" s="2" t="s">
        <v>2503</v>
      </c>
      <c r="G1732" t="s">
        <v>79</v>
      </c>
      <c r="H1732" s="1">
        <f>DATE(2025,1,2)</f>
        <v>45659</v>
      </c>
      <c r="I1732">
        <v>65.84</v>
      </c>
    </row>
    <row r="1733" spans="1:17" x14ac:dyDescent="0.25">
      <c r="A1733">
        <f t="shared" ca="1" si="32"/>
        <v>0.10078833471542759</v>
      </c>
      <c r="B1733" s="2" t="s">
        <v>241</v>
      </c>
      <c r="C1733" s="2" t="s">
        <v>242</v>
      </c>
      <c r="D1733" s="2" t="s">
        <v>76</v>
      </c>
      <c r="E1733" s="2" t="s">
        <v>3575</v>
      </c>
      <c r="F1733" s="2" t="s">
        <v>2873</v>
      </c>
      <c r="G1733" t="s">
        <v>79</v>
      </c>
      <c r="H1733" s="1">
        <f>DATE(2024,10,30)</f>
        <v>45595</v>
      </c>
      <c r="I1733">
        <v>647.52</v>
      </c>
    </row>
    <row r="1734" spans="1:17" x14ac:dyDescent="0.25">
      <c r="A1734">
        <f t="shared" ca="1" si="32"/>
        <v>0.47036793264438048</v>
      </c>
      <c r="B1734" s="2" t="s">
        <v>307</v>
      </c>
      <c r="C1734" s="2" t="s">
        <v>308</v>
      </c>
      <c r="D1734" s="2" t="s">
        <v>76</v>
      </c>
      <c r="E1734" s="2" t="s">
        <v>3576</v>
      </c>
      <c r="F1734" s="2" t="s">
        <v>410</v>
      </c>
      <c r="G1734" t="s">
        <v>79</v>
      </c>
      <c r="H1734" s="1">
        <f>DATE(2024,12,19)</f>
        <v>45645</v>
      </c>
      <c r="I1734">
        <v>332.16</v>
      </c>
    </row>
    <row r="1735" spans="1:17" x14ac:dyDescent="0.25">
      <c r="A1735">
        <f t="shared" ca="1" si="32"/>
        <v>0.22579715158397373</v>
      </c>
      <c r="B1735" s="2" t="s">
        <v>126</v>
      </c>
      <c r="C1735" s="2" t="s">
        <v>127</v>
      </c>
      <c r="D1735" s="2" t="s">
        <v>76</v>
      </c>
      <c r="E1735" s="2" t="s">
        <v>3577</v>
      </c>
      <c r="F1735" s="2" t="s">
        <v>2134</v>
      </c>
      <c r="G1735" t="s">
        <v>101</v>
      </c>
      <c r="H1735" s="1">
        <f>DATE(2025,2,26)</f>
        <v>45714</v>
      </c>
      <c r="I1735">
        <v>883.68</v>
      </c>
    </row>
    <row r="1736" spans="1:17" x14ac:dyDescent="0.25">
      <c r="A1736">
        <f t="shared" ca="1" si="32"/>
        <v>0.35478312123970079</v>
      </c>
      <c r="B1736" s="2" t="s">
        <v>241</v>
      </c>
      <c r="C1736" s="2" t="s">
        <v>242</v>
      </c>
      <c r="D1736" s="2" t="s">
        <v>76</v>
      </c>
      <c r="E1736" s="2" t="s">
        <v>3578</v>
      </c>
      <c r="F1736" s="2" t="s">
        <v>1739</v>
      </c>
      <c r="G1736" t="s">
        <v>101</v>
      </c>
      <c r="H1736" s="1">
        <f>DATE(2025,1,15)</f>
        <v>45672</v>
      </c>
      <c r="I1736">
        <v>1540.96</v>
      </c>
    </row>
    <row r="1737" spans="1:17" x14ac:dyDescent="0.25">
      <c r="A1737">
        <f t="shared" ca="1" si="32"/>
        <v>0.25518073183033796</v>
      </c>
      <c r="B1737" s="2" t="s">
        <v>126</v>
      </c>
      <c r="C1737" s="2" t="s">
        <v>127</v>
      </c>
      <c r="D1737" s="2" t="s">
        <v>76</v>
      </c>
      <c r="E1737" s="2" t="s">
        <v>3579</v>
      </c>
      <c r="F1737" s="2" t="s">
        <v>3580</v>
      </c>
      <c r="G1737" t="s">
        <v>79</v>
      </c>
      <c r="H1737" s="1">
        <f>DATE(2025,1,17)</f>
        <v>45674</v>
      </c>
      <c r="I1737">
        <v>429.48</v>
      </c>
    </row>
    <row r="1738" spans="1:17" x14ac:dyDescent="0.25">
      <c r="A1738">
        <f t="shared" ca="1" si="32"/>
        <v>0.36648357468551229</v>
      </c>
      <c r="B1738" s="2" t="s">
        <v>187</v>
      </c>
      <c r="C1738" s="2" t="s">
        <v>188</v>
      </c>
      <c r="D1738" s="2" t="s">
        <v>76</v>
      </c>
      <c r="E1738" s="2" t="s">
        <v>3581</v>
      </c>
      <c r="F1738" s="2" t="s">
        <v>3582</v>
      </c>
      <c r="G1738" t="s">
        <v>79</v>
      </c>
      <c r="H1738" s="1">
        <f>DATE(2024,12,17)</f>
        <v>45643</v>
      </c>
      <c r="I1738">
        <v>3597.44</v>
      </c>
    </row>
    <row r="1739" spans="1:17" x14ac:dyDescent="0.25">
      <c r="A1739">
        <f t="shared" ca="1" si="32"/>
        <v>0.54637756589111663</v>
      </c>
      <c r="B1739" s="2" t="s">
        <v>311</v>
      </c>
      <c r="C1739" s="2" t="s">
        <v>312</v>
      </c>
      <c r="D1739" s="2" t="s">
        <v>76</v>
      </c>
      <c r="E1739" s="2" t="s">
        <v>3583</v>
      </c>
      <c r="F1739" s="2" t="s">
        <v>3584</v>
      </c>
      <c r="G1739" t="s">
        <v>101</v>
      </c>
      <c r="H1739" s="1">
        <f>DATE(2025,2,10)</f>
        <v>45698</v>
      </c>
      <c r="I1739">
        <v>209.94</v>
      </c>
    </row>
    <row r="1740" spans="1:17" x14ac:dyDescent="0.25">
      <c r="A1740">
        <f t="shared" ca="1" si="32"/>
        <v>0.69402921771420745</v>
      </c>
      <c r="B1740" s="2" t="s">
        <v>81</v>
      </c>
      <c r="C1740" s="2" t="s">
        <v>82</v>
      </c>
      <c r="D1740" s="2" t="s">
        <v>76</v>
      </c>
      <c r="E1740" s="2" t="s">
        <v>3585</v>
      </c>
      <c r="F1740" s="2" t="s">
        <v>3586</v>
      </c>
      <c r="G1740" t="s">
        <v>79</v>
      </c>
      <c r="H1740" s="1">
        <f>DATE(2024,10,24)</f>
        <v>45589</v>
      </c>
      <c r="I1740">
        <v>4728.28</v>
      </c>
    </row>
    <row r="1741" spans="1:17" x14ac:dyDescent="0.25">
      <c r="A1741">
        <f t="shared" ca="1" si="32"/>
        <v>0.1106303545478271</v>
      </c>
      <c r="B1741" s="2" t="s">
        <v>574</v>
      </c>
      <c r="C1741" s="2" t="s">
        <v>575</v>
      </c>
      <c r="D1741" s="2" t="s">
        <v>76</v>
      </c>
      <c r="E1741" s="2" t="s">
        <v>3587</v>
      </c>
      <c r="F1741" s="2" t="s">
        <v>3588</v>
      </c>
      <c r="G1741" t="s">
        <v>101</v>
      </c>
      <c r="H1741" s="1">
        <f>DATE(2025,2,26)</f>
        <v>45714</v>
      </c>
      <c r="I1741">
        <v>1711.11</v>
      </c>
    </row>
    <row r="1742" spans="1:17" x14ac:dyDescent="0.25">
      <c r="A1742">
        <f t="shared" ca="1" si="32"/>
        <v>0.47678504900894303</v>
      </c>
      <c r="B1742" s="2" t="s">
        <v>81</v>
      </c>
      <c r="C1742" s="2" t="s">
        <v>82</v>
      </c>
      <c r="D1742" s="2" t="s">
        <v>76</v>
      </c>
      <c r="E1742" s="2" t="s">
        <v>3589</v>
      </c>
      <c r="F1742" s="2" t="s">
        <v>3590</v>
      </c>
      <c r="G1742" t="s">
        <v>79</v>
      </c>
      <c r="H1742" s="1">
        <f>DATE(2024,10,22)</f>
        <v>45587</v>
      </c>
      <c r="I1742">
        <v>5504.99</v>
      </c>
    </row>
    <row r="1743" spans="1:17" x14ac:dyDescent="0.25">
      <c r="A1743">
        <f t="shared" ca="1" si="32"/>
        <v>0.44436655577593387</v>
      </c>
      <c r="B1743" s="2" t="s">
        <v>126</v>
      </c>
      <c r="C1743" s="2" t="s">
        <v>127</v>
      </c>
      <c r="D1743" s="2" t="s">
        <v>76</v>
      </c>
      <c r="E1743" s="2" t="s">
        <v>3591</v>
      </c>
      <c r="F1743" s="2" t="s">
        <v>3592</v>
      </c>
      <c r="G1743" t="s">
        <v>79</v>
      </c>
      <c r="H1743" s="1">
        <f>DATE(2024,11,7)</f>
        <v>45603</v>
      </c>
      <c r="I1743">
        <v>241.2</v>
      </c>
    </row>
    <row r="1744" spans="1:17" x14ac:dyDescent="0.25">
      <c r="A1744">
        <f t="shared" ca="1" si="32"/>
        <v>0.36720497935650598</v>
      </c>
      <c r="B1744" s="2" t="s">
        <v>2986</v>
      </c>
      <c r="C1744" s="2" t="s">
        <v>2987</v>
      </c>
      <c r="D1744" s="2" t="s">
        <v>76</v>
      </c>
      <c r="E1744" s="2" t="s">
        <v>3593</v>
      </c>
      <c r="F1744" s="2" t="s">
        <v>3594</v>
      </c>
      <c r="G1744" t="s">
        <v>79</v>
      </c>
      <c r="H1744" s="1">
        <f>DATE(2024,10,29)</f>
        <v>45594</v>
      </c>
      <c r="I1744">
        <v>1524.46</v>
      </c>
    </row>
    <row r="1745" spans="1:9" x14ac:dyDescent="0.25">
      <c r="A1745">
        <f t="shared" ca="1" si="32"/>
        <v>0.62582362001966929</v>
      </c>
      <c r="B1745" s="2" t="s">
        <v>120</v>
      </c>
      <c r="C1745" s="2" t="s">
        <v>121</v>
      </c>
      <c r="D1745" s="2" t="s">
        <v>76</v>
      </c>
      <c r="E1745" s="2" t="s">
        <v>3595</v>
      </c>
      <c r="F1745" s="2" t="s">
        <v>3596</v>
      </c>
      <c r="G1745" t="s">
        <v>79</v>
      </c>
      <c r="H1745" s="1">
        <f>DATE(2025,1,29)</f>
        <v>45686</v>
      </c>
      <c r="I1745">
        <v>1569.52</v>
      </c>
    </row>
    <row r="1746" spans="1:9" x14ac:dyDescent="0.25">
      <c r="A1746">
        <f t="shared" ca="1" si="32"/>
        <v>0.45226712739642538</v>
      </c>
      <c r="B1746" s="2" t="s">
        <v>281</v>
      </c>
      <c r="C1746" s="2" t="s">
        <v>282</v>
      </c>
      <c r="D1746" s="2" t="s">
        <v>76</v>
      </c>
      <c r="E1746" s="2" t="s">
        <v>3597</v>
      </c>
      <c r="F1746" s="2" t="s">
        <v>1793</v>
      </c>
      <c r="G1746" t="s">
        <v>79</v>
      </c>
      <c r="H1746" s="1">
        <f>DATE(2025,1,14)</f>
        <v>45671</v>
      </c>
      <c r="I1746">
        <v>779.31</v>
      </c>
    </row>
    <row r="1747" spans="1:9" x14ac:dyDescent="0.25">
      <c r="A1747">
        <f t="shared" ca="1" si="32"/>
        <v>0.84603956222034782</v>
      </c>
      <c r="B1747" s="2" t="s">
        <v>285</v>
      </c>
      <c r="C1747" s="2" t="s">
        <v>286</v>
      </c>
      <c r="D1747" s="2" t="s">
        <v>76</v>
      </c>
      <c r="E1747" s="2" t="s">
        <v>3598</v>
      </c>
      <c r="F1747" s="2" t="s">
        <v>3599</v>
      </c>
      <c r="G1747" t="s">
        <v>79</v>
      </c>
      <c r="H1747" s="1">
        <f>DATE(2024,10,23)</f>
        <v>45588</v>
      </c>
      <c r="I1747">
        <v>498.94</v>
      </c>
    </row>
    <row r="1748" spans="1:9" x14ac:dyDescent="0.25">
      <c r="A1748">
        <f t="shared" ca="1" si="32"/>
        <v>0.55956905304017768</v>
      </c>
      <c r="B1748" s="2" t="s">
        <v>85</v>
      </c>
      <c r="C1748" s="2" t="s">
        <v>86</v>
      </c>
      <c r="D1748" s="2" t="s">
        <v>76</v>
      </c>
      <c r="E1748" s="2" t="s">
        <v>3600</v>
      </c>
      <c r="F1748" s="2" t="s">
        <v>1373</v>
      </c>
      <c r="G1748" t="s">
        <v>101</v>
      </c>
      <c r="H1748" s="1">
        <f>DATE(2025,1,21)</f>
        <v>45678</v>
      </c>
      <c r="I1748">
        <v>330.08</v>
      </c>
    </row>
    <row r="1749" spans="1:9" x14ac:dyDescent="0.25">
      <c r="A1749">
        <f t="shared" ca="1" si="32"/>
        <v>0.43349088329607188</v>
      </c>
      <c r="B1749" s="2" t="s">
        <v>126</v>
      </c>
      <c r="C1749" s="2" t="s">
        <v>127</v>
      </c>
      <c r="D1749" s="2" t="s">
        <v>76</v>
      </c>
      <c r="E1749" s="2" t="s">
        <v>3601</v>
      </c>
      <c r="F1749" s="2" t="s">
        <v>3602</v>
      </c>
      <c r="G1749" t="s">
        <v>79</v>
      </c>
      <c r="H1749" s="1">
        <f>DATE(2024,11,7)</f>
        <v>45603</v>
      </c>
      <c r="I1749">
        <v>234</v>
      </c>
    </row>
    <row r="1750" spans="1:9" x14ac:dyDescent="0.25">
      <c r="A1750">
        <f t="shared" ca="1" si="32"/>
        <v>0.44522798690628163</v>
      </c>
      <c r="B1750" s="2" t="s">
        <v>3603</v>
      </c>
      <c r="C1750" s="2" t="s">
        <v>3604</v>
      </c>
      <c r="D1750" s="2" t="s">
        <v>76</v>
      </c>
      <c r="E1750" s="2" t="s">
        <v>3605</v>
      </c>
      <c r="F1750" s="2" t="s">
        <v>3606</v>
      </c>
      <c r="G1750" t="s">
        <v>79</v>
      </c>
      <c r="H1750" s="1">
        <f>DATE(2025,1,27)</f>
        <v>45684</v>
      </c>
      <c r="I1750">
        <v>19583.32</v>
      </c>
    </row>
    <row r="1751" spans="1:9" x14ac:dyDescent="0.25">
      <c r="A1751">
        <f t="shared" ca="1" si="32"/>
        <v>0.30749983757510679</v>
      </c>
      <c r="B1751" s="2" t="s">
        <v>126</v>
      </c>
      <c r="C1751" s="2" t="s">
        <v>127</v>
      </c>
      <c r="D1751" s="2" t="s">
        <v>76</v>
      </c>
      <c r="E1751" s="2" t="s">
        <v>3607</v>
      </c>
      <c r="F1751" s="2" t="s">
        <v>3608</v>
      </c>
      <c r="G1751" t="s">
        <v>79</v>
      </c>
      <c r="H1751" s="1">
        <f>DATE(2024,11,19)</f>
        <v>45615</v>
      </c>
      <c r="I1751">
        <v>160.80000000000001</v>
      </c>
    </row>
    <row r="1752" spans="1:9" x14ac:dyDescent="0.25">
      <c r="A1752">
        <f t="shared" ca="1" si="32"/>
        <v>0.35401751211606958</v>
      </c>
      <c r="B1752" s="2" t="s">
        <v>126</v>
      </c>
      <c r="C1752" s="2" t="s">
        <v>127</v>
      </c>
      <c r="D1752" s="2" t="s">
        <v>76</v>
      </c>
      <c r="E1752" s="2" t="s">
        <v>3609</v>
      </c>
      <c r="F1752" s="2" t="s">
        <v>2642</v>
      </c>
      <c r="G1752" t="s">
        <v>79</v>
      </c>
      <c r="H1752" s="1">
        <f>DATE(2024,11,27)</f>
        <v>45623</v>
      </c>
      <c r="I1752">
        <v>119.3</v>
      </c>
    </row>
    <row r="1753" spans="1:9" x14ac:dyDescent="0.25">
      <c r="A1753">
        <f t="shared" ca="1" si="32"/>
        <v>0.3975578239595402</v>
      </c>
      <c r="B1753" s="2" t="s">
        <v>905</v>
      </c>
      <c r="C1753" s="2" t="s">
        <v>906</v>
      </c>
      <c r="D1753" s="2" t="s">
        <v>76</v>
      </c>
      <c r="E1753" s="2" t="s">
        <v>3610</v>
      </c>
      <c r="F1753" s="2" t="s">
        <v>3611</v>
      </c>
      <c r="G1753" t="s">
        <v>79</v>
      </c>
      <c r="H1753" s="1">
        <f>DATE(2025,1,7)</f>
        <v>45664</v>
      </c>
      <c r="I1753">
        <v>9552.2000000000007</v>
      </c>
    </row>
    <row r="1754" spans="1:9" x14ac:dyDescent="0.25">
      <c r="A1754">
        <f t="shared" ca="1" si="32"/>
        <v>0.5760923980062248</v>
      </c>
      <c r="B1754" s="2" t="s">
        <v>81</v>
      </c>
      <c r="C1754" s="2" t="s">
        <v>82</v>
      </c>
      <c r="D1754" s="2" t="s">
        <v>76</v>
      </c>
      <c r="E1754" s="2" t="s">
        <v>3612</v>
      </c>
      <c r="F1754" s="2" t="s">
        <v>3613</v>
      </c>
      <c r="G1754" t="s">
        <v>101</v>
      </c>
      <c r="H1754" s="1">
        <f>DATE(2024,12,17)</f>
        <v>45643</v>
      </c>
      <c r="I1754">
        <v>6982.94</v>
      </c>
    </row>
    <row r="1755" spans="1:9" x14ac:dyDescent="0.25">
      <c r="A1755">
        <f t="shared" ca="1" si="32"/>
        <v>0.83455816799791505</v>
      </c>
      <c r="B1755" s="2" t="s">
        <v>81</v>
      </c>
      <c r="C1755" s="2" t="s">
        <v>82</v>
      </c>
      <c r="D1755" s="2" t="s">
        <v>76</v>
      </c>
      <c r="E1755" s="2" t="s">
        <v>3614</v>
      </c>
      <c r="F1755" s="2" t="s">
        <v>3615</v>
      </c>
      <c r="G1755" t="s">
        <v>101</v>
      </c>
      <c r="H1755" s="1">
        <f>DATE(2025,2,6)</f>
        <v>45694</v>
      </c>
      <c r="I1755">
        <v>330.19</v>
      </c>
    </row>
    <row r="1756" spans="1:9" x14ac:dyDescent="0.25">
      <c r="A1756">
        <f t="shared" ca="1" si="32"/>
        <v>0.99110861644337223</v>
      </c>
      <c r="B1756" s="2" t="s">
        <v>718</v>
      </c>
      <c r="C1756" s="2" t="s">
        <v>719</v>
      </c>
      <c r="D1756" s="2" t="s">
        <v>76</v>
      </c>
      <c r="E1756" s="2" t="s">
        <v>3616</v>
      </c>
      <c r="F1756" s="2" t="s">
        <v>3617</v>
      </c>
      <c r="G1756" t="s">
        <v>79</v>
      </c>
      <c r="H1756" s="1">
        <f>DATE(2024,11,27)</f>
        <v>45623</v>
      </c>
      <c r="I1756">
        <v>5033.2700000000004</v>
      </c>
    </row>
    <row r="1757" spans="1:9" x14ac:dyDescent="0.25">
      <c r="A1757">
        <f t="shared" ca="1" si="32"/>
        <v>0.76624447458214129</v>
      </c>
      <c r="B1757" s="2" t="s">
        <v>354</v>
      </c>
      <c r="C1757" s="2" t="s">
        <v>355</v>
      </c>
      <c r="D1757" s="2" t="s">
        <v>76</v>
      </c>
      <c r="E1757" s="2" t="s">
        <v>3618</v>
      </c>
      <c r="F1757" s="2" t="s">
        <v>3619</v>
      </c>
      <c r="G1757" t="s">
        <v>79</v>
      </c>
      <c r="H1757" s="1">
        <f>DATE(2024,11,22)</f>
        <v>45618</v>
      </c>
      <c r="I1757">
        <v>4256.53</v>
      </c>
    </row>
    <row r="1758" spans="1:9" x14ac:dyDescent="0.25">
      <c r="A1758">
        <f t="shared" ca="1" si="32"/>
        <v>0.48447568923989048</v>
      </c>
      <c r="B1758" s="2" t="s">
        <v>311</v>
      </c>
      <c r="C1758" s="2" t="s">
        <v>312</v>
      </c>
      <c r="D1758" s="2" t="s">
        <v>76</v>
      </c>
      <c r="E1758" s="2" t="s">
        <v>3620</v>
      </c>
      <c r="F1758" s="2" t="s">
        <v>3621</v>
      </c>
      <c r="G1758" t="s">
        <v>79</v>
      </c>
      <c r="H1758" s="1">
        <f>DATE(2024,10,21)</f>
        <v>45586</v>
      </c>
      <c r="I1758">
        <v>0</v>
      </c>
    </row>
    <row r="1759" spans="1:9" x14ac:dyDescent="0.25">
      <c r="A1759">
        <f t="shared" ca="1" si="32"/>
        <v>0.72072095983949636</v>
      </c>
      <c r="B1759" s="2" t="s">
        <v>241</v>
      </c>
      <c r="C1759" s="2" t="s">
        <v>242</v>
      </c>
      <c r="D1759" s="2" t="s">
        <v>76</v>
      </c>
      <c r="E1759" s="2" t="s">
        <v>3622</v>
      </c>
      <c r="F1759" s="2" t="s">
        <v>3623</v>
      </c>
      <c r="G1759" t="s">
        <v>101</v>
      </c>
      <c r="H1759" s="1">
        <f>DATE(2025,2,21)</f>
        <v>45709</v>
      </c>
      <c r="I1759">
        <v>75.28</v>
      </c>
    </row>
    <row r="1760" spans="1:9" x14ac:dyDescent="0.25">
      <c r="A1760">
        <f t="shared" ca="1" si="32"/>
        <v>9.945956637134612E-2</v>
      </c>
      <c r="B1760" s="2" t="s">
        <v>187</v>
      </c>
      <c r="C1760" s="2" t="s">
        <v>188</v>
      </c>
      <c r="D1760" s="2" t="s">
        <v>76</v>
      </c>
      <c r="E1760" s="2" t="s">
        <v>3624</v>
      </c>
      <c r="F1760" s="2" t="s">
        <v>3625</v>
      </c>
      <c r="G1760" t="s">
        <v>79</v>
      </c>
      <c r="H1760" s="1">
        <f>DATE(2024,11,8)</f>
        <v>45604</v>
      </c>
      <c r="I1760">
        <v>1505.28</v>
      </c>
    </row>
    <row r="1761" spans="1:9" x14ac:dyDescent="0.25">
      <c r="A1761">
        <f t="shared" ca="1" si="32"/>
        <v>0.66991191047282816</v>
      </c>
      <c r="B1761" s="2" t="s">
        <v>241</v>
      </c>
      <c r="C1761" s="2" t="s">
        <v>242</v>
      </c>
      <c r="D1761" s="2" t="s">
        <v>76</v>
      </c>
      <c r="E1761" s="2" t="s">
        <v>3626</v>
      </c>
      <c r="F1761" s="2" t="s">
        <v>2466</v>
      </c>
      <c r="G1761" t="s">
        <v>79</v>
      </c>
      <c r="H1761" s="1">
        <f>DATE(2024,11,6)</f>
        <v>45602</v>
      </c>
      <c r="I1761">
        <v>737.66</v>
      </c>
    </row>
    <row r="1762" spans="1:9" x14ac:dyDescent="0.25">
      <c r="A1762">
        <f t="shared" ca="1" si="32"/>
        <v>0.95975657065927555</v>
      </c>
      <c r="B1762" s="2" t="s">
        <v>126</v>
      </c>
      <c r="C1762" s="2" t="s">
        <v>127</v>
      </c>
      <c r="D1762" s="2" t="s">
        <v>76</v>
      </c>
      <c r="E1762" s="2" t="s">
        <v>3516</v>
      </c>
      <c r="F1762" s="2" t="s">
        <v>996</v>
      </c>
      <c r="G1762" t="s">
        <v>79</v>
      </c>
      <c r="H1762" s="1">
        <f>DATE(2025,1,15)</f>
        <v>45672</v>
      </c>
      <c r="I1762">
        <v>537.29999999999995</v>
      </c>
    </row>
    <row r="1763" spans="1:9" x14ac:dyDescent="0.25">
      <c r="A1763">
        <f t="shared" ca="1" si="32"/>
        <v>0.19058307758607862</v>
      </c>
      <c r="B1763" s="2" t="s">
        <v>90</v>
      </c>
      <c r="C1763" s="2" t="s">
        <v>91</v>
      </c>
      <c r="D1763" s="2" t="s">
        <v>76</v>
      </c>
      <c r="E1763" s="2" t="s">
        <v>3627</v>
      </c>
      <c r="F1763" s="2" t="s">
        <v>3628</v>
      </c>
      <c r="G1763" t="s">
        <v>79</v>
      </c>
      <c r="H1763" s="1">
        <f>DATE(2025,1,8)</f>
        <v>45665</v>
      </c>
      <c r="I1763">
        <v>511.36</v>
      </c>
    </row>
    <row r="1764" spans="1:9" x14ac:dyDescent="0.25">
      <c r="A1764">
        <f t="shared" ca="1" si="32"/>
        <v>0.43028106177155523</v>
      </c>
      <c r="B1764" s="2" t="s">
        <v>241</v>
      </c>
      <c r="C1764" s="2" t="s">
        <v>242</v>
      </c>
      <c r="D1764" s="2" t="s">
        <v>76</v>
      </c>
      <c r="E1764" s="2" t="s">
        <v>3629</v>
      </c>
      <c r="F1764" s="2" t="s">
        <v>1886</v>
      </c>
      <c r="G1764" t="s">
        <v>79</v>
      </c>
      <c r="H1764" s="1">
        <f>DATE(2024,12,18)</f>
        <v>45644</v>
      </c>
      <c r="I1764">
        <v>893.01</v>
      </c>
    </row>
    <row r="1765" spans="1:9" x14ac:dyDescent="0.25">
      <c r="A1765">
        <f t="shared" ca="1" si="32"/>
        <v>0.34743214978175085</v>
      </c>
      <c r="B1765" s="2" t="s">
        <v>322</v>
      </c>
      <c r="C1765" s="2" t="s">
        <v>323</v>
      </c>
      <c r="D1765" s="2" t="s">
        <v>76</v>
      </c>
      <c r="E1765" s="2" t="s">
        <v>3630</v>
      </c>
      <c r="F1765" s="2" t="s">
        <v>3435</v>
      </c>
      <c r="G1765" t="s">
        <v>79</v>
      </c>
      <c r="H1765" s="1">
        <f>DATE(2024,11,5)</f>
        <v>45601</v>
      </c>
      <c r="I1765">
        <v>94.56</v>
      </c>
    </row>
    <row r="1766" spans="1:9" x14ac:dyDescent="0.25">
      <c r="A1766">
        <f t="shared" ca="1" si="32"/>
        <v>0.2979469084795866</v>
      </c>
      <c r="B1766" s="2" t="s">
        <v>110</v>
      </c>
      <c r="C1766" s="2" t="s">
        <v>111</v>
      </c>
      <c r="D1766" s="2" t="s">
        <v>76</v>
      </c>
      <c r="E1766" s="2" t="s">
        <v>3631</v>
      </c>
      <c r="F1766" s="2" t="s">
        <v>113</v>
      </c>
      <c r="G1766" t="s">
        <v>79</v>
      </c>
      <c r="H1766" s="1">
        <f>DATE(2025,1,7)</f>
        <v>45664</v>
      </c>
      <c r="I1766">
        <v>6808.5</v>
      </c>
    </row>
    <row r="1767" spans="1:9" x14ac:dyDescent="0.25">
      <c r="A1767">
        <f t="shared" ca="1" si="32"/>
        <v>0.70674012994742996</v>
      </c>
      <c r="B1767" s="2" t="s">
        <v>241</v>
      </c>
      <c r="C1767" s="2" t="s">
        <v>242</v>
      </c>
      <c r="D1767" s="2" t="s">
        <v>76</v>
      </c>
      <c r="E1767" s="2" t="s">
        <v>3632</v>
      </c>
      <c r="F1767" s="2" t="s">
        <v>650</v>
      </c>
      <c r="G1767" t="s">
        <v>79</v>
      </c>
      <c r="H1767" s="1">
        <f>DATE(2024,12,17)</f>
        <v>45643</v>
      </c>
      <c r="I1767">
        <v>1724.7</v>
      </c>
    </row>
    <row r="1768" spans="1:9" x14ac:dyDescent="0.25">
      <c r="A1768">
        <f t="shared" ca="1" si="32"/>
        <v>0.7024522075563211</v>
      </c>
      <c r="B1768" s="2" t="s">
        <v>126</v>
      </c>
      <c r="C1768" s="2" t="s">
        <v>127</v>
      </c>
      <c r="D1768" s="2" t="s">
        <v>76</v>
      </c>
      <c r="E1768" s="2" t="s">
        <v>3633</v>
      </c>
      <c r="F1768" s="2" t="s">
        <v>3634</v>
      </c>
      <c r="G1768" t="s">
        <v>79</v>
      </c>
      <c r="H1768" s="1">
        <f>DATE(2024,12,16)</f>
        <v>45642</v>
      </c>
      <c r="I1768">
        <v>80.400000000000006</v>
      </c>
    </row>
    <row r="1769" spans="1:9" x14ac:dyDescent="0.25">
      <c r="A1769">
        <f t="shared" ca="1" si="32"/>
        <v>0.10846276300085222</v>
      </c>
      <c r="B1769" s="2" t="s">
        <v>564</v>
      </c>
      <c r="C1769" s="2" t="s">
        <v>565</v>
      </c>
      <c r="D1769" s="2" t="s">
        <v>76</v>
      </c>
      <c r="E1769" s="2" t="s">
        <v>3635</v>
      </c>
      <c r="F1769" s="2" t="s">
        <v>3636</v>
      </c>
      <c r="G1769" t="s">
        <v>101</v>
      </c>
      <c r="H1769" s="1">
        <f>DATE(2025,2,10)</f>
        <v>45698</v>
      </c>
      <c r="I1769">
        <v>459.21</v>
      </c>
    </row>
    <row r="1770" spans="1:9" x14ac:dyDescent="0.25">
      <c r="A1770">
        <f t="shared" ca="1" si="32"/>
        <v>7.4893037573662724E-2</v>
      </c>
      <c r="B1770" s="2" t="s">
        <v>74</v>
      </c>
      <c r="C1770" s="2" t="s">
        <v>75</v>
      </c>
      <c r="D1770" s="2" t="s">
        <v>76</v>
      </c>
      <c r="E1770" s="2" t="s">
        <v>3637</v>
      </c>
      <c r="F1770" s="2" t="s">
        <v>3638</v>
      </c>
      <c r="G1770" t="s">
        <v>79</v>
      </c>
      <c r="H1770" s="1">
        <f>DATE(2024,11,26)</f>
        <v>45622</v>
      </c>
      <c r="I1770">
        <v>364.11</v>
      </c>
    </row>
    <row r="1771" spans="1:9" x14ac:dyDescent="0.25">
      <c r="A1771">
        <f t="shared" ca="1" si="32"/>
        <v>0.53070601008673901</v>
      </c>
      <c r="B1771" s="2" t="s">
        <v>241</v>
      </c>
      <c r="C1771" s="2" t="s">
        <v>242</v>
      </c>
      <c r="D1771" s="2" t="s">
        <v>76</v>
      </c>
      <c r="E1771" s="2" t="s">
        <v>3639</v>
      </c>
      <c r="F1771" s="2" t="s">
        <v>3640</v>
      </c>
      <c r="G1771" t="s">
        <v>79</v>
      </c>
      <c r="H1771" s="1">
        <f>DATE(2024,12,11)</f>
        <v>45637</v>
      </c>
      <c r="I1771">
        <v>877.2</v>
      </c>
    </row>
    <row r="1772" spans="1:9" x14ac:dyDescent="0.25">
      <c r="A1772">
        <f t="shared" ca="1" si="32"/>
        <v>0.25347475393836949</v>
      </c>
      <c r="B1772" s="2" t="s">
        <v>136</v>
      </c>
      <c r="C1772" s="2" t="s">
        <v>137</v>
      </c>
      <c r="D1772" s="2" t="s">
        <v>76</v>
      </c>
      <c r="E1772" s="2" t="s">
        <v>3641</v>
      </c>
      <c r="F1772" s="2" t="s">
        <v>3642</v>
      </c>
      <c r="G1772" t="s">
        <v>101</v>
      </c>
      <c r="H1772" s="1">
        <f>DATE(2025,2,13)</f>
        <v>45701</v>
      </c>
      <c r="I1772">
        <v>5469.46</v>
      </c>
    </row>
    <row r="1773" spans="1:9" x14ac:dyDescent="0.25">
      <c r="A1773">
        <f t="shared" ca="1" si="32"/>
        <v>0.85873627996102575</v>
      </c>
      <c r="B1773" s="2" t="s">
        <v>126</v>
      </c>
      <c r="C1773" s="2" t="s">
        <v>127</v>
      </c>
      <c r="D1773" s="2" t="s">
        <v>76</v>
      </c>
      <c r="E1773" s="2" t="s">
        <v>3643</v>
      </c>
      <c r="F1773" s="2" t="s">
        <v>3644</v>
      </c>
      <c r="G1773" t="s">
        <v>79</v>
      </c>
      <c r="H1773" s="1">
        <f>DATE(2024,10,29)</f>
        <v>45594</v>
      </c>
      <c r="I1773">
        <v>575.36</v>
      </c>
    </row>
    <row r="1774" spans="1:9" x14ac:dyDescent="0.25">
      <c r="A1774">
        <f t="shared" ca="1" si="32"/>
        <v>0.15467194787472927</v>
      </c>
      <c r="B1774" s="2" t="s">
        <v>1342</v>
      </c>
      <c r="C1774" s="2" t="s">
        <v>1343</v>
      </c>
      <c r="D1774" s="2" t="s">
        <v>76</v>
      </c>
      <c r="E1774" s="2" t="s">
        <v>3645</v>
      </c>
      <c r="F1774" s="2" t="s">
        <v>2996</v>
      </c>
      <c r="G1774" t="s">
        <v>79</v>
      </c>
      <c r="H1774" s="1">
        <f>DATE(2024,11,29)</f>
        <v>45625</v>
      </c>
      <c r="I1774">
        <v>0</v>
      </c>
    </row>
    <row r="1775" spans="1:9" x14ac:dyDescent="0.25">
      <c r="A1775">
        <f t="shared" ca="1" si="32"/>
        <v>0.55161247748217168</v>
      </c>
      <c r="B1775" s="2" t="s">
        <v>285</v>
      </c>
      <c r="C1775" s="2" t="s">
        <v>286</v>
      </c>
      <c r="D1775" s="2" t="s">
        <v>76</v>
      </c>
      <c r="E1775" s="2" t="s">
        <v>3646</v>
      </c>
      <c r="F1775" s="2" t="s">
        <v>3647</v>
      </c>
      <c r="G1775" t="s">
        <v>79</v>
      </c>
      <c r="H1775" s="1">
        <f>DATE(2024,11,27)</f>
        <v>45623</v>
      </c>
      <c r="I1775">
        <v>1346.75</v>
      </c>
    </row>
    <row r="1776" spans="1:9" x14ac:dyDescent="0.25">
      <c r="A1776">
        <f t="shared" ca="1" si="32"/>
        <v>0.80399470027947795</v>
      </c>
      <c r="B1776" s="2" t="s">
        <v>81</v>
      </c>
      <c r="C1776" s="2" t="s">
        <v>82</v>
      </c>
      <c r="D1776" s="2" t="s">
        <v>76</v>
      </c>
      <c r="E1776" s="2" t="s">
        <v>3648</v>
      </c>
      <c r="F1776" s="2" t="s">
        <v>3649</v>
      </c>
      <c r="G1776" t="s">
        <v>101</v>
      </c>
      <c r="H1776" s="1">
        <f>DATE(2025,2,26)</f>
        <v>45714</v>
      </c>
      <c r="I1776">
        <v>6573.98</v>
      </c>
    </row>
    <row r="1777" spans="1:9" x14ac:dyDescent="0.25">
      <c r="A1777">
        <f t="shared" ca="1" si="32"/>
        <v>0.46964239245139594</v>
      </c>
      <c r="B1777" s="2" t="s">
        <v>3650</v>
      </c>
      <c r="C1777" s="2" t="s">
        <v>3651</v>
      </c>
      <c r="D1777" s="2" t="s">
        <v>76</v>
      </c>
      <c r="E1777" s="2" t="s">
        <v>3652</v>
      </c>
      <c r="F1777" s="2" t="s">
        <v>3653</v>
      </c>
      <c r="G1777" t="s">
        <v>79</v>
      </c>
      <c r="H1777" s="1">
        <f>DATE(2025,1,27)</f>
        <v>45684</v>
      </c>
      <c r="I1777">
        <v>4596</v>
      </c>
    </row>
    <row r="1778" spans="1:9" x14ac:dyDescent="0.25">
      <c r="A1778">
        <f t="shared" ca="1" si="32"/>
        <v>0.82536004644694649</v>
      </c>
      <c r="B1778" s="2" t="s">
        <v>150</v>
      </c>
      <c r="C1778" s="2" t="s">
        <v>151</v>
      </c>
      <c r="D1778" s="2" t="s">
        <v>76</v>
      </c>
      <c r="E1778" s="2" t="s">
        <v>3654</v>
      </c>
      <c r="F1778" s="2" t="s">
        <v>3655</v>
      </c>
      <c r="G1778" t="s">
        <v>79</v>
      </c>
      <c r="H1778" s="1">
        <f>DATE(2025,1,16)</f>
        <v>45673</v>
      </c>
      <c r="I1778">
        <v>207.37</v>
      </c>
    </row>
    <row r="1779" spans="1:9" x14ac:dyDescent="0.25">
      <c r="A1779">
        <f t="shared" ca="1" si="32"/>
        <v>0.81201530380661824</v>
      </c>
      <c r="B1779" s="2" t="s">
        <v>2935</v>
      </c>
      <c r="C1779" s="2" t="s">
        <v>2936</v>
      </c>
      <c r="D1779" s="2" t="s">
        <v>76</v>
      </c>
      <c r="E1779" s="2" t="s">
        <v>3656</v>
      </c>
      <c r="F1779" s="2" t="s">
        <v>3657</v>
      </c>
      <c r="G1779" t="s">
        <v>79</v>
      </c>
      <c r="H1779" s="1">
        <f>DATE(2025,2,1)</f>
        <v>45689</v>
      </c>
      <c r="I1779">
        <v>2153.4499999999998</v>
      </c>
    </row>
    <row r="1780" spans="1:9" x14ac:dyDescent="0.25">
      <c r="A1780">
        <f t="shared" ca="1" si="32"/>
        <v>0.49654429354736085</v>
      </c>
      <c r="B1780" s="2" t="s">
        <v>85</v>
      </c>
      <c r="C1780" s="2" t="s">
        <v>86</v>
      </c>
      <c r="D1780" s="2" t="s">
        <v>76</v>
      </c>
      <c r="E1780" s="2" t="s">
        <v>3658</v>
      </c>
      <c r="F1780" s="2" t="s">
        <v>3659</v>
      </c>
      <c r="G1780" t="s">
        <v>79</v>
      </c>
      <c r="H1780" s="1">
        <f>DATE(2024,11,26)</f>
        <v>45622</v>
      </c>
      <c r="I1780">
        <v>722.2</v>
      </c>
    </row>
    <row r="1781" spans="1:9" x14ac:dyDescent="0.25">
      <c r="A1781">
        <f t="shared" ca="1" si="32"/>
        <v>0.70157069789264526</v>
      </c>
      <c r="B1781" s="2" t="s">
        <v>120</v>
      </c>
      <c r="C1781" s="2" t="s">
        <v>121</v>
      </c>
      <c r="D1781" s="2" t="s">
        <v>76</v>
      </c>
      <c r="E1781" s="2" t="s">
        <v>3660</v>
      </c>
      <c r="F1781" s="2" t="s">
        <v>1330</v>
      </c>
      <c r="G1781" t="s">
        <v>79</v>
      </c>
      <c r="H1781" s="1">
        <f>DATE(2025,1,15)</f>
        <v>45672</v>
      </c>
      <c r="I1781">
        <v>210.14</v>
      </c>
    </row>
    <row r="1782" spans="1:9" x14ac:dyDescent="0.25">
      <c r="A1782">
        <f t="shared" ca="1" si="32"/>
        <v>0.47815914474039123</v>
      </c>
      <c r="B1782" s="2" t="s">
        <v>81</v>
      </c>
      <c r="C1782" s="2" t="s">
        <v>82</v>
      </c>
      <c r="D1782" s="2" t="s">
        <v>76</v>
      </c>
      <c r="E1782" s="2" t="s">
        <v>3661</v>
      </c>
      <c r="F1782" s="2" t="s">
        <v>3662</v>
      </c>
      <c r="G1782" t="s">
        <v>79</v>
      </c>
      <c r="H1782" s="1">
        <f>DATE(2024,10,30)</f>
        <v>45595</v>
      </c>
      <c r="I1782">
        <v>14325.68</v>
      </c>
    </row>
    <row r="1783" spans="1:9" x14ac:dyDescent="0.25">
      <c r="A1783">
        <f t="shared" ca="1" si="32"/>
        <v>0.61620054370351807</v>
      </c>
      <c r="B1783" s="2" t="s">
        <v>241</v>
      </c>
      <c r="C1783" s="2" t="s">
        <v>242</v>
      </c>
      <c r="D1783" s="2" t="s">
        <v>76</v>
      </c>
      <c r="E1783" s="2" t="s">
        <v>3663</v>
      </c>
      <c r="F1783" s="2" t="s">
        <v>3664</v>
      </c>
      <c r="G1783" t="s">
        <v>101</v>
      </c>
      <c r="H1783" s="1">
        <f>DATE(2025,1,24)</f>
        <v>45681</v>
      </c>
      <c r="I1783">
        <v>146.88</v>
      </c>
    </row>
    <row r="1784" spans="1:9" x14ac:dyDescent="0.25">
      <c r="A1784">
        <f t="shared" ca="1" si="32"/>
        <v>0.15377004566299335</v>
      </c>
      <c r="B1784" s="2" t="s">
        <v>126</v>
      </c>
      <c r="C1784" s="2" t="s">
        <v>127</v>
      </c>
      <c r="D1784" s="2" t="s">
        <v>76</v>
      </c>
      <c r="E1784" s="2" t="s">
        <v>3665</v>
      </c>
      <c r="F1784" s="2" t="s">
        <v>2722</v>
      </c>
      <c r="G1784" t="s">
        <v>101</v>
      </c>
      <c r="H1784" s="1">
        <f>DATE(2025,2,24)</f>
        <v>45712</v>
      </c>
      <c r="I1784">
        <v>856</v>
      </c>
    </row>
    <row r="1785" spans="1:9" x14ac:dyDescent="0.25">
      <c r="A1785">
        <f t="shared" ca="1" si="32"/>
        <v>0.85150188948883898</v>
      </c>
      <c r="B1785" s="2" t="s">
        <v>261</v>
      </c>
      <c r="C1785" s="2" t="s">
        <v>262</v>
      </c>
      <c r="D1785" s="2" t="s">
        <v>76</v>
      </c>
      <c r="E1785" s="2" t="s">
        <v>3666</v>
      </c>
      <c r="F1785" s="2" t="s">
        <v>3667</v>
      </c>
      <c r="G1785" t="s">
        <v>79</v>
      </c>
      <c r="H1785" s="1">
        <f>DATE(2024,10,11)</f>
        <v>45576</v>
      </c>
      <c r="I1785">
        <v>1503.94</v>
      </c>
    </row>
    <row r="1786" spans="1:9" x14ac:dyDescent="0.25">
      <c r="A1786">
        <f t="shared" ca="1" si="32"/>
        <v>0.74906326254965738</v>
      </c>
      <c r="B1786" s="2" t="s">
        <v>261</v>
      </c>
      <c r="C1786" s="2" t="s">
        <v>262</v>
      </c>
      <c r="D1786" s="2" t="s">
        <v>76</v>
      </c>
      <c r="E1786" s="2" t="s">
        <v>3668</v>
      </c>
      <c r="F1786" s="2" t="s">
        <v>3669</v>
      </c>
      <c r="G1786" t="s">
        <v>101</v>
      </c>
      <c r="H1786" s="1">
        <f>DATE(2025,2,28)</f>
        <v>45716</v>
      </c>
      <c r="I1786">
        <v>6314.83</v>
      </c>
    </row>
    <row r="1787" spans="1:9" x14ac:dyDescent="0.25">
      <c r="A1787">
        <f t="shared" ca="1" si="32"/>
        <v>0.38221866875996335</v>
      </c>
      <c r="B1787" s="2" t="s">
        <v>307</v>
      </c>
      <c r="C1787" s="2" t="s">
        <v>308</v>
      </c>
      <c r="D1787" s="2" t="s">
        <v>76</v>
      </c>
      <c r="E1787" s="2" t="s">
        <v>3670</v>
      </c>
      <c r="F1787" s="2" t="s">
        <v>3671</v>
      </c>
      <c r="G1787" t="s">
        <v>79</v>
      </c>
      <c r="H1787" s="1">
        <f>DATE(2025,1,16)</f>
        <v>45673</v>
      </c>
      <c r="I1787">
        <v>76.73</v>
      </c>
    </row>
    <row r="1788" spans="1:9" x14ac:dyDescent="0.25">
      <c r="A1788">
        <f t="shared" ca="1" si="32"/>
        <v>0.80563297838924885</v>
      </c>
      <c r="B1788" s="2" t="s">
        <v>187</v>
      </c>
      <c r="C1788" s="2" t="s">
        <v>188</v>
      </c>
      <c r="D1788" s="2" t="s">
        <v>76</v>
      </c>
      <c r="E1788" s="2" t="s">
        <v>3672</v>
      </c>
      <c r="F1788" s="2" t="s">
        <v>3673</v>
      </c>
      <c r="G1788" t="s">
        <v>79</v>
      </c>
      <c r="H1788" s="1">
        <f>DATE(2024,11,5)</f>
        <v>45601</v>
      </c>
      <c r="I1788">
        <v>2759.68</v>
      </c>
    </row>
    <row r="1789" spans="1:9" x14ac:dyDescent="0.25">
      <c r="A1789">
        <f t="shared" ca="1" si="32"/>
        <v>8.0728915941676194E-2</v>
      </c>
      <c r="B1789" s="2" t="s">
        <v>285</v>
      </c>
      <c r="C1789" s="2" t="s">
        <v>286</v>
      </c>
      <c r="D1789" s="2" t="s">
        <v>76</v>
      </c>
      <c r="E1789" s="2" t="s">
        <v>3674</v>
      </c>
      <c r="F1789" s="2" t="s">
        <v>3675</v>
      </c>
      <c r="G1789" t="s">
        <v>79</v>
      </c>
      <c r="H1789" s="1">
        <f>DATE(2024,11,25)</f>
        <v>45621</v>
      </c>
      <c r="I1789">
        <v>8626.51</v>
      </c>
    </row>
    <row r="1790" spans="1:9" x14ac:dyDescent="0.25">
      <c r="A1790">
        <f t="shared" ca="1" si="32"/>
        <v>0.22212702270694296</v>
      </c>
      <c r="B1790" s="2" t="s">
        <v>307</v>
      </c>
      <c r="C1790" s="2" t="s">
        <v>308</v>
      </c>
      <c r="D1790" s="2" t="s">
        <v>76</v>
      </c>
      <c r="E1790" s="2" t="s">
        <v>3676</v>
      </c>
      <c r="F1790" s="2" t="s">
        <v>3677</v>
      </c>
      <c r="G1790" t="s">
        <v>79</v>
      </c>
      <c r="H1790" s="1">
        <f>DATE(2025,1,20)</f>
        <v>45677</v>
      </c>
      <c r="I1790">
        <v>55.56</v>
      </c>
    </row>
    <row r="1791" spans="1:9" x14ac:dyDescent="0.25">
      <c r="A1791">
        <f t="shared" ca="1" si="32"/>
        <v>0.55425454616393677</v>
      </c>
      <c r="B1791" s="2" t="s">
        <v>126</v>
      </c>
      <c r="C1791" s="2" t="s">
        <v>127</v>
      </c>
      <c r="D1791" s="2" t="s">
        <v>76</v>
      </c>
      <c r="E1791" s="2" t="s">
        <v>3678</v>
      </c>
      <c r="F1791" s="2" t="s">
        <v>3679</v>
      </c>
      <c r="G1791" t="s">
        <v>79</v>
      </c>
      <c r="H1791" s="1">
        <f>DATE(2024,10,17)</f>
        <v>45582</v>
      </c>
      <c r="I1791">
        <v>2170.8000000000002</v>
      </c>
    </row>
    <row r="1792" spans="1:9" x14ac:dyDescent="0.25">
      <c r="A1792">
        <f t="shared" ca="1" si="32"/>
        <v>0.32529629225641843</v>
      </c>
      <c r="B1792" s="2" t="s">
        <v>136</v>
      </c>
      <c r="C1792" s="2" t="s">
        <v>137</v>
      </c>
      <c r="D1792" s="2" t="s">
        <v>76</v>
      </c>
      <c r="E1792" s="2" t="s">
        <v>3680</v>
      </c>
      <c r="F1792" s="2" t="s">
        <v>3681</v>
      </c>
      <c r="G1792" t="s">
        <v>79</v>
      </c>
      <c r="H1792" s="1">
        <f>DATE(2024,11,20)</f>
        <v>45616</v>
      </c>
      <c r="I1792">
        <v>5092.71</v>
      </c>
    </row>
    <row r="1793" spans="1:9" x14ac:dyDescent="0.25">
      <c r="A1793">
        <f t="shared" ca="1" si="32"/>
        <v>0.62161438719298756</v>
      </c>
      <c r="B1793" s="2" t="s">
        <v>241</v>
      </c>
      <c r="C1793" s="2" t="s">
        <v>242</v>
      </c>
      <c r="D1793" s="2" t="s">
        <v>76</v>
      </c>
      <c r="E1793" s="2" t="s">
        <v>3682</v>
      </c>
      <c r="F1793" s="2" t="s">
        <v>522</v>
      </c>
      <c r="G1793" t="s">
        <v>79</v>
      </c>
      <c r="H1793" s="1">
        <f>DATE(2024,10,2)</f>
        <v>45567</v>
      </c>
      <c r="I1793">
        <v>299.85000000000002</v>
      </c>
    </row>
    <row r="1794" spans="1:9" x14ac:dyDescent="0.25">
      <c r="A1794">
        <f t="shared" ca="1" si="32"/>
        <v>2.0881804811979432E-2</v>
      </c>
      <c r="B1794" s="2" t="s">
        <v>106</v>
      </c>
      <c r="C1794" s="2" t="s">
        <v>107</v>
      </c>
      <c r="D1794" s="2" t="s">
        <v>76</v>
      </c>
      <c r="E1794" s="2" t="s">
        <v>3683</v>
      </c>
      <c r="F1794" s="2" t="s">
        <v>3684</v>
      </c>
      <c r="G1794" t="s">
        <v>101</v>
      </c>
      <c r="H1794" s="1">
        <f>DATE(2025,2,24)</f>
        <v>45712</v>
      </c>
      <c r="I1794">
        <v>3352.74</v>
      </c>
    </row>
    <row r="1795" spans="1:9" x14ac:dyDescent="0.25">
      <c r="A1795">
        <f t="shared" ref="A1795:A1858" ca="1" si="33">RAND()</f>
        <v>0.20573208892846118</v>
      </c>
      <c r="B1795" s="2" t="s">
        <v>150</v>
      </c>
      <c r="C1795" s="2" t="s">
        <v>151</v>
      </c>
      <c r="D1795" s="2" t="s">
        <v>76</v>
      </c>
      <c r="E1795" s="2" t="s">
        <v>3685</v>
      </c>
      <c r="F1795" s="2" t="s">
        <v>3686</v>
      </c>
      <c r="G1795" t="s">
        <v>79</v>
      </c>
      <c r="H1795" s="1">
        <f>DATE(2024,10,30)</f>
        <v>45595</v>
      </c>
      <c r="I1795">
        <v>20763.5</v>
      </c>
    </row>
    <row r="1796" spans="1:9" x14ac:dyDescent="0.25">
      <c r="A1796">
        <f t="shared" ca="1" si="33"/>
        <v>0.14395057663891864</v>
      </c>
      <c r="B1796" s="2" t="s">
        <v>136</v>
      </c>
      <c r="C1796" s="2" t="s">
        <v>137</v>
      </c>
      <c r="D1796" s="2" t="s">
        <v>76</v>
      </c>
      <c r="E1796" s="2" t="s">
        <v>3687</v>
      </c>
      <c r="F1796" s="2" t="s">
        <v>3688</v>
      </c>
      <c r="G1796" t="s">
        <v>101</v>
      </c>
      <c r="H1796" s="1">
        <f>DATE(2025,2,19)</f>
        <v>45707</v>
      </c>
      <c r="I1796">
        <v>1484.3</v>
      </c>
    </row>
    <row r="1797" spans="1:9" x14ac:dyDescent="0.25">
      <c r="A1797">
        <f t="shared" ca="1" si="33"/>
        <v>0.56896657808859119</v>
      </c>
      <c r="B1797" s="2" t="s">
        <v>241</v>
      </c>
      <c r="C1797" s="2" t="s">
        <v>242</v>
      </c>
      <c r="D1797" s="2" t="s">
        <v>76</v>
      </c>
      <c r="E1797" s="2" t="s">
        <v>3689</v>
      </c>
      <c r="F1797" s="2" t="s">
        <v>1829</v>
      </c>
      <c r="G1797" t="s">
        <v>101</v>
      </c>
      <c r="H1797" s="1">
        <f>DATE(2025,1,8)</f>
        <v>45665</v>
      </c>
      <c r="I1797">
        <v>84.03</v>
      </c>
    </row>
    <row r="1798" spans="1:9" x14ac:dyDescent="0.25">
      <c r="A1798">
        <f t="shared" ca="1" si="33"/>
        <v>1.0345528318403074E-2</v>
      </c>
      <c r="B1798" s="2" t="s">
        <v>593</v>
      </c>
      <c r="C1798" s="2" t="s">
        <v>594</v>
      </c>
      <c r="D1798" s="2" t="s">
        <v>76</v>
      </c>
      <c r="E1798" s="2" t="s">
        <v>3690</v>
      </c>
      <c r="F1798" s="2" t="s">
        <v>3691</v>
      </c>
      <c r="G1798" t="s">
        <v>79</v>
      </c>
      <c r="H1798" s="1">
        <f>DATE(2024,12,20)</f>
        <v>45646</v>
      </c>
      <c r="I1798">
        <v>1912.6</v>
      </c>
    </row>
    <row r="1799" spans="1:9" x14ac:dyDescent="0.25">
      <c r="A1799">
        <f t="shared" ca="1" si="33"/>
        <v>0.28295543851636951</v>
      </c>
      <c r="B1799" s="2" t="s">
        <v>307</v>
      </c>
      <c r="C1799" s="2" t="s">
        <v>308</v>
      </c>
      <c r="D1799" s="2" t="s">
        <v>76</v>
      </c>
      <c r="E1799" s="2" t="s">
        <v>3692</v>
      </c>
      <c r="F1799" s="2" t="s">
        <v>3693</v>
      </c>
      <c r="G1799" t="s">
        <v>79</v>
      </c>
      <c r="H1799" s="1">
        <f>DATE(2024,10,22)</f>
        <v>45587</v>
      </c>
      <c r="I1799">
        <v>2025.94</v>
      </c>
    </row>
    <row r="1800" spans="1:9" x14ac:dyDescent="0.25">
      <c r="A1800">
        <f t="shared" ca="1" si="33"/>
        <v>0.21963291599487877</v>
      </c>
      <c r="B1800" s="2" t="s">
        <v>315</v>
      </c>
      <c r="C1800" s="2" t="s">
        <v>316</v>
      </c>
      <c r="D1800" s="2" t="s">
        <v>76</v>
      </c>
      <c r="E1800" s="2" t="s">
        <v>3694</v>
      </c>
      <c r="F1800" s="2" t="s">
        <v>3695</v>
      </c>
      <c r="G1800" t="s">
        <v>79</v>
      </c>
      <c r="H1800" s="1">
        <f>DATE(2024,11,6)</f>
        <v>45602</v>
      </c>
      <c r="I1800">
        <v>19913.400000000001</v>
      </c>
    </row>
    <row r="1801" spans="1:9" x14ac:dyDescent="0.25">
      <c r="A1801">
        <f t="shared" ca="1" si="33"/>
        <v>0.33750817616962969</v>
      </c>
      <c r="B1801" s="2" t="s">
        <v>187</v>
      </c>
      <c r="C1801" s="2" t="s">
        <v>188</v>
      </c>
      <c r="D1801" s="2" t="s">
        <v>76</v>
      </c>
      <c r="E1801" s="2" t="s">
        <v>3696</v>
      </c>
      <c r="F1801" s="2" t="s">
        <v>3697</v>
      </c>
      <c r="G1801" t="s">
        <v>79</v>
      </c>
      <c r="H1801" s="1">
        <f>DATE(2024,10,16)</f>
        <v>45581</v>
      </c>
      <c r="I1801">
        <v>614</v>
      </c>
    </row>
    <row r="1802" spans="1:9" x14ac:dyDescent="0.25">
      <c r="A1802">
        <f t="shared" ca="1" si="33"/>
        <v>0.7692150091096206</v>
      </c>
      <c r="B1802" s="2" t="s">
        <v>1552</v>
      </c>
      <c r="C1802" s="2" t="s">
        <v>1553</v>
      </c>
      <c r="D1802" s="2" t="s">
        <v>76</v>
      </c>
      <c r="E1802" s="2" t="s">
        <v>3698</v>
      </c>
      <c r="F1802" s="2" t="s">
        <v>3699</v>
      </c>
      <c r="G1802" t="s">
        <v>79</v>
      </c>
      <c r="H1802" s="1">
        <f>DATE(2025,2,26)</f>
        <v>45714</v>
      </c>
      <c r="I1802">
        <v>0</v>
      </c>
    </row>
    <row r="1803" spans="1:9" x14ac:dyDescent="0.25">
      <c r="A1803">
        <f t="shared" ca="1" si="33"/>
        <v>0.49140466740311128</v>
      </c>
      <c r="B1803" s="2" t="s">
        <v>623</v>
      </c>
      <c r="C1803" s="2" t="s">
        <v>624</v>
      </c>
      <c r="D1803" s="2" t="s">
        <v>76</v>
      </c>
      <c r="E1803" s="2" t="s">
        <v>3700</v>
      </c>
      <c r="F1803" s="2" t="s">
        <v>626</v>
      </c>
      <c r="G1803" t="s">
        <v>79</v>
      </c>
      <c r="H1803" s="1">
        <f>DATE(2024,10,16)</f>
        <v>45581</v>
      </c>
      <c r="I1803">
        <v>740.54</v>
      </c>
    </row>
    <row r="1804" spans="1:9" x14ac:dyDescent="0.25">
      <c r="A1804">
        <f t="shared" ca="1" si="33"/>
        <v>0.83926891253424929</v>
      </c>
      <c r="B1804" s="2" t="s">
        <v>372</v>
      </c>
      <c r="C1804" s="2" t="s">
        <v>323</v>
      </c>
      <c r="D1804" s="2" t="s">
        <v>76</v>
      </c>
      <c r="E1804" s="2" t="s">
        <v>3701</v>
      </c>
      <c r="F1804" s="2" t="s">
        <v>3702</v>
      </c>
      <c r="G1804" t="s">
        <v>101</v>
      </c>
      <c r="H1804" s="1">
        <f>DATE(2025,1,27)</f>
        <v>45684</v>
      </c>
      <c r="I1804">
        <v>171.84</v>
      </c>
    </row>
    <row r="1805" spans="1:9" x14ac:dyDescent="0.25">
      <c r="A1805">
        <f t="shared" ca="1" si="33"/>
        <v>0.48464851607796644</v>
      </c>
      <c r="B1805" s="2" t="s">
        <v>417</v>
      </c>
      <c r="C1805" s="2" t="s">
        <v>418</v>
      </c>
      <c r="D1805" s="2" t="s">
        <v>76</v>
      </c>
      <c r="E1805" s="2" t="s">
        <v>3703</v>
      </c>
      <c r="F1805" s="2" t="s">
        <v>2835</v>
      </c>
      <c r="G1805" t="s">
        <v>79</v>
      </c>
      <c r="H1805" s="1">
        <f>DATE(2024,10,30)</f>
        <v>45595</v>
      </c>
      <c r="I1805">
        <v>21980</v>
      </c>
    </row>
    <row r="1806" spans="1:9" x14ac:dyDescent="0.25">
      <c r="A1806">
        <f t="shared" ca="1" si="33"/>
        <v>0.56103815660641432</v>
      </c>
      <c r="B1806" s="2" t="s">
        <v>81</v>
      </c>
      <c r="C1806" s="2" t="s">
        <v>82</v>
      </c>
      <c r="D1806" s="2" t="s">
        <v>76</v>
      </c>
      <c r="E1806" s="2" t="s">
        <v>3704</v>
      </c>
      <c r="F1806" s="2" t="s">
        <v>3705</v>
      </c>
      <c r="G1806" t="s">
        <v>101</v>
      </c>
      <c r="H1806" s="1">
        <f>DATE(2025,2,19)</f>
        <v>45707</v>
      </c>
      <c r="I1806">
        <v>1275.29</v>
      </c>
    </row>
    <row r="1807" spans="1:9" x14ac:dyDescent="0.25">
      <c r="A1807">
        <f t="shared" ca="1" si="33"/>
        <v>0.77610135857896734</v>
      </c>
      <c r="B1807" s="2" t="s">
        <v>593</v>
      </c>
      <c r="C1807" s="2" t="s">
        <v>594</v>
      </c>
      <c r="D1807" s="2" t="s">
        <v>76</v>
      </c>
      <c r="E1807" s="2" t="s">
        <v>3706</v>
      </c>
      <c r="F1807" s="2" t="s">
        <v>3707</v>
      </c>
      <c r="G1807" t="s">
        <v>79</v>
      </c>
      <c r="H1807" s="1">
        <f>DATE(2025,1,17)</f>
        <v>45674</v>
      </c>
      <c r="I1807">
        <v>4084.92</v>
      </c>
    </row>
    <row r="1808" spans="1:9" x14ac:dyDescent="0.25">
      <c r="A1808">
        <f t="shared" ca="1" si="33"/>
        <v>0.52006687977503374</v>
      </c>
      <c r="B1808" s="2" t="s">
        <v>311</v>
      </c>
      <c r="C1808" s="2" t="s">
        <v>312</v>
      </c>
      <c r="D1808" s="2" t="s">
        <v>76</v>
      </c>
      <c r="E1808" s="2" t="s">
        <v>3708</v>
      </c>
      <c r="F1808" s="2" t="s">
        <v>3709</v>
      </c>
      <c r="G1808" t="s">
        <v>79</v>
      </c>
      <c r="H1808" s="1">
        <f>DATE(2024,11,5)</f>
        <v>45601</v>
      </c>
      <c r="I1808">
        <v>2462.1</v>
      </c>
    </row>
    <row r="1809" spans="1:9" x14ac:dyDescent="0.25">
      <c r="A1809">
        <f t="shared" ca="1" si="33"/>
        <v>0.75888722135950581</v>
      </c>
      <c r="B1809" s="2" t="s">
        <v>150</v>
      </c>
      <c r="C1809" s="2" t="s">
        <v>151</v>
      </c>
      <c r="D1809" s="2" t="s">
        <v>76</v>
      </c>
      <c r="E1809" s="2" t="s">
        <v>3710</v>
      </c>
      <c r="F1809" s="2" t="s">
        <v>3711</v>
      </c>
      <c r="G1809" t="s">
        <v>79</v>
      </c>
      <c r="H1809" s="1">
        <f>DATE(2024,12,6)</f>
        <v>45632</v>
      </c>
      <c r="I1809">
        <v>415.94</v>
      </c>
    </row>
    <row r="1810" spans="1:9" x14ac:dyDescent="0.25">
      <c r="A1810">
        <f t="shared" ca="1" si="33"/>
        <v>0.33854430941872338</v>
      </c>
      <c r="B1810" s="2" t="s">
        <v>241</v>
      </c>
      <c r="C1810" s="2" t="s">
        <v>242</v>
      </c>
      <c r="D1810" s="2" t="s">
        <v>76</v>
      </c>
      <c r="E1810" s="2" t="s">
        <v>3712</v>
      </c>
      <c r="F1810" s="2" t="s">
        <v>3713</v>
      </c>
      <c r="G1810" t="s">
        <v>79</v>
      </c>
      <c r="H1810" s="1">
        <f>DATE(2024,10,30)</f>
        <v>45595</v>
      </c>
      <c r="I1810">
        <v>71.7</v>
      </c>
    </row>
    <row r="1811" spans="1:9" x14ac:dyDescent="0.25">
      <c r="A1811">
        <f t="shared" ca="1" si="33"/>
        <v>0.26298129138244464</v>
      </c>
      <c r="B1811" s="2" t="s">
        <v>110</v>
      </c>
      <c r="C1811" s="2" t="s">
        <v>111</v>
      </c>
      <c r="D1811" s="2" t="s">
        <v>76</v>
      </c>
      <c r="E1811" s="2" t="s">
        <v>3714</v>
      </c>
      <c r="F1811" s="2" t="s">
        <v>2877</v>
      </c>
      <c r="G1811" t="s">
        <v>79</v>
      </c>
      <c r="H1811" s="1">
        <f>DATE(2024,10,18)</f>
        <v>45583</v>
      </c>
      <c r="I1811">
        <v>10199.040000000001</v>
      </c>
    </row>
    <row r="1812" spans="1:9" x14ac:dyDescent="0.25">
      <c r="A1812">
        <f t="shared" ca="1" si="33"/>
        <v>0.15728198617954225</v>
      </c>
      <c r="B1812" s="2" t="s">
        <v>261</v>
      </c>
      <c r="C1812" s="2" t="s">
        <v>262</v>
      </c>
      <c r="D1812" s="2" t="s">
        <v>76</v>
      </c>
      <c r="E1812" s="2" t="s">
        <v>3715</v>
      </c>
      <c r="F1812" s="2" t="s">
        <v>3716</v>
      </c>
      <c r="G1812" t="s">
        <v>79</v>
      </c>
      <c r="H1812" s="1">
        <f>DATE(2024,11,6)</f>
        <v>45602</v>
      </c>
      <c r="I1812">
        <v>138.72</v>
      </c>
    </row>
    <row r="1813" spans="1:9" x14ac:dyDescent="0.25">
      <c r="A1813">
        <f t="shared" ca="1" si="33"/>
        <v>0.3917471273967752</v>
      </c>
      <c r="B1813" s="2" t="s">
        <v>241</v>
      </c>
      <c r="C1813" s="2" t="s">
        <v>242</v>
      </c>
      <c r="D1813" s="2" t="s">
        <v>76</v>
      </c>
      <c r="E1813" s="2" t="s">
        <v>3717</v>
      </c>
      <c r="F1813" s="2" t="s">
        <v>3718</v>
      </c>
      <c r="G1813" t="s">
        <v>79</v>
      </c>
      <c r="H1813" s="1">
        <f>DATE(2024,11,1)</f>
        <v>45597</v>
      </c>
      <c r="I1813">
        <v>2127.31</v>
      </c>
    </row>
    <row r="1814" spans="1:9" x14ac:dyDescent="0.25">
      <c r="A1814">
        <f t="shared" ca="1" si="33"/>
        <v>0.83644466402622708</v>
      </c>
      <c r="B1814" s="2" t="s">
        <v>241</v>
      </c>
      <c r="C1814" s="2" t="s">
        <v>242</v>
      </c>
      <c r="D1814" s="2" t="s">
        <v>76</v>
      </c>
      <c r="E1814" s="2" t="s">
        <v>3719</v>
      </c>
      <c r="F1814" s="2" t="s">
        <v>3720</v>
      </c>
      <c r="G1814" t="s">
        <v>101</v>
      </c>
      <c r="H1814" s="1">
        <f>DATE(2025,1,10)</f>
        <v>45667</v>
      </c>
      <c r="I1814">
        <v>1917.42</v>
      </c>
    </row>
    <row r="1815" spans="1:9" x14ac:dyDescent="0.25">
      <c r="A1815">
        <f t="shared" ca="1" si="33"/>
        <v>0.72780611600182998</v>
      </c>
      <c r="B1815" s="2" t="s">
        <v>126</v>
      </c>
      <c r="C1815" s="2" t="s">
        <v>127</v>
      </c>
      <c r="D1815" s="2" t="s">
        <v>76</v>
      </c>
      <c r="E1815" s="2" t="s">
        <v>3721</v>
      </c>
      <c r="F1815" s="2" t="s">
        <v>3722</v>
      </c>
      <c r="G1815" t="s">
        <v>79</v>
      </c>
      <c r="H1815" s="1">
        <f>DATE(2024,10,29)</f>
        <v>45594</v>
      </c>
      <c r="I1815">
        <v>28.64</v>
      </c>
    </row>
    <row r="1816" spans="1:9" x14ac:dyDescent="0.25">
      <c r="A1816">
        <f t="shared" ca="1" si="33"/>
        <v>0.9244215488835078</v>
      </c>
      <c r="B1816" s="2" t="s">
        <v>85</v>
      </c>
      <c r="C1816" s="2" t="s">
        <v>86</v>
      </c>
      <c r="D1816" s="2" t="s">
        <v>76</v>
      </c>
      <c r="E1816" s="2" t="s">
        <v>3723</v>
      </c>
      <c r="F1816" s="2" t="s">
        <v>3724</v>
      </c>
      <c r="G1816" t="s">
        <v>101</v>
      </c>
      <c r="H1816" s="1">
        <f>DATE(2025,1,27)</f>
        <v>45684</v>
      </c>
      <c r="I1816">
        <v>7090.51</v>
      </c>
    </row>
    <row r="1817" spans="1:9" x14ac:dyDescent="0.25">
      <c r="A1817">
        <f t="shared" ca="1" si="33"/>
        <v>0.46211068549530787</v>
      </c>
      <c r="B1817" s="2" t="s">
        <v>150</v>
      </c>
      <c r="C1817" s="2" t="s">
        <v>151</v>
      </c>
      <c r="D1817" s="2" t="s">
        <v>76</v>
      </c>
      <c r="E1817" s="2" t="s">
        <v>3725</v>
      </c>
      <c r="F1817" s="2" t="s">
        <v>3726</v>
      </c>
      <c r="G1817" t="s">
        <v>79</v>
      </c>
      <c r="H1817" s="1">
        <f>DATE(2024,11,6)</f>
        <v>45602</v>
      </c>
      <c r="I1817">
        <v>373.13</v>
      </c>
    </row>
    <row r="1818" spans="1:9" x14ac:dyDescent="0.25">
      <c r="A1818">
        <f t="shared" ca="1" si="33"/>
        <v>0.52793436755689627</v>
      </c>
      <c r="B1818" s="2" t="s">
        <v>328</v>
      </c>
      <c r="C1818" s="2" t="s">
        <v>329</v>
      </c>
      <c r="D1818" s="2" t="s">
        <v>76</v>
      </c>
      <c r="E1818" s="2" t="s">
        <v>3727</v>
      </c>
      <c r="F1818" s="2" t="s">
        <v>3728</v>
      </c>
      <c r="G1818" t="s">
        <v>79</v>
      </c>
      <c r="H1818" s="1">
        <f>DATE(2024,11,18)</f>
        <v>45614</v>
      </c>
      <c r="I1818">
        <v>69.099999999999994</v>
      </c>
    </row>
    <row r="1819" spans="1:9" x14ac:dyDescent="0.25">
      <c r="A1819">
        <f t="shared" ca="1" si="33"/>
        <v>0.13104335963343583</v>
      </c>
      <c r="B1819" s="2" t="s">
        <v>307</v>
      </c>
      <c r="C1819" s="2" t="s">
        <v>308</v>
      </c>
      <c r="D1819" s="2" t="s">
        <v>76</v>
      </c>
      <c r="E1819" s="2" t="s">
        <v>3729</v>
      </c>
      <c r="F1819" s="2" t="s">
        <v>3730</v>
      </c>
      <c r="G1819" t="s">
        <v>101</v>
      </c>
      <c r="H1819" s="1">
        <f>DATE(2025,2,6)</f>
        <v>45694</v>
      </c>
      <c r="I1819">
        <v>233.86</v>
      </c>
    </row>
    <row r="1820" spans="1:9" x14ac:dyDescent="0.25">
      <c r="A1820">
        <f t="shared" ca="1" si="33"/>
        <v>0.89169471259887401</v>
      </c>
      <c r="B1820" s="2" t="s">
        <v>81</v>
      </c>
      <c r="C1820" s="2" t="s">
        <v>82</v>
      </c>
      <c r="D1820" s="2" t="s">
        <v>76</v>
      </c>
      <c r="E1820" s="2" t="s">
        <v>3731</v>
      </c>
      <c r="F1820" s="2" t="s">
        <v>3732</v>
      </c>
      <c r="G1820" t="s">
        <v>101</v>
      </c>
      <c r="H1820" s="1">
        <f>DATE(2025,2,7)</f>
        <v>45695</v>
      </c>
      <c r="I1820">
        <v>214.66</v>
      </c>
    </row>
    <row r="1821" spans="1:9" x14ac:dyDescent="0.25">
      <c r="A1821">
        <f t="shared" ca="1" si="33"/>
        <v>0.91358265300486619</v>
      </c>
      <c r="B1821" s="2" t="s">
        <v>241</v>
      </c>
      <c r="C1821" s="2" t="s">
        <v>242</v>
      </c>
      <c r="D1821" s="2" t="s">
        <v>76</v>
      </c>
      <c r="E1821" s="2" t="s">
        <v>3733</v>
      </c>
      <c r="F1821" s="2" t="s">
        <v>3734</v>
      </c>
      <c r="G1821" t="s">
        <v>101</v>
      </c>
      <c r="H1821" s="1">
        <f>DATE(2025,2,25)</f>
        <v>45713</v>
      </c>
      <c r="I1821">
        <v>431.97</v>
      </c>
    </row>
    <row r="1822" spans="1:9" x14ac:dyDescent="0.25">
      <c r="A1822">
        <f t="shared" ca="1" si="33"/>
        <v>0.65328117773712591</v>
      </c>
      <c r="B1822" s="2" t="s">
        <v>81</v>
      </c>
      <c r="C1822" s="2" t="s">
        <v>82</v>
      </c>
      <c r="D1822" s="2" t="s">
        <v>76</v>
      </c>
      <c r="E1822" s="2" t="s">
        <v>3735</v>
      </c>
      <c r="F1822" s="2" t="s">
        <v>1900</v>
      </c>
      <c r="G1822" t="s">
        <v>101</v>
      </c>
      <c r="H1822" s="1">
        <f>DATE(2025,3,2)</f>
        <v>45718</v>
      </c>
      <c r="I1822">
        <v>1460.24</v>
      </c>
    </row>
    <row r="1823" spans="1:9" x14ac:dyDescent="0.25">
      <c r="A1823">
        <f t="shared" ca="1" si="33"/>
        <v>0.12423132957944061</v>
      </c>
      <c r="B1823" s="2" t="s">
        <v>126</v>
      </c>
      <c r="C1823" s="2" t="s">
        <v>127</v>
      </c>
      <c r="D1823" s="2" t="s">
        <v>76</v>
      </c>
      <c r="E1823" s="2" t="s">
        <v>3736</v>
      </c>
      <c r="F1823" s="2" t="s">
        <v>3737</v>
      </c>
      <c r="G1823" t="s">
        <v>79</v>
      </c>
      <c r="H1823" s="1">
        <f>DATE(2024,11,1)</f>
        <v>45597</v>
      </c>
      <c r="I1823">
        <v>241.2</v>
      </c>
    </row>
    <row r="1824" spans="1:9" x14ac:dyDescent="0.25">
      <c r="A1824">
        <f t="shared" ca="1" si="33"/>
        <v>0.22101791079131505</v>
      </c>
      <c r="B1824" s="2" t="s">
        <v>241</v>
      </c>
      <c r="C1824" s="2" t="s">
        <v>242</v>
      </c>
      <c r="D1824" s="2" t="s">
        <v>76</v>
      </c>
      <c r="E1824" s="2" t="s">
        <v>3738</v>
      </c>
      <c r="F1824" s="2" t="s">
        <v>1667</v>
      </c>
      <c r="G1824" t="s">
        <v>79</v>
      </c>
      <c r="H1824" s="1">
        <f>DATE(2024,12,18)</f>
        <v>45644</v>
      </c>
      <c r="I1824">
        <v>152.38999999999999</v>
      </c>
    </row>
    <row r="1825" spans="1:9" x14ac:dyDescent="0.25">
      <c r="A1825">
        <f t="shared" ca="1" si="33"/>
        <v>0.981288055268972</v>
      </c>
      <c r="B1825" s="2" t="s">
        <v>81</v>
      </c>
      <c r="C1825" s="2" t="s">
        <v>82</v>
      </c>
      <c r="D1825" s="2" t="s">
        <v>76</v>
      </c>
      <c r="E1825" s="2" t="s">
        <v>3739</v>
      </c>
      <c r="F1825" s="2" t="s">
        <v>3740</v>
      </c>
      <c r="G1825" t="s">
        <v>101</v>
      </c>
      <c r="H1825" s="1">
        <f>DATE(2025,1,8)</f>
        <v>45665</v>
      </c>
      <c r="I1825">
        <v>425.55</v>
      </c>
    </row>
    <row r="1826" spans="1:9" x14ac:dyDescent="0.25">
      <c r="A1826">
        <f t="shared" ca="1" si="33"/>
        <v>0.15078515470623133</v>
      </c>
      <c r="B1826" s="2" t="s">
        <v>81</v>
      </c>
      <c r="C1826" s="2" t="s">
        <v>82</v>
      </c>
      <c r="D1826" s="2" t="s">
        <v>76</v>
      </c>
      <c r="E1826" s="2" t="s">
        <v>3741</v>
      </c>
      <c r="F1826" s="2" t="s">
        <v>3742</v>
      </c>
      <c r="G1826" t="s">
        <v>101</v>
      </c>
      <c r="H1826" s="1">
        <f>DATE(2025,1,27)</f>
        <v>45684</v>
      </c>
      <c r="I1826">
        <v>2316.88</v>
      </c>
    </row>
    <row r="1827" spans="1:9" x14ac:dyDescent="0.25">
      <c r="A1827">
        <f t="shared" ca="1" si="33"/>
        <v>5.0094213254869402E-2</v>
      </c>
      <c r="B1827" s="2" t="s">
        <v>81</v>
      </c>
      <c r="C1827" s="2" t="s">
        <v>82</v>
      </c>
      <c r="D1827" s="2" t="s">
        <v>76</v>
      </c>
      <c r="E1827" s="2" t="s">
        <v>3743</v>
      </c>
      <c r="F1827" s="2" t="s">
        <v>3744</v>
      </c>
      <c r="G1827" t="s">
        <v>79</v>
      </c>
      <c r="H1827" s="1">
        <f>DATE(2024,10,22)</f>
        <v>45587</v>
      </c>
      <c r="I1827">
        <v>4527.03</v>
      </c>
    </row>
    <row r="1828" spans="1:9" x14ac:dyDescent="0.25">
      <c r="A1828">
        <f t="shared" ca="1" si="33"/>
        <v>4.3338209528438809E-2</v>
      </c>
      <c r="B1828" s="2" t="s">
        <v>241</v>
      </c>
      <c r="C1828" s="2" t="s">
        <v>242</v>
      </c>
      <c r="D1828" s="2" t="s">
        <v>76</v>
      </c>
      <c r="E1828" s="2" t="s">
        <v>3745</v>
      </c>
      <c r="F1828" s="2" t="s">
        <v>3746</v>
      </c>
      <c r="G1828" t="s">
        <v>79</v>
      </c>
      <c r="H1828" s="1">
        <f>DATE(2024,12,4)</f>
        <v>45630</v>
      </c>
      <c r="I1828">
        <v>448.22</v>
      </c>
    </row>
    <row r="1829" spans="1:9" x14ac:dyDescent="0.25">
      <c r="A1829">
        <f t="shared" ca="1" si="33"/>
        <v>0.78913813891061146</v>
      </c>
      <c r="B1829" s="2" t="s">
        <v>2072</v>
      </c>
      <c r="C1829" s="2" t="s">
        <v>2073</v>
      </c>
      <c r="D1829" s="2" t="s">
        <v>76</v>
      </c>
      <c r="E1829" s="2" t="s">
        <v>3747</v>
      </c>
      <c r="F1829" s="2" t="s">
        <v>3513</v>
      </c>
      <c r="G1829" t="s">
        <v>79</v>
      </c>
      <c r="H1829" s="1">
        <f>DATE(2024,11,15)</f>
        <v>45611</v>
      </c>
      <c r="I1829">
        <v>11705.14</v>
      </c>
    </row>
    <row r="1830" spans="1:9" x14ac:dyDescent="0.25">
      <c r="A1830">
        <f t="shared" ca="1" si="33"/>
        <v>0.9213307634370278</v>
      </c>
      <c r="B1830" s="2" t="s">
        <v>126</v>
      </c>
      <c r="C1830" s="2" t="s">
        <v>127</v>
      </c>
      <c r="D1830" s="2" t="s">
        <v>76</v>
      </c>
      <c r="E1830" s="2" t="s">
        <v>3748</v>
      </c>
      <c r="F1830" s="2" t="s">
        <v>3749</v>
      </c>
      <c r="G1830" t="s">
        <v>79</v>
      </c>
      <c r="H1830" s="1">
        <f>DATE(2025,1,21)</f>
        <v>45678</v>
      </c>
      <c r="I1830">
        <v>2492.8000000000002</v>
      </c>
    </row>
    <row r="1831" spans="1:9" x14ac:dyDescent="0.25">
      <c r="A1831">
        <f t="shared" ca="1" si="33"/>
        <v>0.91208647634810491</v>
      </c>
      <c r="B1831" s="2" t="s">
        <v>126</v>
      </c>
      <c r="C1831" s="2" t="s">
        <v>127</v>
      </c>
      <c r="D1831" s="2" t="s">
        <v>76</v>
      </c>
      <c r="E1831" s="2" t="s">
        <v>3750</v>
      </c>
      <c r="F1831" s="2" t="s">
        <v>3580</v>
      </c>
      <c r="G1831" t="s">
        <v>101</v>
      </c>
      <c r="H1831" s="1">
        <f>DATE(2025,1,27)</f>
        <v>45684</v>
      </c>
      <c r="I1831">
        <v>787</v>
      </c>
    </row>
    <row r="1832" spans="1:9" x14ac:dyDescent="0.25">
      <c r="A1832">
        <f t="shared" ca="1" si="33"/>
        <v>0.55248790754115995</v>
      </c>
      <c r="B1832" s="2" t="s">
        <v>593</v>
      </c>
      <c r="C1832" s="2" t="s">
        <v>594</v>
      </c>
      <c r="D1832" s="2" t="s">
        <v>76</v>
      </c>
      <c r="E1832" s="2" t="s">
        <v>3751</v>
      </c>
      <c r="F1832" s="2" t="s">
        <v>2745</v>
      </c>
      <c r="G1832" t="s">
        <v>79</v>
      </c>
      <c r="H1832" s="1">
        <f>DATE(2025,1,8)</f>
        <v>45665</v>
      </c>
      <c r="I1832">
        <v>626.4</v>
      </c>
    </row>
    <row r="1833" spans="1:9" x14ac:dyDescent="0.25">
      <c r="A1833">
        <f t="shared" ca="1" si="33"/>
        <v>0.91704949269203495</v>
      </c>
      <c r="B1833" s="2" t="s">
        <v>74</v>
      </c>
      <c r="C1833" s="2" t="s">
        <v>75</v>
      </c>
      <c r="D1833" s="2" t="s">
        <v>76</v>
      </c>
      <c r="E1833" s="2" t="s">
        <v>3752</v>
      </c>
      <c r="F1833" s="2" t="s">
        <v>3753</v>
      </c>
      <c r="G1833" t="s">
        <v>79</v>
      </c>
      <c r="H1833" s="1">
        <f>DATE(2024,10,19)</f>
        <v>45584</v>
      </c>
      <c r="I1833">
        <v>17344.52</v>
      </c>
    </row>
    <row r="1834" spans="1:9" x14ac:dyDescent="0.25">
      <c r="A1834">
        <f t="shared" ca="1" si="33"/>
        <v>0.4956454616283914</v>
      </c>
      <c r="B1834" s="2" t="s">
        <v>126</v>
      </c>
      <c r="C1834" s="2" t="s">
        <v>127</v>
      </c>
      <c r="D1834" s="2" t="s">
        <v>76</v>
      </c>
      <c r="E1834" s="2" t="s">
        <v>3754</v>
      </c>
      <c r="F1834" s="2" t="s">
        <v>3755</v>
      </c>
      <c r="G1834" t="s">
        <v>79</v>
      </c>
      <c r="H1834" s="1">
        <f>DATE(2025,2,28)</f>
        <v>45716</v>
      </c>
      <c r="I1834">
        <v>0</v>
      </c>
    </row>
    <row r="1835" spans="1:9" x14ac:dyDescent="0.25">
      <c r="A1835">
        <f t="shared" ca="1" si="33"/>
        <v>7.5021005833678434E-2</v>
      </c>
      <c r="B1835" s="2" t="s">
        <v>126</v>
      </c>
      <c r="C1835" s="2" t="s">
        <v>127</v>
      </c>
      <c r="D1835" s="2" t="s">
        <v>76</v>
      </c>
      <c r="E1835" s="2" t="s">
        <v>3756</v>
      </c>
      <c r="F1835" s="2" t="s">
        <v>3757</v>
      </c>
      <c r="G1835" t="s">
        <v>79</v>
      </c>
      <c r="H1835" s="1">
        <f>DATE(2024,10,21)</f>
        <v>45586</v>
      </c>
      <c r="I1835">
        <v>64.12</v>
      </c>
    </row>
    <row r="1836" spans="1:9" x14ac:dyDescent="0.25">
      <c r="A1836">
        <f t="shared" ca="1" si="33"/>
        <v>0.27186027383494427</v>
      </c>
      <c r="B1836" s="2" t="s">
        <v>328</v>
      </c>
      <c r="C1836" s="2" t="s">
        <v>329</v>
      </c>
      <c r="D1836" s="2" t="s">
        <v>76</v>
      </c>
      <c r="E1836" s="2" t="s">
        <v>3758</v>
      </c>
      <c r="F1836" s="2" t="s">
        <v>3759</v>
      </c>
      <c r="G1836" t="s">
        <v>79</v>
      </c>
      <c r="H1836" s="1">
        <f>DATE(2024,10,2)</f>
        <v>45567</v>
      </c>
      <c r="I1836">
        <v>63.33</v>
      </c>
    </row>
    <row r="1837" spans="1:9" x14ac:dyDescent="0.25">
      <c r="A1837">
        <f t="shared" ca="1" si="33"/>
        <v>0.79818726260370432</v>
      </c>
      <c r="B1837" s="2" t="s">
        <v>102</v>
      </c>
      <c r="C1837" s="2" t="s">
        <v>103</v>
      </c>
      <c r="D1837" s="2" t="s">
        <v>76</v>
      </c>
      <c r="E1837" s="2" t="s">
        <v>3760</v>
      </c>
      <c r="F1837" s="2" t="s">
        <v>3761</v>
      </c>
      <c r="G1837" t="s">
        <v>79</v>
      </c>
      <c r="H1837" s="1">
        <f>DATE(2024,12,4)</f>
        <v>45630</v>
      </c>
      <c r="I1837">
        <v>238.33</v>
      </c>
    </row>
    <row r="1838" spans="1:9" x14ac:dyDescent="0.25">
      <c r="A1838">
        <f t="shared" ca="1" si="33"/>
        <v>0.1305902697279282</v>
      </c>
      <c r="B1838" s="2" t="s">
        <v>241</v>
      </c>
      <c r="C1838" s="2" t="s">
        <v>242</v>
      </c>
      <c r="D1838" s="2" t="s">
        <v>76</v>
      </c>
      <c r="E1838" s="2" t="s">
        <v>3762</v>
      </c>
      <c r="F1838" s="2" t="s">
        <v>3763</v>
      </c>
      <c r="G1838" t="s">
        <v>79</v>
      </c>
      <c r="H1838" s="1">
        <f>DATE(2024,11,15)</f>
        <v>45611</v>
      </c>
      <c r="I1838">
        <v>2859.32</v>
      </c>
    </row>
    <row r="1839" spans="1:9" x14ac:dyDescent="0.25">
      <c r="A1839">
        <f t="shared" ca="1" si="33"/>
        <v>0.83966369242460182</v>
      </c>
      <c r="B1839" s="2" t="s">
        <v>241</v>
      </c>
      <c r="C1839" s="2" t="s">
        <v>242</v>
      </c>
      <c r="D1839" s="2" t="s">
        <v>76</v>
      </c>
      <c r="E1839" s="2" t="s">
        <v>3764</v>
      </c>
      <c r="F1839" s="2" t="s">
        <v>3046</v>
      </c>
      <c r="G1839" t="s">
        <v>101</v>
      </c>
      <c r="H1839" s="1">
        <f>DATE(2025,1,24)</f>
        <v>45681</v>
      </c>
      <c r="I1839">
        <v>76.03</v>
      </c>
    </row>
    <row r="1840" spans="1:9" x14ac:dyDescent="0.25">
      <c r="A1840">
        <f t="shared" ca="1" si="33"/>
        <v>0.5409439235659893</v>
      </c>
      <c r="B1840" s="2" t="s">
        <v>1755</v>
      </c>
      <c r="C1840" s="2" t="s">
        <v>1756</v>
      </c>
      <c r="D1840" s="2" t="s">
        <v>76</v>
      </c>
      <c r="E1840" s="2" t="s">
        <v>3765</v>
      </c>
      <c r="F1840" s="2" t="s">
        <v>3766</v>
      </c>
      <c r="G1840" t="s">
        <v>101</v>
      </c>
      <c r="H1840" s="1">
        <f>DATE(2025,2,13)</f>
        <v>45701</v>
      </c>
      <c r="I1840">
        <v>2092.35</v>
      </c>
    </row>
    <row r="1841" spans="1:9" x14ac:dyDescent="0.25">
      <c r="A1841">
        <f t="shared" ca="1" si="33"/>
        <v>0.8922073088704624</v>
      </c>
      <c r="B1841" s="2" t="s">
        <v>1445</v>
      </c>
      <c r="C1841" s="2" t="s">
        <v>1446</v>
      </c>
      <c r="D1841" s="2" t="s">
        <v>76</v>
      </c>
      <c r="E1841" s="2" t="s">
        <v>3767</v>
      </c>
      <c r="F1841" s="2" t="s">
        <v>3768</v>
      </c>
      <c r="G1841" t="s">
        <v>79</v>
      </c>
      <c r="H1841" s="1">
        <f>DATE(2024,11,14)</f>
        <v>45610</v>
      </c>
      <c r="I1841">
        <v>2884.26</v>
      </c>
    </row>
    <row r="1842" spans="1:9" x14ac:dyDescent="0.25">
      <c r="A1842">
        <f t="shared" ca="1" si="33"/>
        <v>0.50321544120981521</v>
      </c>
      <c r="B1842" s="2" t="s">
        <v>417</v>
      </c>
      <c r="C1842" s="2" t="s">
        <v>418</v>
      </c>
      <c r="D1842" s="2" t="s">
        <v>76</v>
      </c>
      <c r="E1842" s="2" t="s">
        <v>3769</v>
      </c>
      <c r="F1842" s="2" t="s">
        <v>2243</v>
      </c>
      <c r="G1842" t="s">
        <v>101</v>
      </c>
      <c r="H1842" s="1">
        <f>DATE(2025,2,2)</f>
        <v>45690</v>
      </c>
      <c r="I1842">
        <v>3062.76</v>
      </c>
    </row>
    <row r="1843" spans="1:9" x14ac:dyDescent="0.25">
      <c r="A1843">
        <f t="shared" ca="1" si="33"/>
        <v>2.3006375868653284E-2</v>
      </c>
      <c r="B1843" s="2" t="s">
        <v>307</v>
      </c>
      <c r="C1843" s="2" t="s">
        <v>308</v>
      </c>
      <c r="D1843" s="2" t="s">
        <v>76</v>
      </c>
      <c r="E1843" s="2" t="s">
        <v>3770</v>
      </c>
      <c r="F1843" s="2" t="s">
        <v>3771</v>
      </c>
      <c r="G1843" t="s">
        <v>79</v>
      </c>
      <c r="H1843" s="1">
        <f>DATE(2025,1,9)</f>
        <v>45666</v>
      </c>
      <c r="I1843">
        <v>166.62</v>
      </c>
    </row>
    <row r="1844" spans="1:9" x14ac:dyDescent="0.25">
      <c r="A1844">
        <f t="shared" ca="1" si="33"/>
        <v>2.1706072969639112E-2</v>
      </c>
      <c r="B1844" s="2" t="s">
        <v>307</v>
      </c>
      <c r="C1844" s="2" t="s">
        <v>308</v>
      </c>
      <c r="D1844" s="2" t="s">
        <v>76</v>
      </c>
      <c r="E1844" s="2" t="s">
        <v>3772</v>
      </c>
      <c r="F1844" s="2" t="s">
        <v>1962</v>
      </c>
      <c r="G1844" t="s">
        <v>79</v>
      </c>
      <c r="H1844" s="1">
        <f>DATE(2024,12,17)</f>
        <v>45643</v>
      </c>
      <c r="I1844">
        <v>90.14</v>
      </c>
    </row>
    <row r="1845" spans="1:9" x14ac:dyDescent="0.25">
      <c r="A1845">
        <f t="shared" ca="1" si="33"/>
        <v>0.25116124971941878</v>
      </c>
      <c r="B1845" s="2" t="s">
        <v>81</v>
      </c>
      <c r="C1845" s="2" t="s">
        <v>82</v>
      </c>
      <c r="D1845" s="2" t="s">
        <v>76</v>
      </c>
      <c r="E1845" s="2" t="s">
        <v>3773</v>
      </c>
      <c r="F1845" s="2" t="s">
        <v>3774</v>
      </c>
      <c r="G1845" t="s">
        <v>101</v>
      </c>
      <c r="H1845" s="1">
        <f>DATE(2025,2,7)</f>
        <v>45695</v>
      </c>
      <c r="I1845">
        <v>17828.349999999999</v>
      </c>
    </row>
    <row r="1846" spans="1:9" x14ac:dyDescent="0.25">
      <c r="A1846">
        <f t="shared" ca="1" si="33"/>
        <v>0.69290447849471648</v>
      </c>
      <c r="B1846" s="2" t="s">
        <v>285</v>
      </c>
      <c r="C1846" s="2" t="s">
        <v>286</v>
      </c>
      <c r="D1846" s="2" t="s">
        <v>76</v>
      </c>
      <c r="E1846" s="2" t="s">
        <v>3775</v>
      </c>
      <c r="F1846" s="2" t="s">
        <v>3647</v>
      </c>
      <c r="G1846" t="s">
        <v>79</v>
      </c>
      <c r="H1846" s="1">
        <f>DATE(2024,12,9)</f>
        <v>45635</v>
      </c>
      <c r="I1846">
        <v>3879.28</v>
      </c>
    </row>
    <row r="1847" spans="1:9" x14ac:dyDescent="0.25">
      <c r="A1847">
        <f t="shared" ca="1" si="33"/>
        <v>0.89452759658234138</v>
      </c>
      <c r="B1847" s="2" t="s">
        <v>241</v>
      </c>
      <c r="C1847" s="2" t="s">
        <v>242</v>
      </c>
      <c r="D1847" s="2" t="s">
        <v>76</v>
      </c>
      <c r="E1847" s="2" t="s">
        <v>3776</v>
      </c>
      <c r="F1847" s="2" t="s">
        <v>707</v>
      </c>
      <c r="G1847" t="s">
        <v>79</v>
      </c>
      <c r="H1847" s="1">
        <f>DATE(2024,12,26)</f>
        <v>45652</v>
      </c>
      <c r="I1847">
        <v>73.38</v>
      </c>
    </row>
    <row r="1848" spans="1:9" x14ac:dyDescent="0.25">
      <c r="A1848">
        <f t="shared" ca="1" si="33"/>
        <v>0.98584718113973191</v>
      </c>
      <c r="B1848" s="2" t="s">
        <v>81</v>
      </c>
      <c r="C1848" s="2" t="s">
        <v>82</v>
      </c>
      <c r="D1848" s="2" t="s">
        <v>76</v>
      </c>
      <c r="E1848" s="2" t="s">
        <v>3777</v>
      </c>
      <c r="F1848" s="2" t="s">
        <v>3778</v>
      </c>
      <c r="G1848" t="s">
        <v>79</v>
      </c>
      <c r="H1848" s="1">
        <f>DATE(2024,10,2)</f>
        <v>45567</v>
      </c>
      <c r="I1848">
        <v>5049.8599999999997</v>
      </c>
    </row>
    <row r="1849" spans="1:9" x14ac:dyDescent="0.25">
      <c r="A1849">
        <f t="shared" ca="1" si="33"/>
        <v>0.8074990929593685</v>
      </c>
      <c r="B1849" s="2" t="s">
        <v>241</v>
      </c>
      <c r="C1849" s="2" t="s">
        <v>242</v>
      </c>
      <c r="D1849" s="2" t="s">
        <v>76</v>
      </c>
      <c r="E1849" s="2" t="s">
        <v>3779</v>
      </c>
      <c r="F1849" s="2" t="s">
        <v>3111</v>
      </c>
      <c r="G1849" t="s">
        <v>79</v>
      </c>
      <c r="H1849" s="1">
        <f>DATE(2024,12,11)</f>
        <v>45637</v>
      </c>
      <c r="I1849">
        <v>759.5</v>
      </c>
    </row>
    <row r="1850" spans="1:9" x14ac:dyDescent="0.25">
      <c r="A1850">
        <f t="shared" ca="1" si="33"/>
        <v>0.10604150533126122</v>
      </c>
      <c r="B1850" s="2" t="s">
        <v>1186</v>
      </c>
      <c r="C1850" s="2" t="s">
        <v>1187</v>
      </c>
      <c r="D1850" s="2" t="s">
        <v>76</v>
      </c>
      <c r="E1850" s="2" t="s">
        <v>3780</v>
      </c>
      <c r="F1850" s="2" t="s">
        <v>3781</v>
      </c>
      <c r="G1850" t="s">
        <v>79</v>
      </c>
      <c r="H1850" s="1">
        <f>DATE(2025,2,24)</f>
        <v>45712</v>
      </c>
      <c r="I1850">
        <v>1218.49</v>
      </c>
    </row>
    <row r="1851" spans="1:9" x14ac:dyDescent="0.25">
      <c r="A1851">
        <f t="shared" ca="1" si="33"/>
        <v>0.64276898091199741</v>
      </c>
      <c r="B1851" s="2" t="s">
        <v>187</v>
      </c>
      <c r="C1851" s="2" t="s">
        <v>188</v>
      </c>
      <c r="D1851" s="2" t="s">
        <v>76</v>
      </c>
      <c r="E1851" s="2" t="s">
        <v>3782</v>
      </c>
      <c r="F1851" s="2" t="s">
        <v>3783</v>
      </c>
      <c r="G1851" t="s">
        <v>79</v>
      </c>
      <c r="H1851" s="1">
        <f>DATE(2024,10,15)</f>
        <v>45580</v>
      </c>
      <c r="I1851">
        <v>462</v>
      </c>
    </row>
    <row r="1852" spans="1:9" x14ac:dyDescent="0.25">
      <c r="A1852">
        <f t="shared" ca="1" si="33"/>
        <v>0.22987000309901884</v>
      </c>
      <c r="B1852" s="2" t="s">
        <v>81</v>
      </c>
      <c r="C1852" s="2" t="s">
        <v>82</v>
      </c>
      <c r="D1852" s="2" t="s">
        <v>76</v>
      </c>
      <c r="E1852" s="2" t="s">
        <v>3784</v>
      </c>
      <c r="F1852" s="2" t="s">
        <v>2083</v>
      </c>
      <c r="G1852" t="s">
        <v>79</v>
      </c>
      <c r="H1852" s="1">
        <f>DATE(2024,12,6)</f>
        <v>45632</v>
      </c>
      <c r="I1852">
        <v>6235.75</v>
      </c>
    </row>
    <row r="1853" spans="1:9" x14ac:dyDescent="0.25">
      <c r="A1853">
        <f t="shared" ca="1" si="33"/>
        <v>0.87116531112800399</v>
      </c>
      <c r="B1853" s="2" t="s">
        <v>158</v>
      </c>
      <c r="C1853" s="2" t="s">
        <v>159</v>
      </c>
      <c r="D1853" s="2" t="s">
        <v>76</v>
      </c>
      <c r="E1853" s="2" t="s">
        <v>3785</v>
      </c>
      <c r="F1853" s="2" t="s">
        <v>3786</v>
      </c>
      <c r="G1853" t="s">
        <v>79</v>
      </c>
      <c r="H1853" s="1">
        <f>DATE(2024,11,8)</f>
        <v>45604</v>
      </c>
      <c r="I1853">
        <v>616.24</v>
      </c>
    </row>
    <row r="1854" spans="1:9" x14ac:dyDescent="0.25">
      <c r="A1854">
        <f t="shared" ca="1" si="33"/>
        <v>9.0854735335998416E-2</v>
      </c>
      <c r="B1854" s="2" t="s">
        <v>120</v>
      </c>
      <c r="C1854" s="2" t="s">
        <v>121</v>
      </c>
      <c r="D1854" s="2" t="s">
        <v>76</v>
      </c>
      <c r="E1854" s="2" t="s">
        <v>3787</v>
      </c>
      <c r="F1854" s="2" t="s">
        <v>3788</v>
      </c>
      <c r="G1854" t="s">
        <v>101</v>
      </c>
      <c r="H1854" s="1">
        <f>DATE(2025,2,20)</f>
        <v>45708</v>
      </c>
      <c r="I1854">
        <v>381.14</v>
      </c>
    </row>
    <row r="1855" spans="1:9" x14ac:dyDescent="0.25">
      <c r="A1855">
        <f t="shared" ca="1" si="33"/>
        <v>0.70759638959901783</v>
      </c>
      <c r="B1855" s="2" t="s">
        <v>241</v>
      </c>
      <c r="C1855" s="2" t="s">
        <v>242</v>
      </c>
      <c r="D1855" s="2" t="s">
        <v>76</v>
      </c>
      <c r="E1855" s="2" t="s">
        <v>3789</v>
      </c>
      <c r="F1855" s="2" t="s">
        <v>3790</v>
      </c>
      <c r="G1855" t="s">
        <v>101</v>
      </c>
      <c r="H1855" s="1">
        <f>DATE(2025,2,7)</f>
        <v>45695</v>
      </c>
      <c r="I1855">
        <v>95.6</v>
      </c>
    </row>
    <row r="1856" spans="1:9" x14ac:dyDescent="0.25">
      <c r="A1856">
        <f t="shared" ca="1" si="33"/>
        <v>0.66038987698379836</v>
      </c>
      <c r="B1856" s="2" t="s">
        <v>126</v>
      </c>
      <c r="C1856" s="2" t="s">
        <v>127</v>
      </c>
      <c r="D1856" s="2" t="s">
        <v>76</v>
      </c>
      <c r="E1856" s="2" t="s">
        <v>3791</v>
      </c>
      <c r="F1856" s="2" t="s">
        <v>3792</v>
      </c>
      <c r="G1856" t="s">
        <v>101</v>
      </c>
      <c r="H1856" s="1">
        <f>DATE(2025,1,23)</f>
        <v>45680</v>
      </c>
      <c r="I1856">
        <v>103.68</v>
      </c>
    </row>
    <row r="1857" spans="1:17" x14ac:dyDescent="0.25">
      <c r="A1857">
        <f t="shared" ca="1" si="33"/>
        <v>0.14902538939744703</v>
      </c>
      <c r="B1857" s="2" t="s">
        <v>126</v>
      </c>
      <c r="C1857" s="2" t="s">
        <v>127</v>
      </c>
      <c r="D1857" s="2" t="s">
        <v>76</v>
      </c>
      <c r="E1857" s="2" t="s">
        <v>3793</v>
      </c>
      <c r="F1857" s="2" t="s">
        <v>996</v>
      </c>
      <c r="G1857" t="s">
        <v>79</v>
      </c>
      <c r="H1857" s="1">
        <f>DATE(2025,1,13)</f>
        <v>45670</v>
      </c>
      <c r="I1857">
        <v>717.3</v>
      </c>
    </row>
    <row r="1858" spans="1:17" x14ac:dyDescent="0.25">
      <c r="A1858">
        <f t="shared" ca="1" si="33"/>
        <v>0.65113953148811887</v>
      </c>
      <c r="B1858" s="2" t="s">
        <v>120</v>
      </c>
      <c r="C1858" s="2" t="s">
        <v>121</v>
      </c>
      <c r="D1858" s="2" t="s">
        <v>76</v>
      </c>
      <c r="E1858" s="2" t="s">
        <v>3794</v>
      </c>
      <c r="F1858" s="2" t="s">
        <v>3795</v>
      </c>
      <c r="G1858" t="s">
        <v>79</v>
      </c>
      <c r="H1858" s="1">
        <f>DATE(2025,1,27)</f>
        <v>45684</v>
      </c>
      <c r="I1858">
        <v>2081.16</v>
      </c>
    </row>
    <row r="1859" spans="1:17" x14ac:dyDescent="0.25">
      <c r="P1859" s="3">
        <f>SUBTOTAL(9,P4:P82)</f>
        <v>40038.97486280078</v>
      </c>
      <c r="Q1859" s="13">
        <f>SUBTOTAL(9,Q4:Q82)</f>
        <v>5378.4319371992233</v>
      </c>
    </row>
    <row r="1860" spans="1:17" x14ac:dyDescent="0.25">
      <c r="Q1860" s="26">
        <f>Q1859/P1859</f>
        <v>0.13432991118352011</v>
      </c>
    </row>
  </sheetData>
  <conditionalFormatting sqref="F3:F1858">
    <cfRule type="expression" dxfId="0" priority="1">
      <formula>RANK(F3,$F$3:$F$1858)&lt;=50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67D4F27F-266E-40AB-86BE-97638E589CB1}">
          <x14:formula1>
            <xm:f>'Conversion tables'!$B$17:$B$18</xm:f>
          </x14:formula1>
          <xm:sqref>U4:U1890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8B10F-71C1-4ED5-A090-D67C951168D6}">
  <dimension ref="A1:X1632"/>
  <sheetViews>
    <sheetView zoomScale="92" workbookViewId="0">
      <pane xSplit="4" ySplit="5" topLeftCell="E6" activePane="bottomRight" state="frozen"/>
      <selection pane="topRight" activeCell="D1" sqref="D1"/>
      <selection pane="bottomLeft" activeCell="A2" sqref="A2"/>
      <selection pane="bottomRight" activeCell="U12" sqref="U12"/>
    </sheetView>
  </sheetViews>
  <sheetFormatPr defaultRowHeight="13.8" x14ac:dyDescent="0.25"/>
  <cols>
    <col min="1" max="1" width="9.09765625" customWidth="1"/>
    <col min="2" max="2" width="10.59765625" bestFit="1" customWidth="1"/>
    <col min="3" max="3" width="22.296875" customWidth="1"/>
    <col min="4" max="4" width="11.59765625" customWidth="1"/>
    <col min="5" max="5" width="16.09765625" customWidth="1"/>
    <col min="6" max="6" width="14.8984375" bestFit="1" customWidth="1"/>
    <col min="7" max="7" width="11.3984375" bestFit="1" customWidth="1"/>
    <col min="8" max="8" width="13.69921875" bestFit="1" customWidth="1"/>
    <col min="9" max="9" width="12" style="45" customWidth="1"/>
    <col min="10" max="10" width="23.8984375" bestFit="1" customWidth="1"/>
    <col min="11" max="11" width="12" style="12" customWidth="1"/>
    <col min="12" max="12" width="12.69921875" style="12" customWidth="1"/>
    <col min="13" max="13" width="10.8984375" style="45" bestFit="1" customWidth="1"/>
    <col min="15" max="15" width="18.296875" style="45" customWidth="1"/>
    <col min="16" max="16" width="12.296875" style="12" bestFit="1" customWidth="1"/>
    <col min="17" max="17" width="11.296875" style="16" bestFit="1" customWidth="1"/>
    <col min="18" max="18" width="11.296875" bestFit="1" customWidth="1"/>
  </cols>
  <sheetData>
    <row r="1" spans="1:24" x14ac:dyDescent="0.25">
      <c r="I1" s="45" t="s">
        <v>3828</v>
      </c>
      <c r="L1" s="12" t="s">
        <v>3829</v>
      </c>
    </row>
    <row r="2" spans="1:24" x14ac:dyDescent="0.25">
      <c r="I2" s="45" t="s">
        <v>207</v>
      </c>
      <c r="J2">
        <v>1.1559999999999999</v>
      </c>
      <c r="K2" t="s">
        <v>3830</v>
      </c>
      <c r="L2" s="23">
        <v>1.7549999999999999</v>
      </c>
    </row>
    <row r="3" spans="1:24" x14ac:dyDescent="0.25">
      <c r="I3" s="45" t="s">
        <v>3831</v>
      </c>
      <c r="J3">
        <v>1.115</v>
      </c>
      <c r="K3" t="s">
        <v>3830</v>
      </c>
    </row>
    <row r="4" spans="1:24" x14ac:dyDescent="0.25">
      <c r="B4" t="s">
        <v>56</v>
      </c>
      <c r="C4" t="s">
        <v>57</v>
      </c>
      <c r="D4" t="s">
        <v>58</v>
      </c>
      <c r="E4" t="s">
        <v>59</v>
      </c>
      <c r="F4" t="s">
        <v>60</v>
      </c>
      <c r="G4" t="s">
        <v>61</v>
      </c>
      <c r="H4" t="s">
        <v>62</v>
      </c>
      <c r="I4" s="45" t="s">
        <v>63</v>
      </c>
      <c r="J4" t="s">
        <v>34</v>
      </c>
      <c r="K4" s="12" t="s">
        <v>64</v>
      </c>
      <c r="L4" s="12" t="s">
        <v>65</v>
      </c>
      <c r="M4" s="45" t="s">
        <v>66</v>
      </c>
      <c r="N4" t="s">
        <v>35</v>
      </c>
      <c r="O4" s="45" t="s">
        <v>67</v>
      </c>
      <c r="P4" s="12" t="s">
        <v>68</v>
      </c>
    </row>
    <row r="5" spans="1:24" x14ac:dyDescent="0.25">
      <c r="A5" t="s">
        <v>55</v>
      </c>
      <c r="B5" t="s">
        <v>56</v>
      </c>
      <c r="C5" t="s">
        <v>57</v>
      </c>
      <c r="D5" t="s">
        <v>58</v>
      </c>
      <c r="E5" t="s">
        <v>59</v>
      </c>
      <c r="F5" t="s">
        <v>60</v>
      </c>
      <c r="G5" t="s">
        <v>61</v>
      </c>
      <c r="H5" t="s">
        <v>62</v>
      </c>
      <c r="I5" s="45" t="s">
        <v>63</v>
      </c>
      <c r="J5" t="s">
        <v>34</v>
      </c>
      <c r="K5" s="12" t="s">
        <v>64</v>
      </c>
      <c r="L5" s="12" t="s">
        <v>65</v>
      </c>
      <c r="M5" s="45" t="s">
        <v>66</v>
      </c>
      <c r="N5" t="s">
        <v>35</v>
      </c>
      <c r="O5" s="45" t="s">
        <v>67</v>
      </c>
      <c r="P5" s="12" t="s">
        <v>68</v>
      </c>
      <c r="Q5" s="16" t="s">
        <v>69</v>
      </c>
      <c r="R5" t="s">
        <v>3830</v>
      </c>
      <c r="S5" t="s">
        <v>3833</v>
      </c>
      <c r="T5" t="s">
        <v>3834</v>
      </c>
      <c r="U5" t="s">
        <v>3835</v>
      </c>
    </row>
    <row r="6" spans="1:24" x14ac:dyDescent="0.25">
      <c r="A6" s="7">
        <f t="shared" ref="A6:A69" ca="1" si="0">RAND()</f>
        <v>0.62264269676751804</v>
      </c>
      <c r="B6" s="8" t="s">
        <v>81</v>
      </c>
      <c r="C6" s="8" t="s">
        <v>82</v>
      </c>
      <c r="D6" s="8" t="s">
        <v>3836</v>
      </c>
      <c r="E6" s="8" t="s">
        <v>3837</v>
      </c>
      <c r="F6" s="8" t="s">
        <v>3838</v>
      </c>
      <c r="G6" s="7" t="s">
        <v>101</v>
      </c>
      <c r="H6" s="9">
        <f>DATE(2025,1,15)</f>
        <v>45672</v>
      </c>
      <c r="I6" s="46">
        <v>60601.919999999998</v>
      </c>
      <c r="J6" s="7" t="s">
        <v>46</v>
      </c>
      <c r="K6" s="10">
        <v>2854</v>
      </c>
      <c r="L6" s="10"/>
      <c r="M6" s="46">
        <f>21600+1080</f>
        <v>22680</v>
      </c>
      <c r="N6" s="7" t="s">
        <v>39</v>
      </c>
      <c r="O6" s="46">
        <v>39803.4</v>
      </c>
      <c r="P6" s="10">
        <f>O6*0.1993</f>
        <v>7932.8176200000007</v>
      </c>
      <c r="Q6" s="14">
        <v>500</v>
      </c>
      <c r="R6" s="22">
        <f>L2</f>
        <v>1.7549999999999999</v>
      </c>
      <c r="S6">
        <f>M6</f>
        <v>22680</v>
      </c>
      <c r="T6">
        <f>R6*S6</f>
        <v>39803.399999999994</v>
      </c>
      <c r="U6">
        <v>0.1993</v>
      </c>
      <c r="V6">
        <f>U6*T6</f>
        <v>7932.8176199999989</v>
      </c>
      <c r="W6">
        <v>0.14000000000000001</v>
      </c>
      <c r="X6">
        <f>W6*T6</f>
        <v>5572.4759999999997</v>
      </c>
    </row>
    <row r="7" spans="1:24" x14ac:dyDescent="0.25">
      <c r="A7" s="7">
        <f t="shared" ca="1" si="0"/>
        <v>0.87938152276904724</v>
      </c>
      <c r="B7" s="8" t="s">
        <v>81</v>
      </c>
      <c r="C7" s="8" t="s">
        <v>82</v>
      </c>
      <c r="D7" s="8" t="s">
        <v>3836</v>
      </c>
      <c r="E7" s="8" t="s">
        <v>3839</v>
      </c>
      <c r="F7" s="8" t="s">
        <v>3838</v>
      </c>
      <c r="G7" s="7" t="s">
        <v>101</v>
      </c>
      <c r="H7" s="9">
        <f>DATE(2025,2,11)</f>
        <v>45699</v>
      </c>
      <c r="I7" s="46">
        <v>57286</v>
      </c>
      <c r="J7" s="7" t="s">
        <v>46</v>
      </c>
      <c r="K7" s="10">
        <v>2854</v>
      </c>
      <c r="L7" s="10"/>
      <c r="M7" s="46">
        <f>11340+11340</f>
        <v>22680</v>
      </c>
      <c r="N7" s="7" t="s">
        <v>39</v>
      </c>
      <c r="O7" s="46">
        <v>39803.4</v>
      </c>
      <c r="P7" s="10"/>
      <c r="Q7" s="14"/>
    </row>
    <row r="8" spans="1:24" x14ac:dyDescent="0.25">
      <c r="A8" s="7">
        <f t="shared" ca="1" si="0"/>
        <v>0.17290369029518804</v>
      </c>
      <c r="B8" s="8" t="s">
        <v>81</v>
      </c>
      <c r="C8" s="8" t="s">
        <v>82</v>
      </c>
      <c r="D8" s="8" t="s">
        <v>3836</v>
      </c>
      <c r="E8" s="8" t="s">
        <v>3840</v>
      </c>
      <c r="F8" s="8" t="s">
        <v>3841</v>
      </c>
      <c r="G8" s="7" t="s">
        <v>79</v>
      </c>
      <c r="H8" s="9">
        <f>DATE(2024,10,24)</f>
        <v>45589</v>
      </c>
      <c r="I8" s="46">
        <v>56683.92</v>
      </c>
      <c r="J8" s="7" t="s">
        <v>21</v>
      </c>
      <c r="K8" s="10">
        <v>1953</v>
      </c>
      <c r="L8" s="10"/>
      <c r="M8" s="46">
        <v>11056.75</v>
      </c>
      <c r="N8" s="7" t="s">
        <v>42</v>
      </c>
      <c r="O8" s="46"/>
      <c r="P8" s="10">
        <f>M8*0.57</f>
        <v>6302.3474999999999</v>
      </c>
      <c r="Q8" s="14">
        <v>500</v>
      </c>
    </row>
    <row r="9" spans="1:24" x14ac:dyDescent="0.25">
      <c r="A9" s="7">
        <f t="shared" ca="1" si="0"/>
        <v>0.44491297156647491</v>
      </c>
      <c r="B9" s="8" t="s">
        <v>224</v>
      </c>
      <c r="C9" s="8" t="s">
        <v>225</v>
      </c>
      <c r="D9" s="8" t="s">
        <v>3836</v>
      </c>
      <c r="E9" s="8" t="s">
        <v>3842</v>
      </c>
      <c r="F9" s="8" t="s">
        <v>3843</v>
      </c>
      <c r="G9" s="7" t="s">
        <v>79</v>
      </c>
      <c r="H9" s="9">
        <f>DATE(2025,1,12)</f>
        <v>45669</v>
      </c>
      <c r="I9" s="46">
        <v>108443.03</v>
      </c>
      <c r="J9" s="7" t="s">
        <v>22</v>
      </c>
      <c r="K9" s="10">
        <v>1849.84</v>
      </c>
      <c r="L9" s="10"/>
      <c r="M9" s="46">
        <f>2316.054+1538.056</f>
        <v>3854.11</v>
      </c>
      <c r="N9" s="7" t="s">
        <v>42</v>
      </c>
      <c r="O9" s="46"/>
      <c r="P9" s="10">
        <f>M9*0.97</f>
        <v>3738.4866999999999</v>
      </c>
      <c r="Q9" s="44">
        <v>500</v>
      </c>
    </row>
    <row r="10" spans="1:24" x14ac:dyDescent="0.25">
      <c r="A10" s="7">
        <f t="shared" ca="1" si="0"/>
        <v>0.34108057206507525</v>
      </c>
      <c r="B10" s="8" t="s">
        <v>81</v>
      </c>
      <c r="C10" s="8" t="s">
        <v>82</v>
      </c>
      <c r="D10" s="8" t="s">
        <v>3836</v>
      </c>
      <c r="E10" s="8" t="s">
        <v>3844</v>
      </c>
      <c r="F10" s="8" t="s">
        <v>3845</v>
      </c>
      <c r="G10" s="7" t="s">
        <v>79</v>
      </c>
      <c r="H10" s="9">
        <f>DATE(2024,11,26)</f>
        <v>45622</v>
      </c>
      <c r="I10" s="46">
        <v>51674.36</v>
      </c>
      <c r="J10" s="7" t="s">
        <v>44</v>
      </c>
      <c r="K10" s="10">
        <v>1887.08</v>
      </c>
      <c r="L10" s="10">
        <v>754.83</v>
      </c>
      <c r="M10" s="46">
        <f>5805+13320+4230</f>
        <v>23355</v>
      </c>
      <c r="N10" s="7" t="s">
        <v>39</v>
      </c>
      <c r="O10" s="46">
        <v>20837.849999999999</v>
      </c>
      <c r="P10" s="10">
        <f>O10*0.1993</f>
        <v>4152.9835050000002</v>
      </c>
      <c r="Q10" s="14">
        <v>500</v>
      </c>
    </row>
    <row r="11" spans="1:24" x14ac:dyDescent="0.25">
      <c r="A11" s="7">
        <f t="shared" ca="1" si="0"/>
        <v>0.79931448035997177</v>
      </c>
      <c r="B11" s="8" t="s">
        <v>224</v>
      </c>
      <c r="C11" s="8" t="s">
        <v>225</v>
      </c>
      <c r="D11" s="8" t="s">
        <v>3836</v>
      </c>
      <c r="E11" s="8" t="s">
        <v>3846</v>
      </c>
      <c r="F11" s="8" t="s">
        <v>3847</v>
      </c>
      <c r="G11" s="7" t="s">
        <v>79</v>
      </c>
      <c r="H11" s="9">
        <f>DATE(2025,1,21)</f>
        <v>45678</v>
      </c>
      <c r="I11" s="46">
        <v>43914.49</v>
      </c>
      <c r="J11" s="7" t="s">
        <v>22</v>
      </c>
      <c r="K11" s="10">
        <v>1305.2</v>
      </c>
      <c r="L11" s="10"/>
      <c r="M11" s="46">
        <v>2185.0920000000001</v>
      </c>
      <c r="N11" s="7" t="s">
        <v>42</v>
      </c>
      <c r="O11" s="46"/>
      <c r="P11" s="10">
        <f>M11*0.97</f>
        <v>2119.5392400000001</v>
      </c>
      <c r="Q11" s="14">
        <f>(K11+L11)-P11</f>
        <v>-814.33924000000002</v>
      </c>
    </row>
    <row r="12" spans="1:24" x14ac:dyDescent="0.25">
      <c r="A12" s="7">
        <f t="shared" ca="1" si="0"/>
        <v>0.66384996156610077</v>
      </c>
      <c r="B12" s="8" t="s">
        <v>81</v>
      </c>
      <c r="C12" s="8" t="s">
        <v>82</v>
      </c>
      <c r="D12" s="8" t="s">
        <v>3836</v>
      </c>
      <c r="E12" s="8" t="s">
        <v>3848</v>
      </c>
      <c r="F12" s="8" t="s">
        <v>3849</v>
      </c>
      <c r="G12" s="7" t="s">
        <v>101</v>
      </c>
      <c r="H12" s="9">
        <f>DATE(2025,1,20)</f>
        <v>45677</v>
      </c>
      <c r="I12" s="46">
        <v>48811.55</v>
      </c>
      <c r="J12" s="7" t="s">
        <v>22</v>
      </c>
      <c r="K12" s="10">
        <v>2174.61</v>
      </c>
      <c r="L12" s="10">
        <v>913.34</v>
      </c>
      <c r="M12" s="46">
        <v>3066.64</v>
      </c>
      <c r="N12" s="7" t="s">
        <v>42</v>
      </c>
      <c r="O12" s="46"/>
      <c r="P12" s="10">
        <f>M12*0.97</f>
        <v>2974.6407999999997</v>
      </c>
      <c r="Q12" s="14">
        <f>(K12+L12)-P12</f>
        <v>113.3092000000006</v>
      </c>
    </row>
    <row r="13" spans="1:24" x14ac:dyDescent="0.25">
      <c r="A13" s="7">
        <f t="shared" ca="1" si="0"/>
        <v>8.6488484392770015E-2</v>
      </c>
      <c r="B13" s="8" t="s">
        <v>81</v>
      </c>
      <c r="C13" s="8" t="s">
        <v>82</v>
      </c>
      <c r="D13" s="8" t="s">
        <v>3836</v>
      </c>
      <c r="E13" s="8" t="s">
        <v>3850</v>
      </c>
      <c r="F13" s="8" t="s">
        <v>3851</v>
      </c>
      <c r="G13" s="7" t="s">
        <v>101</v>
      </c>
      <c r="H13" s="9">
        <f>DATE(2025,1,14)</f>
        <v>45671</v>
      </c>
      <c r="I13" s="46">
        <v>43974.879999999997</v>
      </c>
      <c r="J13" s="7" t="s">
        <v>22</v>
      </c>
      <c r="K13" s="10">
        <v>1561.82</v>
      </c>
      <c r="L13" s="10">
        <v>655.96</v>
      </c>
      <c r="M13" s="46">
        <v>1595</v>
      </c>
      <c r="N13" s="7" t="s">
        <v>42</v>
      </c>
      <c r="O13" s="46"/>
      <c r="P13" s="10">
        <f>M13*0.97</f>
        <v>1547.1499999999999</v>
      </c>
      <c r="Q13" s="14">
        <f>(K13+L13)-P13</f>
        <v>670.62999999999988</v>
      </c>
    </row>
    <row r="14" spans="1:24" x14ac:dyDescent="0.25">
      <c r="A14" s="7">
        <f t="shared" ca="1" si="0"/>
        <v>0.76088813509245778</v>
      </c>
      <c r="B14" s="8" t="s">
        <v>81</v>
      </c>
      <c r="C14" s="8" t="s">
        <v>82</v>
      </c>
      <c r="D14" s="8" t="s">
        <v>3836</v>
      </c>
      <c r="E14" s="8" t="s">
        <v>3852</v>
      </c>
      <c r="F14" s="8" t="s">
        <v>3853</v>
      </c>
      <c r="G14" s="7" t="s">
        <v>79</v>
      </c>
      <c r="H14" s="9">
        <f>DATE(2024,10,16)</f>
        <v>45581</v>
      </c>
      <c r="I14" s="46">
        <v>75774.11</v>
      </c>
      <c r="J14" s="7" t="s">
        <v>22</v>
      </c>
      <c r="K14" s="10">
        <v>2992.41</v>
      </c>
      <c r="L14" s="10">
        <v>1271.77</v>
      </c>
      <c r="M14" s="46">
        <f>954.66+2101.32</f>
        <v>3055.98</v>
      </c>
      <c r="N14" s="7" t="s">
        <v>42</v>
      </c>
      <c r="O14" s="46"/>
      <c r="P14" s="10">
        <f>M14*0.97</f>
        <v>2964.3006</v>
      </c>
      <c r="Q14" s="14">
        <v>500</v>
      </c>
    </row>
    <row r="15" spans="1:24" x14ac:dyDescent="0.25">
      <c r="A15" s="7">
        <f t="shared" ca="1" si="0"/>
        <v>0.6404455398219937</v>
      </c>
      <c r="B15" s="8" t="s">
        <v>74</v>
      </c>
      <c r="C15" s="8" t="s">
        <v>75</v>
      </c>
      <c r="D15" s="8" t="s">
        <v>3836</v>
      </c>
      <c r="E15" s="8" t="s">
        <v>3854</v>
      </c>
      <c r="F15" s="8" t="s">
        <v>3855</v>
      </c>
      <c r="G15" s="7" t="s">
        <v>79</v>
      </c>
      <c r="H15" s="9">
        <f>DATE(2024,11,4)</f>
        <v>45600</v>
      </c>
      <c r="I15" s="46">
        <v>142524.57999999999</v>
      </c>
      <c r="J15" s="7" t="s">
        <v>22</v>
      </c>
      <c r="K15" s="10">
        <v>2013</v>
      </c>
      <c r="L15" s="10"/>
      <c r="M15" s="46">
        <v>548.16666699999996</v>
      </c>
      <c r="N15" s="7" t="s">
        <v>42</v>
      </c>
      <c r="O15" s="46"/>
      <c r="P15" s="10">
        <f>M15*0.97</f>
        <v>531.7216669899999</v>
      </c>
      <c r="Q15" s="14">
        <f>(K15+L15)-P15</f>
        <v>1481.2783330100001</v>
      </c>
    </row>
    <row r="16" spans="1:24" x14ac:dyDescent="0.25">
      <c r="A16" s="7">
        <f t="shared" ca="1" si="0"/>
        <v>0.95000762250269355</v>
      </c>
      <c r="B16" s="8" t="s">
        <v>281</v>
      </c>
      <c r="C16" s="8" t="s">
        <v>282</v>
      </c>
      <c r="D16" s="8" t="s">
        <v>3836</v>
      </c>
      <c r="E16" s="8" t="s">
        <v>3856</v>
      </c>
      <c r="F16" s="8" t="s">
        <v>3857</v>
      </c>
      <c r="G16" s="7" t="s">
        <v>79</v>
      </c>
      <c r="H16" s="9">
        <f>DATE(2024,12,17)</f>
        <v>45643</v>
      </c>
      <c r="I16" s="46">
        <v>43049.29</v>
      </c>
      <c r="J16" s="7" t="s">
        <v>3805</v>
      </c>
      <c r="K16" s="10">
        <v>807.5</v>
      </c>
      <c r="L16" s="10">
        <v>858.79</v>
      </c>
      <c r="M16" s="46">
        <v>12704</v>
      </c>
      <c r="N16" s="7" t="s">
        <v>39</v>
      </c>
      <c r="O16" s="46"/>
      <c r="P16" s="10"/>
      <c r="Q16" s="14"/>
    </row>
    <row r="17" spans="1:17" x14ac:dyDescent="0.25">
      <c r="A17" s="7">
        <f t="shared" ca="1" si="0"/>
        <v>0.20863022539603193</v>
      </c>
      <c r="B17" s="8" t="s">
        <v>136</v>
      </c>
      <c r="C17" s="8" t="s">
        <v>137</v>
      </c>
      <c r="D17" s="8" t="s">
        <v>3836</v>
      </c>
      <c r="E17" s="8" t="s">
        <v>3858</v>
      </c>
      <c r="F17" s="8" t="s">
        <v>3859</v>
      </c>
      <c r="G17" s="7" t="s">
        <v>79</v>
      </c>
      <c r="H17" s="9">
        <f>DATE(2024,11,13)</f>
        <v>45609</v>
      </c>
      <c r="I17" s="46">
        <v>38328.959999999999</v>
      </c>
      <c r="J17" s="7" t="s">
        <v>3805</v>
      </c>
      <c r="K17" s="10">
        <v>1500</v>
      </c>
      <c r="L17" s="10"/>
      <c r="M17" s="46">
        <v>7015.04</v>
      </c>
      <c r="N17" s="7" t="s">
        <v>39</v>
      </c>
      <c r="O17" s="46"/>
      <c r="P17" s="10"/>
      <c r="Q17" s="14"/>
    </row>
    <row r="18" spans="1:17" x14ac:dyDescent="0.25">
      <c r="A18" s="7">
        <f t="shared" ca="1" si="0"/>
        <v>0.4564250994413952</v>
      </c>
      <c r="B18" s="8" t="s">
        <v>285</v>
      </c>
      <c r="C18" s="8" t="s">
        <v>286</v>
      </c>
      <c r="D18" s="8" t="s">
        <v>3836</v>
      </c>
      <c r="E18" s="8" t="s">
        <v>3860</v>
      </c>
      <c r="F18" s="8" t="s">
        <v>3861</v>
      </c>
      <c r="G18" s="7" t="s">
        <v>79</v>
      </c>
      <c r="H18" s="9">
        <f>DATE(2025,1,28)</f>
        <v>45685</v>
      </c>
      <c r="I18" s="46">
        <v>42816.79</v>
      </c>
      <c r="J18" s="7" t="s">
        <v>3805</v>
      </c>
      <c r="K18" s="10">
        <v>5619.47</v>
      </c>
      <c r="L18" s="10">
        <v>756</v>
      </c>
      <c r="M18" s="46">
        <v>46008</v>
      </c>
      <c r="N18" s="7" t="s">
        <v>39</v>
      </c>
      <c r="O18" s="46"/>
      <c r="P18" s="10"/>
      <c r="Q18" s="14"/>
    </row>
    <row r="19" spans="1:17" x14ac:dyDescent="0.25">
      <c r="A19" s="7">
        <f t="shared" ca="1" si="0"/>
        <v>0.38279124879041349</v>
      </c>
      <c r="B19" s="8" t="s">
        <v>285</v>
      </c>
      <c r="C19" s="8" t="s">
        <v>286</v>
      </c>
      <c r="D19" s="8" t="s">
        <v>3836</v>
      </c>
      <c r="E19" s="8" t="s">
        <v>3862</v>
      </c>
      <c r="F19" s="8" t="s">
        <v>3863</v>
      </c>
      <c r="G19" s="7" t="s">
        <v>79</v>
      </c>
      <c r="H19" s="9">
        <f>DATE(2024,10,29)</f>
        <v>45594</v>
      </c>
      <c r="I19" s="46">
        <v>38716.720000000001</v>
      </c>
      <c r="J19" s="7" t="s">
        <v>3805</v>
      </c>
      <c r="K19" s="10">
        <v>95</v>
      </c>
      <c r="L19" s="10">
        <v>786.96</v>
      </c>
      <c r="M19" s="46">
        <v>23795.439999999999</v>
      </c>
      <c r="N19" s="7" t="s">
        <v>39</v>
      </c>
      <c r="O19" s="46"/>
      <c r="P19" s="10"/>
      <c r="Q19" s="14"/>
    </row>
    <row r="20" spans="1:17" x14ac:dyDescent="0.25">
      <c r="A20" s="7">
        <f t="shared" ca="1" si="0"/>
        <v>9.1116139296679388E-2</v>
      </c>
      <c r="B20" s="8" t="s">
        <v>285</v>
      </c>
      <c r="C20" s="8" t="s">
        <v>286</v>
      </c>
      <c r="D20" s="8" t="s">
        <v>3836</v>
      </c>
      <c r="E20" s="8" t="s">
        <v>3864</v>
      </c>
      <c r="F20" s="8" t="s">
        <v>3865</v>
      </c>
      <c r="G20" s="7" t="s">
        <v>79</v>
      </c>
      <c r="H20" s="9">
        <f>DATE(2024,12,30)</f>
        <v>45656</v>
      </c>
      <c r="I20" s="46">
        <v>539166.4</v>
      </c>
      <c r="J20" s="7" t="s">
        <v>199</v>
      </c>
      <c r="K20" s="10"/>
      <c r="L20" s="10"/>
      <c r="M20" s="46"/>
      <c r="N20" s="7"/>
      <c r="O20" s="46"/>
      <c r="P20" s="10"/>
      <c r="Q20" s="14"/>
    </row>
    <row r="21" spans="1:17" x14ac:dyDescent="0.25">
      <c r="A21" s="7">
        <f t="shared" ca="1" si="0"/>
        <v>0.80873069369044082</v>
      </c>
      <c r="B21" s="8" t="s">
        <v>81</v>
      </c>
      <c r="C21" s="8" t="s">
        <v>82</v>
      </c>
      <c r="D21" s="8" t="s">
        <v>3836</v>
      </c>
      <c r="E21" s="8" t="s">
        <v>3866</v>
      </c>
      <c r="F21" s="8" t="s">
        <v>3838</v>
      </c>
      <c r="G21" s="7" t="s">
        <v>101</v>
      </c>
      <c r="H21" s="9">
        <f>DATE(2025,2,17)</f>
        <v>45705</v>
      </c>
      <c r="I21" s="46">
        <v>80088.44</v>
      </c>
      <c r="J21" s="7" t="s">
        <v>3867</v>
      </c>
      <c r="K21" s="10">
        <v>1680.44</v>
      </c>
      <c r="L21" s="10"/>
      <c r="M21" s="46">
        <v>1480</v>
      </c>
      <c r="N21" s="7" t="s">
        <v>42</v>
      </c>
      <c r="O21" s="46"/>
      <c r="P21" s="10"/>
      <c r="Q21" s="14"/>
    </row>
    <row r="22" spans="1:17" x14ac:dyDescent="0.25">
      <c r="A22" s="7">
        <f t="shared" ca="1" si="0"/>
        <v>0.84048535796579604</v>
      </c>
      <c r="B22" s="8" t="s">
        <v>81</v>
      </c>
      <c r="C22" s="8" t="s">
        <v>82</v>
      </c>
      <c r="D22" s="8" t="s">
        <v>3836</v>
      </c>
      <c r="E22" s="8" t="s">
        <v>3868</v>
      </c>
      <c r="F22" s="8" t="s">
        <v>3838</v>
      </c>
      <c r="G22" s="7" t="s">
        <v>79</v>
      </c>
      <c r="H22" s="9">
        <f>DATE(2024,12,27)</f>
        <v>45653</v>
      </c>
      <c r="I22" s="46">
        <v>56370.8</v>
      </c>
      <c r="J22" s="7" t="s">
        <v>3867</v>
      </c>
      <c r="K22" s="10">
        <v>1752</v>
      </c>
      <c r="L22" s="10"/>
      <c r="M22" s="46">
        <v>5200</v>
      </c>
      <c r="N22" s="7" t="s">
        <v>42</v>
      </c>
      <c r="O22" s="46"/>
      <c r="P22" s="10"/>
      <c r="Q22" s="14"/>
    </row>
    <row r="23" spans="1:17" x14ac:dyDescent="0.25">
      <c r="A23" s="7">
        <f t="shared" ca="1" si="0"/>
        <v>0.61596226792503439</v>
      </c>
      <c r="B23" s="8" t="s">
        <v>81</v>
      </c>
      <c r="C23" s="8" t="s">
        <v>82</v>
      </c>
      <c r="D23" s="8" t="s">
        <v>3836</v>
      </c>
      <c r="E23" s="8" t="s">
        <v>3869</v>
      </c>
      <c r="F23" s="8" t="s">
        <v>3838</v>
      </c>
      <c r="G23" s="7" t="s">
        <v>79</v>
      </c>
      <c r="H23" s="9">
        <f>DATE(2024,11,26)</f>
        <v>45622</v>
      </c>
      <c r="I23" s="46">
        <v>44778</v>
      </c>
      <c r="J23" s="7" t="s">
        <v>3867</v>
      </c>
      <c r="K23" s="10">
        <v>2752</v>
      </c>
      <c r="L23" s="10"/>
      <c r="M23" s="46">
        <v>4000</v>
      </c>
      <c r="N23" s="7" t="s">
        <v>42</v>
      </c>
      <c r="O23" s="46"/>
      <c r="P23" s="10"/>
      <c r="Q23" s="14"/>
    </row>
    <row r="24" spans="1:17" x14ac:dyDescent="0.25">
      <c r="A24" s="7">
        <f t="shared" ca="1" si="0"/>
        <v>0.25634674594344597</v>
      </c>
      <c r="B24" s="8" t="s">
        <v>126</v>
      </c>
      <c r="C24" s="8" t="s">
        <v>127</v>
      </c>
      <c r="D24" s="8" t="s">
        <v>3836</v>
      </c>
      <c r="E24" s="8" t="s">
        <v>3870</v>
      </c>
      <c r="F24" s="8" t="s">
        <v>3871</v>
      </c>
      <c r="G24" s="7" t="s">
        <v>101</v>
      </c>
      <c r="H24" s="9">
        <f>DATE(2025,2,6)</f>
        <v>45694</v>
      </c>
      <c r="I24" s="46">
        <v>87770.8</v>
      </c>
      <c r="J24" s="7" t="s">
        <v>3872</v>
      </c>
      <c r="K24" s="10">
        <v>250</v>
      </c>
      <c r="L24" s="10"/>
      <c r="M24" s="46">
        <f>630+75+30</f>
        <v>735</v>
      </c>
      <c r="N24" s="7" t="s">
        <v>3873</v>
      </c>
      <c r="O24" s="46"/>
      <c r="P24" s="10"/>
      <c r="Q24" s="14"/>
    </row>
    <row r="25" spans="1:17" x14ac:dyDescent="0.25">
      <c r="A25" s="7">
        <f t="shared" ca="1" si="0"/>
        <v>9.5715386653526857E-2</v>
      </c>
      <c r="B25" s="8" t="s">
        <v>3874</v>
      </c>
      <c r="C25" s="8" t="s">
        <v>3875</v>
      </c>
      <c r="D25" s="8" t="s">
        <v>3836</v>
      </c>
      <c r="E25" s="8" t="s">
        <v>3876</v>
      </c>
      <c r="F25" s="8" t="s">
        <v>3877</v>
      </c>
      <c r="G25" s="7" t="s">
        <v>79</v>
      </c>
      <c r="H25" s="9">
        <f>DATE(2024,12,24)</f>
        <v>45650</v>
      </c>
      <c r="I25" s="46">
        <v>203022.17</v>
      </c>
      <c r="J25" s="7" t="s">
        <v>80</v>
      </c>
      <c r="K25" s="10"/>
      <c r="L25" s="10"/>
      <c r="M25" s="46"/>
      <c r="N25" s="7"/>
      <c r="O25" s="46"/>
      <c r="P25" s="10"/>
      <c r="Q25" s="14"/>
    </row>
    <row r="26" spans="1:17" x14ac:dyDescent="0.25">
      <c r="A26" s="7">
        <f t="shared" ca="1" si="0"/>
        <v>0.12133877874455046</v>
      </c>
      <c r="B26" s="8" t="s">
        <v>3874</v>
      </c>
      <c r="C26" s="8" t="s">
        <v>3875</v>
      </c>
      <c r="D26" s="8" t="s">
        <v>3836</v>
      </c>
      <c r="E26" s="8" t="s">
        <v>3878</v>
      </c>
      <c r="F26" s="8" t="s">
        <v>3879</v>
      </c>
      <c r="G26" s="7" t="s">
        <v>79</v>
      </c>
      <c r="H26" s="9">
        <f>DATE(2025,1,9)</f>
        <v>45666</v>
      </c>
      <c r="I26" s="46">
        <v>184401.29</v>
      </c>
      <c r="J26" s="7" t="s">
        <v>80</v>
      </c>
      <c r="K26" s="10"/>
      <c r="L26" s="10"/>
      <c r="M26" s="46"/>
      <c r="N26" s="7"/>
      <c r="O26" s="46"/>
      <c r="P26" s="10"/>
      <c r="Q26" s="14"/>
    </row>
    <row r="27" spans="1:17" x14ac:dyDescent="0.25">
      <c r="A27" s="7">
        <f t="shared" ca="1" si="0"/>
        <v>0.21128443666220076</v>
      </c>
      <c r="B27" s="8" t="s">
        <v>81</v>
      </c>
      <c r="C27" s="8" t="s">
        <v>82</v>
      </c>
      <c r="D27" s="8" t="s">
        <v>3836</v>
      </c>
      <c r="E27" s="8" t="s">
        <v>3880</v>
      </c>
      <c r="F27" s="8" t="s">
        <v>3838</v>
      </c>
      <c r="G27" s="7" t="s">
        <v>79</v>
      </c>
      <c r="H27" s="9">
        <f>DATE(2024,12,2)</f>
        <v>45628</v>
      </c>
      <c r="I27" s="46">
        <v>40942.26</v>
      </c>
      <c r="J27" s="7" t="s">
        <v>80</v>
      </c>
      <c r="K27" s="10"/>
      <c r="L27" s="10"/>
      <c r="M27" s="46"/>
      <c r="N27" s="7"/>
      <c r="O27" s="46"/>
      <c r="P27" s="10"/>
      <c r="Q27" s="14"/>
    </row>
    <row r="28" spans="1:17" x14ac:dyDescent="0.25">
      <c r="A28" s="7">
        <f t="shared" ca="1" si="0"/>
        <v>0.10625382897192159</v>
      </c>
      <c r="B28" s="8" t="s">
        <v>3881</v>
      </c>
      <c r="C28" s="8" t="s">
        <v>3882</v>
      </c>
      <c r="D28" s="8" t="s">
        <v>3836</v>
      </c>
      <c r="E28" s="8" t="s">
        <v>3883</v>
      </c>
      <c r="F28" s="8" t="s">
        <v>3884</v>
      </c>
      <c r="G28" s="7" t="s">
        <v>79</v>
      </c>
      <c r="H28" s="9">
        <f>DATE(2025,1,28)</f>
        <v>45685</v>
      </c>
      <c r="I28" s="46">
        <v>88086</v>
      </c>
      <c r="J28" s="7" t="s">
        <v>80</v>
      </c>
      <c r="K28" s="10"/>
      <c r="L28" s="10"/>
      <c r="M28" s="46"/>
      <c r="N28" s="7"/>
      <c r="O28" s="46"/>
      <c r="P28" s="10"/>
      <c r="Q28" s="14"/>
    </row>
    <row r="29" spans="1:17" x14ac:dyDescent="0.25">
      <c r="A29" s="7">
        <f t="shared" ca="1" si="0"/>
        <v>0.72949985323775313</v>
      </c>
      <c r="B29" s="8" t="s">
        <v>81</v>
      </c>
      <c r="C29" s="8" t="s">
        <v>82</v>
      </c>
      <c r="D29" s="8" t="s">
        <v>3836</v>
      </c>
      <c r="E29" s="8" t="s">
        <v>3885</v>
      </c>
      <c r="F29" s="8" t="s">
        <v>3838</v>
      </c>
      <c r="G29" s="7" t="s">
        <v>101</v>
      </c>
      <c r="H29" s="9">
        <f>DATE(2024,12,16)</f>
        <v>45642</v>
      </c>
      <c r="I29" s="46">
        <v>81038.990000000005</v>
      </c>
      <c r="J29" s="7" t="s">
        <v>80</v>
      </c>
      <c r="K29" s="10"/>
      <c r="L29" s="10"/>
      <c r="M29" s="46"/>
      <c r="N29" s="7"/>
      <c r="O29" s="46"/>
      <c r="P29" s="10"/>
      <c r="Q29" s="14"/>
    </row>
    <row r="30" spans="1:17" x14ac:dyDescent="0.25">
      <c r="A30" s="7">
        <f t="shared" ca="1" si="0"/>
        <v>7.0236064206548043E-3</v>
      </c>
      <c r="B30" s="8" t="s">
        <v>2373</v>
      </c>
      <c r="C30" s="8" t="s">
        <v>2374</v>
      </c>
      <c r="D30" s="8" t="s">
        <v>3836</v>
      </c>
      <c r="E30" s="8" t="s">
        <v>3886</v>
      </c>
      <c r="F30" s="8" t="s">
        <v>3887</v>
      </c>
      <c r="G30" s="7" t="s">
        <v>79</v>
      </c>
      <c r="H30" s="9">
        <f>DATE(2024,10,23)</f>
        <v>45588</v>
      </c>
      <c r="I30" s="46">
        <v>53789.82</v>
      </c>
      <c r="J30" s="7" t="s">
        <v>80</v>
      </c>
      <c r="K30" s="10"/>
      <c r="L30" s="10"/>
      <c r="M30" s="46"/>
      <c r="N30" s="7"/>
      <c r="O30" s="46"/>
      <c r="P30" s="10"/>
      <c r="Q30" s="14"/>
    </row>
    <row r="31" spans="1:17" x14ac:dyDescent="0.25">
      <c r="A31" s="7">
        <f t="shared" ca="1" si="0"/>
        <v>0.75349766688036557</v>
      </c>
      <c r="B31" s="8" t="s">
        <v>224</v>
      </c>
      <c r="C31" s="8" t="s">
        <v>225</v>
      </c>
      <c r="D31" s="8" t="s">
        <v>3836</v>
      </c>
      <c r="E31" s="8" t="s">
        <v>3888</v>
      </c>
      <c r="F31" s="8" t="s">
        <v>3889</v>
      </c>
      <c r="G31" s="7" t="s">
        <v>79</v>
      </c>
      <c r="H31" s="9">
        <f>DATE(2024,11,16)</f>
        <v>45612</v>
      </c>
      <c r="I31" s="46">
        <v>61072.78</v>
      </c>
      <c r="J31" s="7" t="s">
        <v>80</v>
      </c>
      <c r="K31" s="10"/>
      <c r="L31" s="10"/>
      <c r="M31" s="46"/>
      <c r="N31" s="7"/>
      <c r="O31" s="46"/>
      <c r="P31" s="10"/>
      <c r="Q31" s="14"/>
    </row>
    <row r="32" spans="1:17" x14ac:dyDescent="0.25">
      <c r="A32" s="7">
        <f t="shared" ca="1" si="0"/>
        <v>0.29030008241645855</v>
      </c>
      <c r="B32" s="8" t="s">
        <v>2373</v>
      </c>
      <c r="C32" s="8" t="s">
        <v>2374</v>
      </c>
      <c r="D32" s="8" t="s">
        <v>3836</v>
      </c>
      <c r="E32" s="8" t="s">
        <v>3890</v>
      </c>
      <c r="F32" s="8" t="s">
        <v>3887</v>
      </c>
      <c r="G32" s="7" t="s">
        <v>79</v>
      </c>
      <c r="H32" s="9">
        <f>DATE(2024,11,5)</f>
        <v>45601</v>
      </c>
      <c r="I32" s="46">
        <v>43170</v>
      </c>
      <c r="J32" s="7" t="s">
        <v>80</v>
      </c>
      <c r="K32" s="10"/>
      <c r="L32" s="10"/>
      <c r="M32" s="46"/>
      <c r="N32" s="7"/>
      <c r="O32" s="46"/>
      <c r="P32" s="10"/>
      <c r="Q32" s="14"/>
    </row>
    <row r="33" spans="1:17" x14ac:dyDescent="0.25">
      <c r="A33" s="7">
        <f t="shared" ca="1" si="0"/>
        <v>0.51651417762328045</v>
      </c>
      <c r="B33" s="8" t="s">
        <v>2373</v>
      </c>
      <c r="C33" s="8" t="s">
        <v>2374</v>
      </c>
      <c r="D33" s="8" t="s">
        <v>3836</v>
      </c>
      <c r="E33" s="8" t="s">
        <v>3891</v>
      </c>
      <c r="F33" s="8" t="s">
        <v>3887</v>
      </c>
      <c r="G33" s="7" t="s">
        <v>79</v>
      </c>
      <c r="H33" s="9">
        <f>DATE(2024,12,31)</f>
        <v>45657</v>
      </c>
      <c r="I33" s="46">
        <v>42436.11</v>
      </c>
      <c r="J33" s="7" t="s">
        <v>80</v>
      </c>
      <c r="K33" s="10"/>
      <c r="L33" s="10"/>
      <c r="M33" s="46"/>
      <c r="N33" s="7"/>
      <c r="O33" s="46"/>
      <c r="P33" s="10"/>
      <c r="Q33" s="14"/>
    </row>
    <row r="34" spans="1:17" x14ac:dyDescent="0.25">
      <c r="A34" s="7">
        <f t="shared" ca="1" si="0"/>
        <v>1.6588837384199029E-2</v>
      </c>
      <c r="B34" s="8" t="s">
        <v>224</v>
      </c>
      <c r="C34" s="8" t="s">
        <v>225</v>
      </c>
      <c r="D34" s="8" t="s">
        <v>3836</v>
      </c>
      <c r="E34" s="8" t="s">
        <v>3892</v>
      </c>
      <c r="F34" s="8" t="s">
        <v>3893</v>
      </c>
      <c r="G34" s="7" t="s">
        <v>79</v>
      </c>
      <c r="H34" s="9">
        <f>DATE(2025,1,29)</f>
        <v>45686</v>
      </c>
      <c r="I34" s="46">
        <v>51024.72</v>
      </c>
      <c r="J34" s="7" t="s">
        <v>80</v>
      </c>
      <c r="K34" s="10"/>
      <c r="L34" s="10"/>
      <c r="M34" s="46"/>
      <c r="N34" s="7"/>
      <c r="O34" s="46"/>
      <c r="P34" s="10"/>
      <c r="Q34" s="14"/>
    </row>
    <row r="35" spans="1:17" x14ac:dyDescent="0.25">
      <c r="A35" s="7">
        <f t="shared" ca="1" si="0"/>
        <v>0.70756895402371955</v>
      </c>
      <c r="B35" s="8" t="s">
        <v>120</v>
      </c>
      <c r="C35" s="8" t="s">
        <v>121</v>
      </c>
      <c r="D35" s="8" t="s">
        <v>3836</v>
      </c>
      <c r="E35" s="8" t="s">
        <v>3894</v>
      </c>
      <c r="F35" s="8" t="s">
        <v>3895</v>
      </c>
      <c r="G35" s="7" t="s">
        <v>79</v>
      </c>
      <c r="H35" s="9">
        <f>DATE(2025,1,13)</f>
        <v>45670</v>
      </c>
      <c r="I35" s="46">
        <v>59669.65</v>
      </c>
      <c r="J35" s="7" t="s">
        <v>80</v>
      </c>
      <c r="K35" s="10"/>
      <c r="L35" s="10"/>
      <c r="M35" s="46"/>
      <c r="N35" s="7"/>
      <c r="O35" s="46"/>
      <c r="P35" s="10"/>
      <c r="Q35" s="14"/>
    </row>
    <row r="36" spans="1:17" x14ac:dyDescent="0.25">
      <c r="A36" s="7">
        <f t="shared" ca="1" si="0"/>
        <v>0.29068381536075638</v>
      </c>
      <c r="B36" s="8" t="s">
        <v>281</v>
      </c>
      <c r="C36" s="8" t="s">
        <v>282</v>
      </c>
      <c r="D36" s="8" t="s">
        <v>3836</v>
      </c>
      <c r="E36" s="8" t="s">
        <v>3896</v>
      </c>
      <c r="F36" s="8" t="s">
        <v>3897</v>
      </c>
      <c r="G36" s="7" t="s">
        <v>79</v>
      </c>
      <c r="H36" s="9">
        <f>DATE(2024,10,15)</f>
        <v>45580</v>
      </c>
      <c r="I36" s="46">
        <v>49766.96</v>
      </c>
      <c r="J36" s="7" t="s">
        <v>80</v>
      </c>
      <c r="K36" s="10"/>
      <c r="L36" s="10"/>
      <c r="M36" s="46"/>
      <c r="N36" s="7"/>
      <c r="O36" s="46"/>
      <c r="P36" s="10"/>
      <c r="Q36" s="14"/>
    </row>
    <row r="37" spans="1:17" x14ac:dyDescent="0.25">
      <c r="A37" s="7">
        <f t="shared" ca="1" si="0"/>
        <v>0.88075393992663198</v>
      </c>
      <c r="B37" s="8" t="s">
        <v>81</v>
      </c>
      <c r="C37" s="8" t="s">
        <v>82</v>
      </c>
      <c r="D37" s="8" t="s">
        <v>3836</v>
      </c>
      <c r="E37" s="8" t="s">
        <v>3898</v>
      </c>
      <c r="F37" s="8" t="s">
        <v>3838</v>
      </c>
      <c r="G37" s="7" t="s">
        <v>79</v>
      </c>
      <c r="H37" s="9">
        <f>DATE(2024,10,24)</f>
        <v>45589</v>
      </c>
      <c r="I37" s="46">
        <v>64460.93</v>
      </c>
      <c r="J37" s="7" t="s">
        <v>80</v>
      </c>
      <c r="K37" s="10"/>
      <c r="L37" s="10"/>
      <c r="M37" s="46"/>
      <c r="N37" s="7"/>
      <c r="O37" s="46"/>
      <c r="P37" s="10"/>
      <c r="Q37" s="14"/>
    </row>
    <row r="38" spans="1:17" x14ac:dyDescent="0.25">
      <c r="A38" s="7">
        <f t="shared" ca="1" si="0"/>
        <v>3.9447876874542542E-2</v>
      </c>
      <c r="B38" s="8" t="s">
        <v>81</v>
      </c>
      <c r="C38" s="8" t="s">
        <v>82</v>
      </c>
      <c r="D38" s="8" t="s">
        <v>3836</v>
      </c>
      <c r="E38" s="8" t="s">
        <v>3899</v>
      </c>
      <c r="F38" s="8" t="s">
        <v>3838</v>
      </c>
      <c r="G38" s="7" t="s">
        <v>101</v>
      </c>
      <c r="H38" s="9">
        <f>DATE(2025,1,7)</f>
        <v>45664</v>
      </c>
      <c r="I38" s="46">
        <v>81940.990000000005</v>
      </c>
      <c r="J38" s="7" t="s">
        <v>80</v>
      </c>
      <c r="K38" s="10"/>
      <c r="L38" s="10"/>
      <c r="M38" s="46"/>
      <c r="N38" s="7"/>
      <c r="O38" s="46"/>
      <c r="P38" s="10"/>
      <c r="Q38" s="14"/>
    </row>
    <row r="39" spans="1:17" x14ac:dyDescent="0.25">
      <c r="A39" s="7">
        <f t="shared" ca="1" si="0"/>
        <v>0.4822298275043595</v>
      </c>
      <c r="B39" s="8" t="s">
        <v>95</v>
      </c>
      <c r="C39" s="8" t="s">
        <v>96</v>
      </c>
      <c r="D39" s="8" t="s">
        <v>3836</v>
      </c>
      <c r="E39" s="8" t="s">
        <v>3900</v>
      </c>
      <c r="F39" s="8" t="s">
        <v>3901</v>
      </c>
      <c r="G39" s="7" t="s">
        <v>79</v>
      </c>
      <c r="H39" s="9">
        <f>DATE(2024,12,6)</f>
        <v>45632</v>
      </c>
      <c r="I39" s="46">
        <v>122853.04</v>
      </c>
      <c r="J39" s="7" t="s">
        <v>80</v>
      </c>
      <c r="K39" s="10"/>
      <c r="L39" s="10"/>
      <c r="M39" s="46"/>
      <c r="N39" s="7"/>
      <c r="O39" s="46"/>
      <c r="P39" s="10"/>
      <c r="Q39" s="14"/>
    </row>
    <row r="40" spans="1:17" x14ac:dyDescent="0.25">
      <c r="A40" s="7">
        <f t="shared" ca="1" si="0"/>
        <v>0.66749707334295649</v>
      </c>
      <c r="B40" s="8" t="s">
        <v>81</v>
      </c>
      <c r="C40" s="8" t="s">
        <v>82</v>
      </c>
      <c r="D40" s="8" t="s">
        <v>3836</v>
      </c>
      <c r="E40" s="8" t="s">
        <v>3902</v>
      </c>
      <c r="F40" s="8" t="s">
        <v>3903</v>
      </c>
      <c r="G40" s="7" t="s">
        <v>101</v>
      </c>
      <c r="H40" s="9">
        <f>DATE(2024,12,19)</f>
        <v>45645</v>
      </c>
      <c r="I40" s="46">
        <v>155883</v>
      </c>
      <c r="J40" s="7" t="s">
        <v>80</v>
      </c>
      <c r="K40" s="10"/>
      <c r="L40" s="10"/>
      <c r="M40" s="46"/>
      <c r="N40" s="7"/>
      <c r="O40" s="46"/>
      <c r="P40" s="10"/>
      <c r="Q40" s="14"/>
    </row>
    <row r="41" spans="1:17" x14ac:dyDescent="0.25">
      <c r="A41" s="7">
        <f t="shared" ca="1" si="0"/>
        <v>0.79647827110800873</v>
      </c>
      <c r="B41" s="8" t="s">
        <v>95</v>
      </c>
      <c r="C41" s="8" t="s">
        <v>96</v>
      </c>
      <c r="D41" s="8" t="s">
        <v>3836</v>
      </c>
      <c r="E41" s="8" t="s">
        <v>3904</v>
      </c>
      <c r="F41" s="8" t="s">
        <v>3905</v>
      </c>
      <c r="G41" s="7" t="s">
        <v>79</v>
      </c>
      <c r="H41" s="9">
        <f>DATE(2024,10,19)</f>
        <v>45584</v>
      </c>
      <c r="I41" s="46">
        <v>48976.44</v>
      </c>
      <c r="J41" s="7" t="s">
        <v>80</v>
      </c>
      <c r="K41" s="10"/>
      <c r="L41" s="10"/>
      <c r="M41" s="46"/>
      <c r="N41" s="7"/>
      <c r="O41" s="46"/>
      <c r="P41" s="10"/>
      <c r="Q41" s="14"/>
    </row>
    <row r="42" spans="1:17" x14ac:dyDescent="0.25">
      <c r="A42" s="7">
        <f t="shared" ca="1" si="0"/>
        <v>0.31654978986973092</v>
      </c>
      <c r="B42" s="8" t="s">
        <v>678</v>
      </c>
      <c r="C42" s="8" t="s">
        <v>679</v>
      </c>
      <c r="D42" s="8" t="s">
        <v>3836</v>
      </c>
      <c r="E42" s="8" t="s">
        <v>3906</v>
      </c>
      <c r="F42" s="8" t="s">
        <v>3907</v>
      </c>
      <c r="G42" s="7" t="s">
        <v>79</v>
      </c>
      <c r="H42" s="9">
        <f>DATE(2025,1,10)</f>
        <v>45667</v>
      </c>
      <c r="I42" s="46">
        <v>73783.37</v>
      </c>
      <c r="J42" s="7" t="s">
        <v>80</v>
      </c>
      <c r="K42" s="10"/>
      <c r="L42" s="10"/>
      <c r="M42" s="46"/>
      <c r="N42" s="7"/>
      <c r="O42" s="46"/>
      <c r="P42" s="10"/>
      <c r="Q42" s="14"/>
    </row>
    <row r="43" spans="1:17" x14ac:dyDescent="0.25">
      <c r="A43" s="7">
        <f t="shared" ca="1" si="0"/>
        <v>0.29172397838126751</v>
      </c>
      <c r="B43" s="8" t="s">
        <v>718</v>
      </c>
      <c r="C43" s="8" t="s">
        <v>719</v>
      </c>
      <c r="D43" s="8" t="s">
        <v>3836</v>
      </c>
      <c r="E43" s="8" t="s">
        <v>3908</v>
      </c>
      <c r="F43" s="8" t="s">
        <v>3909</v>
      </c>
      <c r="G43" s="7" t="s">
        <v>79</v>
      </c>
      <c r="H43" s="9">
        <f>DATE(2024,12,16)</f>
        <v>45642</v>
      </c>
      <c r="I43" s="46">
        <v>77383.42</v>
      </c>
      <c r="J43" s="7" t="s">
        <v>80</v>
      </c>
      <c r="K43" s="10"/>
      <c r="L43" s="10"/>
      <c r="M43" s="46"/>
      <c r="N43" s="7"/>
      <c r="O43" s="46"/>
      <c r="P43" s="10"/>
      <c r="Q43" s="14"/>
    </row>
    <row r="44" spans="1:17" x14ac:dyDescent="0.25">
      <c r="A44" s="7">
        <f t="shared" ca="1" si="0"/>
        <v>0.47615279537775468</v>
      </c>
      <c r="B44" s="8" t="s">
        <v>285</v>
      </c>
      <c r="C44" s="8" t="s">
        <v>286</v>
      </c>
      <c r="D44" s="8" t="s">
        <v>3836</v>
      </c>
      <c r="E44" s="8" t="s">
        <v>3910</v>
      </c>
      <c r="F44" s="8" t="s">
        <v>3911</v>
      </c>
      <c r="G44" s="7" t="s">
        <v>79</v>
      </c>
      <c r="H44" s="9">
        <f>DATE(2024,12,30)</f>
        <v>45656</v>
      </c>
      <c r="I44" s="46">
        <v>45177</v>
      </c>
      <c r="J44" s="7" t="s">
        <v>80</v>
      </c>
      <c r="K44" s="10"/>
      <c r="L44" s="10"/>
      <c r="M44" s="46"/>
      <c r="N44" s="7"/>
      <c r="O44" s="46"/>
      <c r="P44" s="10"/>
      <c r="Q44" s="14"/>
    </row>
    <row r="45" spans="1:17" x14ac:dyDescent="0.25">
      <c r="A45" s="7">
        <f t="shared" ca="1" si="0"/>
        <v>0.94172725634246846</v>
      </c>
      <c r="B45" s="8" t="s">
        <v>95</v>
      </c>
      <c r="C45" s="8" t="s">
        <v>96</v>
      </c>
      <c r="D45" s="8" t="s">
        <v>3836</v>
      </c>
      <c r="E45" s="8" t="s">
        <v>3912</v>
      </c>
      <c r="F45" s="8" t="s">
        <v>3913</v>
      </c>
      <c r="G45" s="7" t="s">
        <v>79</v>
      </c>
      <c r="H45" s="9">
        <f>DATE(2024,10,15)</f>
        <v>45580</v>
      </c>
      <c r="I45" s="46">
        <v>62969.4</v>
      </c>
      <c r="J45" s="7" t="s">
        <v>80</v>
      </c>
      <c r="K45" s="10"/>
      <c r="L45" s="10"/>
      <c r="M45" s="46"/>
      <c r="N45" s="7"/>
      <c r="O45" s="46"/>
      <c r="P45" s="10"/>
      <c r="Q45" s="14"/>
    </row>
    <row r="46" spans="1:17" x14ac:dyDescent="0.25">
      <c r="A46" s="7">
        <f t="shared" ca="1" si="0"/>
        <v>2.3927001093059674E-2</v>
      </c>
      <c r="B46" s="8" t="s">
        <v>81</v>
      </c>
      <c r="C46" s="8" t="s">
        <v>82</v>
      </c>
      <c r="D46" s="8" t="s">
        <v>3836</v>
      </c>
      <c r="E46" s="8" t="s">
        <v>3914</v>
      </c>
      <c r="F46" s="8" t="s">
        <v>3915</v>
      </c>
      <c r="G46" s="7" t="s">
        <v>79</v>
      </c>
      <c r="H46" s="9">
        <f>DATE(2024,10,17)</f>
        <v>45582</v>
      </c>
      <c r="I46" s="46">
        <v>65337.04</v>
      </c>
      <c r="J46" s="7" t="s">
        <v>80</v>
      </c>
      <c r="K46" s="10"/>
      <c r="L46" s="10"/>
      <c r="M46" s="46"/>
      <c r="N46" s="7"/>
      <c r="O46" s="46"/>
      <c r="P46" s="10"/>
      <c r="Q46" s="14"/>
    </row>
    <row r="47" spans="1:17" x14ac:dyDescent="0.25">
      <c r="A47" s="7">
        <f t="shared" ca="1" si="0"/>
        <v>0.59021162513282432</v>
      </c>
      <c r="B47" s="8" t="s">
        <v>120</v>
      </c>
      <c r="C47" s="8" t="s">
        <v>121</v>
      </c>
      <c r="D47" s="8" t="s">
        <v>3836</v>
      </c>
      <c r="E47" s="8" t="s">
        <v>3916</v>
      </c>
      <c r="F47" s="8" t="s">
        <v>3917</v>
      </c>
      <c r="G47" s="7" t="s">
        <v>79</v>
      </c>
      <c r="H47" s="9">
        <f>DATE(2024,10,31)</f>
        <v>45596</v>
      </c>
      <c r="I47" s="46">
        <v>76622.3</v>
      </c>
      <c r="J47" s="7" t="s">
        <v>80</v>
      </c>
      <c r="K47" s="10"/>
      <c r="L47" s="10"/>
      <c r="M47" s="46"/>
      <c r="N47" s="7"/>
      <c r="O47" s="46"/>
      <c r="P47" s="10"/>
      <c r="Q47" s="14"/>
    </row>
    <row r="48" spans="1:17" x14ac:dyDescent="0.25">
      <c r="A48" s="7">
        <f t="shared" ca="1" si="0"/>
        <v>0.22351368324777809</v>
      </c>
      <c r="B48" s="8" t="s">
        <v>136</v>
      </c>
      <c r="C48" s="8" t="s">
        <v>137</v>
      </c>
      <c r="D48" s="8" t="s">
        <v>3836</v>
      </c>
      <c r="E48" s="8" t="s">
        <v>3918</v>
      </c>
      <c r="F48" s="8" t="s">
        <v>3859</v>
      </c>
      <c r="G48" s="7" t="s">
        <v>79</v>
      </c>
      <c r="H48" s="9">
        <f>DATE(2024,11,20)</f>
        <v>45616</v>
      </c>
      <c r="I48" s="46">
        <v>59841.36</v>
      </c>
      <c r="J48" s="7" t="s">
        <v>80</v>
      </c>
      <c r="K48" s="10"/>
      <c r="L48" s="10"/>
      <c r="M48" s="46"/>
      <c r="N48" s="7"/>
      <c r="O48" s="46"/>
      <c r="P48" s="10"/>
      <c r="Q48" s="14"/>
    </row>
    <row r="49" spans="1:17" x14ac:dyDescent="0.25">
      <c r="A49" s="4">
        <f t="shared" ca="1" si="0"/>
        <v>0.20584936770655082</v>
      </c>
      <c r="B49" s="5" t="s">
        <v>417</v>
      </c>
      <c r="C49" s="5" t="s">
        <v>418</v>
      </c>
      <c r="D49" s="5" t="s">
        <v>3836</v>
      </c>
      <c r="E49" s="5" t="s">
        <v>3919</v>
      </c>
      <c r="F49" s="5" t="s">
        <v>3920</v>
      </c>
      <c r="G49" s="4" t="s">
        <v>79</v>
      </c>
      <c r="H49" s="6">
        <f>DATE(2024,10,25)</f>
        <v>45590</v>
      </c>
      <c r="I49" s="47">
        <v>2104.3200000000002</v>
      </c>
      <c r="J49" s="4" t="s">
        <v>22</v>
      </c>
      <c r="K49" s="11">
        <v>120.32</v>
      </c>
      <c r="L49" s="11"/>
      <c r="M49" s="47">
        <v>128</v>
      </c>
      <c r="N49" s="4" t="s">
        <v>42</v>
      </c>
      <c r="O49" s="47"/>
      <c r="P49" s="11">
        <f>M49*0.97</f>
        <v>124.16</v>
      </c>
      <c r="Q49" s="15">
        <f t="shared" ref="Q49:Q57" si="1">(K49+L49)-P49</f>
        <v>-3.8400000000000034</v>
      </c>
    </row>
    <row r="50" spans="1:17" x14ac:dyDescent="0.25">
      <c r="A50" s="4">
        <f t="shared" ca="1" si="0"/>
        <v>0.34860899103731569</v>
      </c>
      <c r="B50" s="5" t="s">
        <v>81</v>
      </c>
      <c r="C50" s="5" t="s">
        <v>82</v>
      </c>
      <c r="D50" s="5" t="s">
        <v>3836</v>
      </c>
      <c r="E50" s="5" t="s">
        <v>3921</v>
      </c>
      <c r="F50" s="5" t="s">
        <v>3922</v>
      </c>
      <c r="G50" s="4" t="s">
        <v>79</v>
      </c>
      <c r="H50" s="6">
        <f>DATE(2024,10,20)</f>
        <v>45585</v>
      </c>
      <c r="I50" s="47">
        <v>1706.71</v>
      </c>
      <c r="J50" s="4" t="s">
        <v>22</v>
      </c>
      <c r="K50" s="11">
        <v>100.85</v>
      </c>
      <c r="L50" s="11">
        <v>42.86</v>
      </c>
      <c r="M50" s="47">
        <v>142.22</v>
      </c>
      <c r="N50" s="4" t="s">
        <v>42</v>
      </c>
      <c r="O50" s="47"/>
      <c r="P50" s="11">
        <f>M50*0.97</f>
        <v>137.95339999999999</v>
      </c>
      <c r="Q50" s="15">
        <f t="shared" si="1"/>
        <v>5.7565999999999917</v>
      </c>
    </row>
    <row r="51" spans="1:17" x14ac:dyDescent="0.25">
      <c r="A51" s="4">
        <f t="shared" ca="1" si="0"/>
        <v>0.66297744494515798</v>
      </c>
      <c r="B51" s="5" t="s">
        <v>81</v>
      </c>
      <c r="C51" s="5" t="s">
        <v>82</v>
      </c>
      <c r="D51" s="5" t="s">
        <v>3836</v>
      </c>
      <c r="E51" s="5" t="s">
        <v>3923</v>
      </c>
      <c r="F51" s="5" t="s">
        <v>3924</v>
      </c>
      <c r="G51" s="4" t="s">
        <v>101</v>
      </c>
      <c r="H51" s="6">
        <f>DATE(2025,3,3)</f>
        <v>45719</v>
      </c>
      <c r="I51" s="47">
        <v>5235.68</v>
      </c>
      <c r="J51" s="4" t="s">
        <v>22</v>
      </c>
      <c r="K51" s="11">
        <v>198.8</v>
      </c>
      <c r="L51" s="11">
        <v>86.48</v>
      </c>
      <c r="M51" s="47">
        <v>280</v>
      </c>
      <c r="N51" s="4" t="s">
        <v>42</v>
      </c>
      <c r="O51" s="47"/>
      <c r="P51" s="11">
        <f>M51*0.97</f>
        <v>271.59999999999997</v>
      </c>
      <c r="Q51" s="15">
        <f t="shared" si="1"/>
        <v>13.680000000000064</v>
      </c>
    </row>
    <row r="52" spans="1:17" x14ac:dyDescent="0.25">
      <c r="A52" s="4">
        <f t="shared" ca="1" si="0"/>
        <v>0.61007751376987562</v>
      </c>
      <c r="B52" s="5" t="s">
        <v>81</v>
      </c>
      <c r="C52" s="5" t="s">
        <v>82</v>
      </c>
      <c r="D52" s="5" t="s">
        <v>3836</v>
      </c>
      <c r="E52" s="5" t="s">
        <v>3925</v>
      </c>
      <c r="F52" s="5" t="s">
        <v>3926</v>
      </c>
      <c r="G52" s="4" t="s">
        <v>79</v>
      </c>
      <c r="H52" s="6">
        <f>DATE(2024,10,24)</f>
        <v>45589</v>
      </c>
      <c r="I52" s="47">
        <v>744.77</v>
      </c>
      <c r="J52" s="4" t="s">
        <v>22</v>
      </c>
      <c r="K52" s="11">
        <v>36.56</v>
      </c>
      <c r="L52" s="11">
        <v>14.99</v>
      </c>
      <c r="M52" s="47">
        <v>37.33</v>
      </c>
      <c r="N52" s="4" t="s">
        <v>42</v>
      </c>
      <c r="O52" s="47"/>
      <c r="P52" s="11">
        <f>M52*0.97</f>
        <v>36.210099999999997</v>
      </c>
      <c r="Q52" s="15">
        <f t="shared" si="1"/>
        <v>15.339900000000007</v>
      </c>
    </row>
    <row r="53" spans="1:17" x14ac:dyDescent="0.25">
      <c r="A53" s="4">
        <f t="shared" ca="1" si="0"/>
        <v>0.29920856379654692</v>
      </c>
      <c r="B53" s="5" t="s">
        <v>81</v>
      </c>
      <c r="C53" s="5" t="s">
        <v>82</v>
      </c>
      <c r="D53" s="5" t="s">
        <v>3836</v>
      </c>
      <c r="E53" s="5" t="s">
        <v>3927</v>
      </c>
      <c r="F53" s="5" t="s">
        <v>3928</v>
      </c>
      <c r="G53" s="4" t="s">
        <v>79</v>
      </c>
      <c r="H53" s="6">
        <f>DATE(2024,10,3)</f>
        <v>45568</v>
      </c>
      <c r="I53" s="47">
        <v>906.03</v>
      </c>
      <c r="J53" s="4" t="s">
        <v>22</v>
      </c>
      <c r="K53" s="11">
        <v>39.17</v>
      </c>
      <c r="L53" s="11">
        <v>16.059999999999999</v>
      </c>
      <c r="M53" s="47">
        <v>40</v>
      </c>
      <c r="N53" s="4" t="s">
        <v>42</v>
      </c>
      <c r="O53" s="47"/>
      <c r="P53" s="11">
        <f>M53*0.97</f>
        <v>38.799999999999997</v>
      </c>
      <c r="Q53" s="15">
        <f t="shared" si="1"/>
        <v>16.430000000000007</v>
      </c>
    </row>
    <row r="54" spans="1:17" x14ac:dyDescent="0.25">
      <c r="A54" s="4">
        <f t="shared" ca="1" si="0"/>
        <v>0.6978409808155952</v>
      </c>
      <c r="B54" s="5" t="s">
        <v>74</v>
      </c>
      <c r="C54" s="5" t="s">
        <v>75</v>
      </c>
      <c r="D54" s="5" t="s">
        <v>3836</v>
      </c>
      <c r="E54" s="5" t="s">
        <v>3929</v>
      </c>
      <c r="F54" s="5" t="s">
        <v>3930</v>
      </c>
      <c r="G54" s="4" t="s">
        <v>79</v>
      </c>
      <c r="H54" s="6">
        <f>DATE(2024,10,21)</f>
        <v>45586</v>
      </c>
      <c r="I54" s="47">
        <v>206.44</v>
      </c>
      <c r="J54" s="4" t="s">
        <v>44</v>
      </c>
      <c r="K54" s="11">
        <v>42.31</v>
      </c>
      <c r="L54" s="11"/>
      <c r="M54" s="47">
        <v>53.82</v>
      </c>
      <c r="N54" s="4" t="s">
        <v>39</v>
      </c>
      <c r="O54" s="47">
        <v>62.27</v>
      </c>
      <c r="P54" s="11">
        <f>O54*0.1993</f>
        <v>12.410411000000002</v>
      </c>
      <c r="Q54" s="15">
        <f t="shared" si="1"/>
        <v>29.899588999999999</v>
      </c>
    </row>
    <row r="55" spans="1:17" x14ac:dyDescent="0.25">
      <c r="A55" s="4">
        <f t="shared" ca="1" si="0"/>
        <v>0.70640199505951073</v>
      </c>
      <c r="B55" s="5" t="s">
        <v>81</v>
      </c>
      <c r="C55" s="5" t="s">
        <v>82</v>
      </c>
      <c r="D55" s="5" t="s">
        <v>3836</v>
      </c>
      <c r="E55" s="5" t="s">
        <v>3931</v>
      </c>
      <c r="F55" s="5" t="s">
        <v>3932</v>
      </c>
      <c r="G55" s="4" t="s">
        <v>101</v>
      </c>
      <c r="H55" s="6">
        <f>DATE(2025,1,6)</f>
        <v>45663</v>
      </c>
      <c r="I55" s="47">
        <v>1038.21</v>
      </c>
      <c r="J55" s="4" t="s">
        <v>21</v>
      </c>
      <c r="K55" s="11">
        <v>73.75</v>
      </c>
      <c r="L55" s="11">
        <v>29.5</v>
      </c>
      <c r="M55" s="47">
        <v>104</v>
      </c>
      <c r="N55" s="4" t="s">
        <v>42</v>
      </c>
      <c r="O55" s="47"/>
      <c r="P55" s="11">
        <f>M55*0.57</f>
        <v>59.279999999999994</v>
      </c>
      <c r="Q55" s="15">
        <f t="shared" si="1"/>
        <v>43.970000000000006</v>
      </c>
    </row>
    <row r="56" spans="1:17" x14ac:dyDescent="0.25">
      <c r="A56" s="4">
        <f t="shared" ca="1" si="0"/>
        <v>0.54473338726333442</v>
      </c>
      <c r="B56" s="5" t="s">
        <v>224</v>
      </c>
      <c r="C56" s="5" t="s">
        <v>225</v>
      </c>
      <c r="D56" s="5" t="s">
        <v>3836</v>
      </c>
      <c r="E56" s="5" t="s">
        <v>3933</v>
      </c>
      <c r="F56" s="5" t="s">
        <v>3934</v>
      </c>
      <c r="G56" s="4" t="s">
        <v>101</v>
      </c>
      <c r="H56" s="6">
        <f>DATE(2025,2,19)</f>
        <v>45707</v>
      </c>
      <c r="I56" s="47">
        <v>650.78</v>
      </c>
      <c r="J56" s="4" t="s">
        <v>21</v>
      </c>
      <c r="K56" s="11">
        <v>75.040000000000006</v>
      </c>
      <c r="L56" s="11"/>
      <c r="M56" s="47">
        <v>29.600999999999999</v>
      </c>
      <c r="N56" s="4" t="s">
        <v>42</v>
      </c>
      <c r="O56" s="47"/>
      <c r="P56" s="11">
        <f>M56*0.57</f>
        <v>16.87257</v>
      </c>
      <c r="Q56" s="15">
        <f t="shared" si="1"/>
        <v>58.16743000000001</v>
      </c>
    </row>
    <row r="57" spans="1:17" x14ac:dyDescent="0.25">
      <c r="A57" s="4">
        <f t="shared" ca="1" si="0"/>
        <v>0.42351010122777066</v>
      </c>
      <c r="B57" s="5" t="s">
        <v>81</v>
      </c>
      <c r="C57" s="5" t="s">
        <v>82</v>
      </c>
      <c r="D57" s="5" t="s">
        <v>3836</v>
      </c>
      <c r="E57" s="5" t="s">
        <v>3935</v>
      </c>
      <c r="F57" s="5" t="s">
        <v>3936</v>
      </c>
      <c r="G57" s="4" t="s">
        <v>101</v>
      </c>
      <c r="H57" s="6">
        <f>DATE(2025,1,19)</f>
        <v>45676</v>
      </c>
      <c r="I57" s="47">
        <v>11091.26</v>
      </c>
      <c r="J57" s="4" t="s">
        <v>21</v>
      </c>
      <c r="K57" s="11">
        <v>527.46</v>
      </c>
      <c r="L57" s="11">
        <v>221.53</v>
      </c>
      <c r="M57" s="47">
        <v>538.66</v>
      </c>
      <c r="N57" s="4" t="s">
        <v>42</v>
      </c>
      <c r="O57" s="47"/>
      <c r="P57" s="11">
        <f>M57*0.57</f>
        <v>307.03619999999995</v>
      </c>
      <c r="Q57" s="15">
        <f t="shared" si="1"/>
        <v>441.95380000000006</v>
      </c>
    </row>
    <row r="58" spans="1:17" x14ac:dyDescent="0.25">
      <c r="A58" s="4">
        <f t="shared" ca="1" si="0"/>
        <v>0.43759450076147577</v>
      </c>
      <c r="B58" s="5" t="s">
        <v>3937</v>
      </c>
      <c r="C58" s="5" t="s">
        <v>3938</v>
      </c>
      <c r="D58" s="5" t="s">
        <v>3836</v>
      </c>
      <c r="E58" s="5" t="s">
        <v>3939</v>
      </c>
      <c r="F58" s="5" t="s">
        <v>3940</v>
      </c>
      <c r="G58" s="4" t="s">
        <v>79</v>
      </c>
      <c r="H58" s="6">
        <f>DATE(2024,11,1)</f>
        <v>45597</v>
      </c>
      <c r="I58" s="47">
        <v>730</v>
      </c>
      <c r="J58" s="4" t="s">
        <v>3805</v>
      </c>
      <c r="K58" s="11">
        <v>400</v>
      </c>
      <c r="L58" s="11"/>
      <c r="M58" s="47">
        <v>60</v>
      </c>
      <c r="N58" s="4" t="s">
        <v>208</v>
      </c>
      <c r="O58" s="47"/>
      <c r="P58" s="11"/>
      <c r="Q58" s="15"/>
    </row>
    <row r="59" spans="1:17" x14ac:dyDescent="0.25">
      <c r="A59" s="4">
        <f t="shared" ca="1" si="0"/>
        <v>0.45332770867235617</v>
      </c>
      <c r="B59" s="5" t="s">
        <v>678</v>
      </c>
      <c r="C59" s="5" t="s">
        <v>679</v>
      </c>
      <c r="D59" s="5" t="s">
        <v>3836</v>
      </c>
      <c r="E59" s="5" t="s">
        <v>3941</v>
      </c>
      <c r="F59" s="5" t="s">
        <v>3942</v>
      </c>
      <c r="G59" s="4" t="s">
        <v>79</v>
      </c>
      <c r="H59" s="6">
        <f>DATE(2024,11,20)</f>
        <v>45616</v>
      </c>
      <c r="I59" s="47">
        <v>2203.75</v>
      </c>
      <c r="J59" s="4" t="s">
        <v>3805</v>
      </c>
      <c r="K59" s="11">
        <v>348.39</v>
      </c>
      <c r="L59" s="11"/>
      <c r="M59" s="47">
        <v>80</v>
      </c>
      <c r="N59" s="4" t="s">
        <v>39</v>
      </c>
      <c r="O59" s="47"/>
      <c r="P59" s="11"/>
      <c r="Q59" s="15"/>
    </row>
    <row r="60" spans="1:17" x14ac:dyDescent="0.25">
      <c r="A60" s="4">
        <f t="shared" ca="1" si="0"/>
        <v>0.31657443015662456</v>
      </c>
      <c r="B60" s="5" t="s">
        <v>281</v>
      </c>
      <c r="C60" s="5" t="s">
        <v>282</v>
      </c>
      <c r="D60" s="5" t="s">
        <v>3836</v>
      </c>
      <c r="E60" s="5" t="s">
        <v>3943</v>
      </c>
      <c r="F60" s="5" t="s">
        <v>3944</v>
      </c>
      <c r="G60" s="4" t="s">
        <v>101</v>
      </c>
      <c r="H60" s="6">
        <f>DATE(2025,2,26)</f>
        <v>45714</v>
      </c>
      <c r="I60" s="47">
        <v>424.65</v>
      </c>
      <c r="J60" s="4" t="s">
        <v>3805</v>
      </c>
      <c r="K60" s="11"/>
      <c r="L60" s="11">
        <v>8.65</v>
      </c>
      <c r="M60" s="47">
        <v>128</v>
      </c>
      <c r="N60" s="4" t="s">
        <v>39</v>
      </c>
      <c r="O60" s="47"/>
      <c r="P60" s="11"/>
      <c r="Q60" s="15"/>
    </row>
    <row r="61" spans="1:17" x14ac:dyDescent="0.25">
      <c r="A61" s="4">
        <f t="shared" ca="1" si="0"/>
        <v>0.31792662675633809</v>
      </c>
      <c r="B61" s="5" t="s">
        <v>241</v>
      </c>
      <c r="C61" s="5" t="s">
        <v>242</v>
      </c>
      <c r="D61" s="5" t="s">
        <v>3836</v>
      </c>
      <c r="E61" s="5" t="s">
        <v>3945</v>
      </c>
      <c r="F61" s="5" t="s">
        <v>3946</v>
      </c>
      <c r="G61" s="4" t="s">
        <v>101</v>
      </c>
      <c r="H61" s="6">
        <f>DATE(2025,2,4)</f>
        <v>45692</v>
      </c>
      <c r="I61" s="47">
        <v>1035.3800000000001</v>
      </c>
      <c r="J61" s="4" t="s">
        <v>3805</v>
      </c>
      <c r="K61" s="11">
        <v>200</v>
      </c>
      <c r="L61" s="11">
        <v>16.38</v>
      </c>
      <c r="M61" s="47">
        <v>30</v>
      </c>
      <c r="N61" s="4" t="s">
        <v>3947</v>
      </c>
      <c r="O61" s="47"/>
      <c r="P61" s="11"/>
      <c r="Q61" s="15"/>
    </row>
    <row r="62" spans="1:17" x14ac:dyDescent="0.25">
      <c r="A62" s="4">
        <f t="shared" ca="1" si="0"/>
        <v>0.61898379861174291</v>
      </c>
      <c r="B62" s="5" t="s">
        <v>241</v>
      </c>
      <c r="C62" s="5" t="s">
        <v>242</v>
      </c>
      <c r="D62" s="5" t="s">
        <v>3836</v>
      </c>
      <c r="E62" s="5" t="s">
        <v>3948</v>
      </c>
      <c r="F62" s="5" t="s">
        <v>3949</v>
      </c>
      <c r="G62" s="4" t="s">
        <v>101</v>
      </c>
      <c r="H62" s="6">
        <f>DATE(2025,1,17)</f>
        <v>45674</v>
      </c>
      <c r="I62" s="47">
        <v>135.56</v>
      </c>
      <c r="J62" s="4" t="s">
        <v>3805</v>
      </c>
      <c r="K62" s="11">
        <v>2.66</v>
      </c>
      <c r="L62" s="11"/>
      <c r="M62" s="47">
        <v>10</v>
      </c>
      <c r="N62" s="4" t="s">
        <v>3947</v>
      </c>
      <c r="O62" s="47"/>
      <c r="P62" s="11"/>
      <c r="Q62" s="15"/>
    </row>
    <row r="63" spans="1:17" x14ac:dyDescent="0.25">
      <c r="A63" s="4">
        <f t="shared" ca="1" si="0"/>
        <v>0.98024171544691163</v>
      </c>
      <c r="B63" s="5" t="s">
        <v>241</v>
      </c>
      <c r="C63" s="5" t="s">
        <v>242</v>
      </c>
      <c r="D63" s="5" t="s">
        <v>3836</v>
      </c>
      <c r="E63" s="5" t="s">
        <v>3950</v>
      </c>
      <c r="F63" s="5" t="s">
        <v>3951</v>
      </c>
      <c r="G63" s="4" t="s">
        <v>101</v>
      </c>
      <c r="H63" s="6">
        <f>DATE(2025,1,3)</f>
        <v>45660</v>
      </c>
      <c r="I63" s="47">
        <v>651.41999999999996</v>
      </c>
      <c r="J63" s="4" t="s">
        <v>3805</v>
      </c>
      <c r="K63" s="11">
        <v>273</v>
      </c>
      <c r="L63" s="11">
        <v>7.42</v>
      </c>
      <c r="M63" s="47">
        <v>35</v>
      </c>
      <c r="N63" s="4" t="s">
        <v>3947</v>
      </c>
      <c r="O63" s="47"/>
      <c r="P63" s="11"/>
      <c r="Q63" s="15"/>
    </row>
    <row r="64" spans="1:17" x14ac:dyDescent="0.25">
      <c r="A64" s="4">
        <f t="shared" ca="1" si="0"/>
        <v>0.65866986735391531</v>
      </c>
      <c r="B64" s="5" t="s">
        <v>678</v>
      </c>
      <c r="C64" s="5" t="s">
        <v>679</v>
      </c>
      <c r="D64" s="5" t="s">
        <v>3836</v>
      </c>
      <c r="E64" s="5" t="s">
        <v>3952</v>
      </c>
      <c r="F64" s="5" t="s">
        <v>3953</v>
      </c>
      <c r="G64" s="4" t="s">
        <v>79</v>
      </c>
      <c r="H64" s="6">
        <f>DATE(2025,1,16)</f>
        <v>45673</v>
      </c>
      <c r="I64" s="47">
        <v>-1881.27</v>
      </c>
      <c r="J64" s="4" t="s">
        <v>3954</v>
      </c>
      <c r="K64" s="11"/>
      <c r="L64" s="11"/>
      <c r="M64" s="47"/>
      <c r="N64" s="4"/>
      <c r="O64" s="47"/>
      <c r="P64" s="11"/>
      <c r="Q64" s="15"/>
    </row>
    <row r="65" spans="1:17" x14ac:dyDescent="0.25">
      <c r="A65" s="4">
        <f t="shared" ca="1" si="0"/>
        <v>0.12162555469030933</v>
      </c>
      <c r="B65" s="5" t="s">
        <v>241</v>
      </c>
      <c r="C65" s="5" t="s">
        <v>242</v>
      </c>
      <c r="D65" s="5" t="s">
        <v>3836</v>
      </c>
      <c r="E65" s="5" t="s">
        <v>3955</v>
      </c>
      <c r="F65" s="5" t="s">
        <v>3956</v>
      </c>
      <c r="G65" s="4" t="s">
        <v>79</v>
      </c>
      <c r="H65" s="6">
        <f>DATE(2024,12,11)</f>
        <v>45637</v>
      </c>
      <c r="I65" s="47">
        <v>-227.3</v>
      </c>
      <c r="J65" s="4" t="s">
        <v>3954</v>
      </c>
      <c r="K65" s="11"/>
      <c r="L65" s="11"/>
      <c r="M65" s="47"/>
      <c r="N65" s="4"/>
      <c r="O65" s="47"/>
      <c r="P65" s="11"/>
      <c r="Q65" s="15"/>
    </row>
    <row r="66" spans="1:17" x14ac:dyDescent="0.25">
      <c r="A66" s="4">
        <f t="shared" ca="1" si="0"/>
        <v>0.16447285997986349</v>
      </c>
      <c r="B66" s="5" t="s">
        <v>158</v>
      </c>
      <c r="C66" s="5" t="s">
        <v>159</v>
      </c>
      <c r="D66" s="5" t="s">
        <v>3836</v>
      </c>
      <c r="E66" s="5" t="s">
        <v>3957</v>
      </c>
      <c r="F66" s="5" t="s">
        <v>3958</v>
      </c>
      <c r="G66" s="4" t="s">
        <v>79</v>
      </c>
      <c r="H66" s="6">
        <f>DATE(2024,10,7)</f>
        <v>45572</v>
      </c>
      <c r="I66" s="47">
        <v>2232</v>
      </c>
      <c r="J66" s="4" t="s">
        <v>94</v>
      </c>
      <c r="K66" s="11"/>
      <c r="L66" s="11"/>
      <c r="M66" s="47"/>
      <c r="N66" s="4"/>
      <c r="O66" s="47"/>
      <c r="P66" s="11"/>
      <c r="Q66" s="15"/>
    </row>
    <row r="67" spans="1:17" x14ac:dyDescent="0.25">
      <c r="A67" s="4">
        <f t="shared" ca="1" si="0"/>
        <v>0.88825891711392713</v>
      </c>
      <c r="B67" s="5" t="s">
        <v>120</v>
      </c>
      <c r="C67" s="5" t="s">
        <v>121</v>
      </c>
      <c r="D67" s="5" t="s">
        <v>3836</v>
      </c>
      <c r="E67" s="5" t="s">
        <v>3959</v>
      </c>
      <c r="F67" s="5" t="s">
        <v>3960</v>
      </c>
      <c r="G67" s="4" t="s">
        <v>79</v>
      </c>
      <c r="H67" s="6">
        <f>DATE(2024,11,5)</f>
        <v>45601</v>
      </c>
      <c r="I67" s="47">
        <v>11986.72</v>
      </c>
      <c r="J67" s="4" t="s">
        <v>94</v>
      </c>
      <c r="K67" s="11"/>
      <c r="L67" s="11"/>
      <c r="M67" s="47"/>
      <c r="N67" s="4"/>
      <c r="O67" s="47"/>
      <c r="P67" s="11"/>
      <c r="Q67" s="15"/>
    </row>
    <row r="68" spans="1:17" x14ac:dyDescent="0.25">
      <c r="A68" s="4">
        <f t="shared" ca="1" si="0"/>
        <v>0.89537978407217134</v>
      </c>
      <c r="B68" s="5" t="s">
        <v>187</v>
      </c>
      <c r="C68" s="5" t="s">
        <v>188</v>
      </c>
      <c r="D68" s="5" t="s">
        <v>3836</v>
      </c>
      <c r="E68" s="5" t="s">
        <v>3961</v>
      </c>
      <c r="F68" s="5" t="s">
        <v>3962</v>
      </c>
      <c r="G68" s="4" t="s">
        <v>79</v>
      </c>
      <c r="H68" s="6">
        <f>DATE(2024,12,5)</f>
        <v>45631</v>
      </c>
      <c r="I68" s="47">
        <v>16.559999999999999</v>
      </c>
      <c r="J68" s="4" t="s">
        <v>94</v>
      </c>
      <c r="K68" s="11"/>
      <c r="L68" s="11"/>
      <c r="M68" s="47"/>
      <c r="N68" s="4"/>
      <c r="O68" s="47"/>
      <c r="P68" s="11"/>
      <c r="Q68" s="15"/>
    </row>
    <row r="69" spans="1:17" x14ac:dyDescent="0.25">
      <c r="A69" s="4">
        <f t="shared" ca="1" si="0"/>
        <v>9.7894958353797579E-2</v>
      </c>
      <c r="B69" s="5" t="s">
        <v>187</v>
      </c>
      <c r="C69" s="5" t="s">
        <v>188</v>
      </c>
      <c r="D69" s="5" t="s">
        <v>3836</v>
      </c>
      <c r="E69" s="5" t="s">
        <v>3963</v>
      </c>
      <c r="F69" s="5" t="s">
        <v>3964</v>
      </c>
      <c r="G69" s="4" t="s">
        <v>101</v>
      </c>
      <c r="H69" s="6">
        <f>DATE(2025,2,5)</f>
        <v>45693</v>
      </c>
      <c r="I69" s="47">
        <v>376.32</v>
      </c>
      <c r="J69" s="4" t="s">
        <v>94</v>
      </c>
      <c r="K69" s="11"/>
      <c r="L69" s="11"/>
      <c r="M69" s="47"/>
      <c r="N69" s="4"/>
      <c r="O69" s="47"/>
      <c r="P69" s="11"/>
      <c r="Q69" s="15"/>
    </row>
    <row r="70" spans="1:17" x14ac:dyDescent="0.25">
      <c r="A70" s="4">
        <f t="shared" ref="A70:A133" ca="1" si="2">RAND()</f>
        <v>0.70944353173458197</v>
      </c>
      <c r="B70" s="5" t="s">
        <v>187</v>
      </c>
      <c r="C70" s="5" t="s">
        <v>188</v>
      </c>
      <c r="D70" s="5" t="s">
        <v>3836</v>
      </c>
      <c r="E70" s="5" t="s">
        <v>3965</v>
      </c>
      <c r="F70" s="5" t="s">
        <v>3966</v>
      </c>
      <c r="G70" s="4" t="s">
        <v>79</v>
      </c>
      <c r="H70" s="6">
        <f>DATE(2024,10,16)</f>
        <v>45581</v>
      </c>
      <c r="I70" s="47">
        <v>424.32</v>
      </c>
      <c r="J70" s="4" t="s">
        <v>94</v>
      </c>
      <c r="K70" s="11"/>
      <c r="L70" s="11"/>
      <c r="M70" s="47"/>
      <c r="N70" s="4"/>
      <c r="O70" s="47"/>
      <c r="P70" s="11"/>
      <c r="Q70" s="15"/>
    </row>
    <row r="71" spans="1:17" x14ac:dyDescent="0.25">
      <c r="A71" s="4">
        <f t="shared" ca="1" si="2"/>
        <v>0.4804943710317221</v>
      </c>
      <c r="B71" s="5" t="s">
        <v>261</v>
      </c>
      <c r="C71" s="5" t="s">
        <v>262</v>
      </c>
      <c r="D71" s="5" t="s">
        <v>3836</v>
      </c>
      <c r="E71" s="5" t="s">
        <v>3967</v>
      </c>
      <c r="F71" s="5" t="s">
        <v>3968</v>
      </c>
      <c r="G71" s="4" t="s">
        <v>79</v>
      </c>
      <c r="H71" s="6">
        <f>DATE(2024,11,15)</f>
        <v>45611</v>
      </c>
      <c r="I71" s="47">
        <v>326.04000000000002</v>
      </c>
      <c r="J71" s="4" t="s">
        <v>3969</v>
      </c>
      <c r="K71" s="11">
        <v>105</v>
      </c>
      <c r="L71" s="11"/>
      <c r="M71" s="47">
        <v>240</v>
      </c>
      <c r="N71" s="4" t="s">
        <v>266</v>
      </c>
      <c r="O71" s="47"/>
      <c r="P71" s="11"/>
      <c r="Q71" s="15"/>
    </row>
    <row r="72" spans="1:17" x14ac:dyDescent="0.25">
      <c r="A72" s="4">
        <f t="shared" ca="1" si="2"/>
        <v>0.21895638306855503</v>
      </c>
      <c r="B72" s="5" t="s">
        <v>126</v>
      </c>
      <c r="C72" s="5" t="s">
        <v>127</v>
      </c>
      <c r="D72" s="5" t="s">
        <v>3836</v>
      </c>
      <c r="E72" s="5" t="s">
        <v>3970</v>
      </c>
      <c r="F72" s="5" t="s">
        <v>3971</v>
      </c>
      <c r="G72" s="4" t="s">
        <v>79</v>
      </c>
      <c r="H72" s="6">
        <f>DATE(2024,10,18)</f>
        <v>45583</v>
      </c>
      <c r="I72" s="47">
        <v>50.84</v>
      </c>
      <c r="J72" s="4" t="s">
        <v>80</v>
      </c>
      <c r="K72" s="11"/>
      <c r="L72" s="11"/>
      <c r="M72" s="47"/>
      <c r="N72" s="4"/>
      <c r="O72" s="47"/>
      <c r="P72" s="11"/>
      <c r="Q72" s="15"/>
    </row>
    <row r="73" spans="1:17" x14ac:dyDescent="0.25">
      <c r="A73" s="4">
        <f t="shared" ca="1" si="2"/>
        <v>0.15255963983530896</v>
      </c>
      <c r="B73" s="5" t="s">
        <v>120</v>
      </c>
      <c r="C73" s="5" t="s">
        <v>121</v>
      </c>
      <c r="D73" s="5" t="s">
        <v>3836</v>
      </c>
      <c r="E73" s="5" t="s">
        <v>3972</v>
      </c>
      <c r="F73" s="5" t="s">
        <v>3973</v>
      </c>
      <c r="G73" s="4" t="s">
        <v>79</v>
      </c>
      <c r="H73" s="6">
        <f>DATE(2024,10,28)</f>
        <v>45593</v>
      </c>
      <c r="I73" s="47">
        <v>36954.6</v>
      </c>
      <c r="J73" s="4" t="s">
        <v>80</v>
      </c>
      <c r="K73" s="11"/>
      <c r="L73" s="11"/>
      <c r="M73" s="47"/>
      <c r="N73" s="4"/>
      <c r="O73" s="47"/>
      <c r="P73" s="11"/>
      <c r="Q73" s="15"/>
    </row>
    <row r="74" spans="1:17" x14ac:dyDescent="0.25">
      <c r="A74" s="4">
        <f t="shared" ca="1" si="2"/>
        <v>0.92891465335078394</v>
      </c>
      <c r="B74" s="5" t="s">
        <v>1893</v>
      </c>
      <c r="C74" s="5" t="s">
        <v>1894</v>
      </c>
      <c r="D74" s="5" t="s">
        <v>3836</v>
      </c>
      <c r="E74" s="5" t="s">
        <v>3974</v>
      </c>
      <c r="F74" s="5" t="s">
        <v>3975</v>
      </c>
      <c r="G74" s="4" t="s">
        <v>79</v>
      </c>
      <c r="H74" s="6">
        <f>DATE(2024,12,11)</f>
        <v>45637</v>
      </c>
      <c r="I74" s="47">
        <v>4716</v>
      </c>
      <c r="J74" s="4" t="s">
        <v>80</v>
      </c>
      <c r="K74" s="11"/>
      <c r="L74" s="11"/>
      <c r="M74" s="47"/>
      <c r="N74" s="4"/>
      <c r="O74" s="47"/>
      <c r="P74" s="11"/>
      <c r="Q74" s="15"/>
    </row>
    <row r="75" spans="1:17" x14ac:dyDescent="0.25">
      <c r="A75" s="4">
        <f t="shared" ca="1" si="2"/>
        <v>0.1284859166007537</v>
      </c>
      <c r="B75" s="5" t="s">
        <v>74</v>
      </c>
      <c r="C75" s="5" t="s">
        <v>75</v>
      </c>
      <c r="D75" s="5" t="s">
        <v>3836</v>
      </c>
      <c r="E75" s="5" t="s">
        <v>3976</v>
      </c>
      <c r="F75" s="5" t="s">
        <v>3977</v>
      </c>
      <c r="G75" s="4" t="s">
        <v>79</v>
      </c>
      <c r="H75" s="6">
        <f>DATE(2024,12,18)</f>
        <v>45644</v>
      </c>
      <c r="I75" s="47">
        <v>3407.02</v>
      </c>
      <c r="J75" s="4" t="s">
        <v>80</v>
      </c>
      <c r="K75" s="11"/>
      <c r="L75" s="11"/>
      <c r="M75" s="47"/>
      <c r="N75" s="4"/>
      <c r="O75" s="47"/>
      <c r="P75" s="11"/>
      <c r="Q75" s="15"/>
    </row>
    <row r="76" spans="1:17" x14ac:dyDescent="0.25">
      <c r="A76" s="4">
        <f t="shared" ca="1" si="2"/>
        <v>0.20480006406173834</v>
      </c>
      <c r="B76" s="5" t="s">
        <v>307</v>
      </c>
      <c r="C76" s="5" t="s">
        <v>308</v>
      </c>
      <c r="D76" s="5" t="s">
        <v>3836</v>
      </c>
      <c r="E76" s="5" t="s">
        <v>3978</v>
      </c>
      <c r="F76" s="5" t="s">
        <v>3979</v>
      </c>
      <c r="G76" s="4" t="s">
        <v>79</v>
      </c>
      <c r="H76" s="6">
        <f>DATE(2024,11,13)</f>
        <v>45609</v>
      </c>
      <c r="I76" s="47">
        <v>342.81</v>
      </c>
      <c r="J76" s="4" t="s">
        <v>80</v>
      </c>
      <c r="K76" s="11"/>
      <c r="L76" s="11"/>
      <c r="M76" s="47"/>
      <c r="N76" s="4"/>
      <c r="O76" s="47"/>
      <c r="P76" s="11"/>
      <c r="Q76" s="15"/>
    </row>
    <row r="77" spans="1:17" x14ac:dyDescent="0.25">
      <c r="A77" s="4">
        <f t="shared" ca="1" si="2"/>
        <v>0.16888629595718962</v>
      </c>
      <c r="B77" s="5" t="s">
        <v>85</v>
      </c>
      <c r="C77" s="5" t="s">
        <v>86</v>
      </c>
      <c r="D77" s="5" t="s">
        <v>3836</v>
      </c>
      <c r="E77" s="5" t="s">
        <v>3980</v>
      </c>
      <c r="F77" s="5" t="s">
        <v>3981</v>
      </c>
      <c r="G77" s="4" t="s">
        <v>79</v>
      </c>
      <c r="H77" s="6">
        <f>DATE(2024,10,1)</f>
        <v>45566</v>
      </c>
      <c r="I77" s="47">
        <v>401.72</v>
      </c>
      <c r="J77" s="4" t="s">
        <v>80</v>
      </c>
      <c r="K77" s="11"/>
      <c r="L77" s="11"/>
      <c r="M77" s="47"/>
      <c r="N77" s="4"/>
      <c r="O77" s="47"/>
      <c r="P77" s="11"/>
      <c r="Q77" s="15"/>
    </row>
    <row r="78" spans="1:17" x14ac:dyDescent="0.25">
      <c r="A78" s="4">
        <f t="shared" ca="1" si="2"/>
        <v>0.22477319276788743</v>
      </c>
      <c r="B78" s="5" t="s">
        <v>3982</v>
      </c>
      <c r="C78" s="5" t="s">
        <v>3983</v>
      </c>
      <c r="D78" s="5" t="s">
        <v>3836</v>
      </c>
      <c r="E78" s="5" t="s">
        <v>3984</v>
      </c>
      <c r="F78" s="5" t="s">
        <v>3985</v>
      </c>
      <c r="G78" s="4" t="s">
        <v>79</v>
      </c>
      <c r="H78" s="6">
        <f>DATE(2024,11,27)</f>
        <v>45623</v>
      </c>
      <c r="I78" s="47">
        <v>7994.49</v>
      </c>
      <c r="J78" s="4" t="s">
        <v>80</v>
      </c>
      <c r="K78" s="11"/>
      <c r="L78" s="11"/>
      <c r="M78" s="47"/>
      <c r="N78" s="4"/>
      <c r="O78" s="47"/>
      <c r="P78" s="11"/>
      <c r="Q78" s="15"/>
    </row>
    <row r="79" spans="1:17" x14ac:dyDescent="0.25">
      <c r="A79" s="4">
        <f t="shared" ca="1" si="2"/>
        <v>0.28328647202549684</v>
      </c>
      <c r="B79" s="5" t="s">
        <v>2387</v>
      </c>
      <c r="C79" s="5" t="s">
        <v>2388</v>
      </c>
      <c r="D79" s="5" t="s">
        <v>3836</v>
      </c>
      <c r="E79" s="5" t="s">
        <v>3986</v>
      </c>
      <c r="F79" s="5" t="s">
        <v>3987</v>
      </c>
      <c r="G79" s="4" t="s">
        <v>79</v>
      </c>
      <c r="H79" s="6">
        <f>DATE(2025,2,28)</f>
        <v>45716</v>
      </c>
      <c r="I79" s="47">
        <v>0</v>
      </c>
      <c r="J79" s="4" t="s">
        <v>80</v>
      </c>
      <c r="K79" s="11"/>
      <c r="L79" s="11"/>
      <c r="M79" s="47"/>
      <c r="N79" s="4"/>
      <c r="O79" s="47"/>
      <c r="P79" s="11"/>
      <c r="Q79" s="15"/>
    </row>
    <row r="80" spans="1:17" x14ac:dyDescent="0.25">
      <c r="A80" s="4">
        <f t="shared" ca="1" si="2"/>
        <v>0.43993650070369128</v>
      </c>
      <c r="B80" s="5" t="s">
        <v>110</v>
      </c>
      <c r="C80" s="5" t="s">
        <v>111</v>
      </c>
      <c r="D80" s="5" t="s">
        <v>3836</v>
      </c>
      <c r="E80" s="5" t="s">
        <v>3988</v>
      </c>
      <c r="F80" s="5" t="s">
        <v>3989</v>
      </c>
      <c r="G80" s="4" t="s">
        <v>79</v>
      </c>
      <c r="H80" s="6">
        <f>DATE(2024,11,5)</f>
        <v>45601</v>
      </c>
      <c r="I80" s="47">
        <v>3360</v>
      </c>
      <c r="J80" s="4" t="s">
        <v>80</v>
      </c>
      <c r="K80" s="11"/>
      <c r="L80" s="11"/>
      <c r="M80" s="47"/>
      <c r="N80" s="4"/>
      <c r="O80" s="47"/>
      <c r="P80" s="11"/>
      <c r="Q80" s="15"/>
    </row>
    <row r="81" spans="1:17" x14ac:dyDescent="0.25">
      <c r="A81" s="4">
        <f t="shared" ca="1" si="2"/>
        <v>0.2768397104189767</v>
      </c>
      <c r="B81" s="5" t="s">
        <v>241</v>
      </c>
      <c r="C81" s="5" t="s">
        <v>242</v>
      </c>
      <c r="D81" s="5" t="s">
        <v>3836</v>
      </c>
      <c r="E81" s="5" t="s">
        <v>3990</v>
      </c>
      <c r="F81" s="5" t="s">
        <v>3991</v>
      </c>
      <c r="G81" s="4" t="s">
        <v>101</v>
      </c>
      <c r="H81" s="6">
        <f>DATE(2025,1,17)</f>
        <v>45674</v>
      </c>
      <c r="I81" s="47">
        <v>119.19</v>
      </c>
      <c r="J81" s="4" t="s">
        <v>80</v>
      </c>
      <c r="K81" s="11"/>
      <c r="L81" s="11"/>
      <c r="M81" s="47"/>
      <c r="N81" s="4"/>
      <c r="O81" s="47"/>
      <c r="P81" s="11"/>
      <c r="Q81" s="15"/>
    </row>
    <row r="82" spans="1:17" x14ac:dyDescent="0.25">
      <c r="A82" s="4">
        <f t="shared" ca="1" si="2"/>
        <v>0.51232221831070868</v>
      </c>
      <c r="B82" s="5" t="s">
        <v>241</v>
      </c>
      <c r="C82" s="5" t="s">
        <v>242</v>
      </c>
      <c r="D82" s="5" t="s">
        <v>3836</v>
      </c>
      <c r="E82" s="5" t="s">
        <v>3992</v>
      </c>
      <c r="F82" s="5" t="s">
        <v>3993</v>
      </c>
      <c r="G82" s="4" t="s">
        <v>79</v>
      </c>
      <c r="H82" s="6">
        <f>DATE(2024,12,9)</f>
        <v>45635</v>
      </c>
      <c r="I82" s="47">
        <v>279.17</v>
      </c>
      <c r="J82" s="4" t="s">
        <v>80</v>
      </c>
      <c r="K82" s="11"/>
      <c r="L82" s="11"/>
      <c r="M82" s="47"/>
      <c r="N82" s="4"/>
      <c r="O82" s="47"/>
      <c r="P82" s="11"/>
      <c r="Q82" s="15"/>
    </row>
    <row r="83" spans="1:17" x14ac:dyDescent="0.25">
      <c r="A83" s="4">
        <f t="shared" ca="1" si="2"/>
        <v>0.70041271664624094</v>
      </c>
      <c r="B83" s="5" t="s">
        <v>307</v>
      </c>
      <c r="C83" s="5" t="s">
        <v>308</v>
      </c>
      <c r="D83" s="5" t="s">
        <v>3836</v>
      </c>
      <c r="E83" s="5" t="s">
        <v>3994</v>
      </c>
      <c r="F83" s="5" t="s">
        <v>3995</v>
      </c>
      <c r="G83" s="4" t="s">
        <v>79</v>
      </c>
      <c r="H83" s="6">
        <f>DATE(2025,1,10)</f>
        <v>45667</v>
      </c>
      <c r="I83" s="47">
        <v>685.61</v>
      </c>
      <c r="J83" s="4" t="s">
        <v>80</v>
      </c>
      <c r="K83" s="11"/>
      <c r="L83" s="11"/>
      <c r="M83" s="47"/>
      <c r="N83" s="4"/>
      <c r="O83" s="47"/>
      <c r="P83" s="11"/>
      <c r="Q83" s="15"/>
    </row>
    <row r="84" spans="1:17" x14ac:dyDescent="0.25">
      <c r="A84" s="4">
        <f t="shared" ca="1" si="2"/>
        <v>6.4448882548406194E-2</v>
      </c>
      <c r="B84" s="5" t="s">
        <v>241</v>
      </c>
      <c r="C84" s="5" t="s">
        <v>242</v>
      </c>
      <c r="D84" s="5" t="s">
        <v>3836</v>
      </c>
      <c r="E84" s="5" t="s">
        <v>3996</v>
      </c>
      <c r="F84" s="5" t="s">
        <v>3997</v>
      </c>
      <c r="G84" s="4" t="s">
        <v>101</v>
      </c>
      <c r="H84" s="6">
        <f>DATE(2025,1,13)</f>
        <v>45670</v>
      </c>
      <c r="I84" s="47">
        <v>309.89</v>
      </c>
      <c r="J84" s="4" t="s">
        <v>80</v>
      </c>
      <c r="K84" s="11"/>
      <c r="L84" s="11"/>
      <c r="M84" s="47"/>
      <c r="N84" s="4"/>
      <c r="O84" s="47"/>
      <c r="P84" s="11"/>
      <c r="Q84" s="15"/>
    </row>
    <row r="85" spans="1:17" x14ac:dyDescent="0.25">
      <c r="A85" s="4">
        <f t="shared" ca="1" si="2"/>
        <v>0.11079407674411212</v>
      </c>
      <c r="B85" s="5" t="s">
        <v>187</v>
      </c>
      <c r="C85" s="5" t="s">
        <v>188</v>
      </c>
      <c r="D85" s="5" t="s">
        <v>3836</v>
      </c>
      <c r="E85" s="5" t="s">
        <v>3998</v>
      </c>
      <c r="F85" s="5" t="s">
        <v>3999</v>
      </c>
      <c r="G85" s="4" t="s">
        <v>79</v>
      </c>
      <c r="H85" s="6">
        <f>DATE(2024,12,27)</f>
        <v>45653</v>
      </c>
      <c r="I85" s="47">
        <v>3092.54</v>
      </c>
      <c r="J85" s="4" t="s">
        <v>80</v>
      </c>
      <c r="K85" s="11"/>
      <c r="L85" s="11"/>
      <c r="M85" s="47"/>
      <c r="N85" s="4"/>
      <c r="O85" s="47"/>
      <c r="P85" s="11"/>
      <c r="Q85" s="15"/>
    </row>
    <row r="86" spans="1:17" x14ac:dyDescent="0.25">
      <c r="A86" s="4">
        <f t="shared" ca="1" si="2"/>
        <v>0.81121446260647656</v>
      </c>
      <c r="B86" s="5" t="s">
        <v>224</v>
      </c>
      <c r="C86" s="5" t="s">
        <v>225</v>
      </c>
      <c r="D86" s="5" t="s">
        <v>3836</v>
      </c>
      <c r="E86" s="5" t="s">
        <v>4000</v>
      </c>
      <c r="F86" s="5" t="s">
        <v>4001</v>
      </c>
      <c r="G86" s="4" t="s">
        <v>79</v>
      </c>
      <c r="H86" s="6">
        <f>DATE(2024,11,1)</f>
        <v>45597</v>
      </c>
      <c r="I86" s="47">
        <v>16644.48</v>
      </c>
      <c r="J86" s="4" t="s">
        <v>80</v>
      </c>
      <c r="K86" s="11"/>
      <c r="L86" s="11"/>
      <c r="M86" s="47"/>
      <c r="N86" s="4"/>
      <c r="O86" s="47"/>
      <c r="P86" s="11"/>
      <c r="Q86" s="15"/>
    </row>
    <row r="87" spans="1:17" x14ac:dyDescent="0.25">
      <c r="A87" s="4">
        <f t="shared" ca="1" si="2"/>
        <v>0.49664115748489079</v>
      </c>
      <c r="B87" s="5" t="s">
        <v>126</v>
      </c>
      <c r="C87" s="5" t="s">
        <v>127</v>
      </c>
      <c r="D87" s="5" t="s">
        <v>3836</v>
      </c>
      <c r="E87" s="5" t="s">
        <v>4002</v>
      </c>
      <c r="F87" s="5" t="s">
        <v>4003</v>
      </c>
      <c r="G87" s="4" t="s">
        <v>79</v>
      </c>
      <c r="H87" s="6">
        <f>DATE(2024,11,27)</f>
        <v>45623</v>
      </c>
      <c r="I87" s="47">
        <v>1255.68</v>
      </c>
      <c r="J87" s="4" t="s">
        <v>80</v>
      </c>
      <c r="K87" s="11"/>
      <c r="L87" s="11"/>
      <c r="M87" s="47"/>
      <c r="N87" s="4"/>
      <c r="O87" s="47"/>
      <c r="P87" s="11"/>
      <c r="Q87" s="15"/>
    </row>
    <row r="88" spans="1:17" x14ac:dyDescent="0.25">
      <c r="A88">
        <f t="shared" ca="1" si="2"/>
        <v>0.40767320196323109</v>
      </c>
      <c r="B88" s="2" t="s">
        <v>120</v>
      </c>
      <c r="C88" s="2" t="s">
        <v>121</v>
      </c>
      <c r="D88" s="2" t="s">
        <v>3836</v>
      </c>
      <c r="E88" s="2" t="s">
        <v>4004</v>
      </c>
      <c r="F88" s="2" t="s">
        <v>4005</v>
      </c>
      <c r="G88" t="s">
        <v>79</v>
      </c>
      <c r="H88" s="1">
        <f>DATE(2025,1,20)</f>
        <v>45677</v>
      </c>
      <c r="I88" s="45">
        <v>2796.01</v>
      </c>
    </row>
    <row r="89" spans="1:17" x14ac:dyDescent="0.25">
      <c r="A89">
        <f t="shared" ca="1" si="2"/>
        <v>0.31255143525550322</v>
      </c>
      <c r="B89" s="2" t="s">
        <v>81</v>
      </c>
      <c r="C89" s="2" t="s">
        <v>82</v>
      </c>
      <c r="D89" s="2" t="s">
        <v>3836</v>
      </c>
      <c r="E89" s="2" t="s">
        <v>4006</v>
      </c>
      <c r="F89" s="2" t="s">
        <v>4007</v>
      </c>
      <c r="G89" t="s">
        <v>101</v>
      </c>
      <c r="H89" s="1">
        <f>DATE(2025,1,30)</f>
        <v>45687</v>
      </c>
      <c r="I89" s="45">
        <v>477.33</v>
      </c>
    </row>
    <row r="90" spans="1:17" x14ac:dyDescent="0.25">
      <c r="A90">
        <f t="shared" ca="1" si="2"/>
        <v>0.32391977509461223</v>
      </c>
      <c r="B90" s="2" t="s">
        <v>81</v>
      </c>
      <c r="C90" s="2" t="s">
        <v>82</v>
      </c>
      <c r="D90" s="2" t="s">
        <v>3836</v>
      </c>
      <c r="E90" s="2" t="s">
        <v>4008</v>
      </c>
      <c r="F90" s="2" t="s">
        <v>4009</v>
      </c>
      <c r="G90" t="s">
        <v>79</v>
      </c>
      <c r="H90" s="1">
        <f>DATE(2024,11,6)</f>
        <v>45602</v>
      </c>
      <c r="I90" s="45">
        <v>7011.82</v>
      </c>
    </row>
    <row r="91" spans="1:17" x14ac:dyDescent="0.25">
      <c r="A91">
        <f t="shared" ca="1" si="2"/>
        <v>0.62195941774193764</v>
      </c>
      <c r="B91" s="2" t="s">
        <v>354</v>
      </c>
      <c r="C91" s="2" t="s">
        <v>355</v>
      </c>
      <c r="D91" s="2" t="s">
        <v>3836</v>
      </c>
      <c r="E91" s="2" t="s">
        <v>4010</v>
      </c>
      <c r="F91" s="2" t="s">
        <v>4011</v>
      </c>
      <c r="G91" t="s">
        <v>79</v>
      </c>
      <c r="H91" s="1">
        <f>DATE(2024,11,22)</f>
        <v>45618</v>
      </c>
      <c r="I91" s="45">
        <v>21637.35</v>
      </c>
    </row>
    <row r="92" spans="1:17" x14ac:dyDescent="0.25">
      <c r="A92">
        <f t="shared" ca="1" si="2"/>
        <v>0.21854110875777222</v>
      </c>
      <c r="B92" s="2" t="s">
        <v>81</v>
      </c>
      <c r="C92" s="2" t="s">
        <v>82</v>
      </c>
      <c r="D92" s="2" t="s">
        <v>3836</v>
      </c>
      <c r="E92" s="2" t="s">
        <v>4012</v>
      </c>
      <c r="F92" s="2" t="s">
        <v>4013</v>
      </c>
      <c r="G92" t="s">
        <v>79</v>
      </c>
      <c r="H92" s="1">
        <f>DATE(2024,12,9)</f>
        <v>45635</v>
      </c>
      <c r="I92" s="45">
        <v>11714.63</v>
      </c>
    </row>
    <row r="93" spans="1:17" x14ac:dyDescent="0.25">
      <c r="A93">
        <f t="shared" ca="1" si="2"/>
        <v>0.80600560208846506</v>
      </c>
      <c r="B93" s="2" t="s">
        <v>574</v>
      </c>
      <c r="C93" s="2" t="s">
        <v>575</v>
      </c>
      <c r="D93" s="2" t="s">
        <v>3836</v>
      </c>
      <c r="E93" s="2" t="s">
        <v>4014</v>
      </c>
      <c r="F93" s="2" t="s">
        <v>4015</v>
      </c>
      <c r="G93" t="s">
        <v>79</v>
      </c>
      <c r="H93" s="1">
        <f>DATE(2024,12,11)</f>
        <v>45637</v>
      </c>
      <c r="I93" s="45">
        <v>1436.38</v>
      </c>
    </row>
    <row r="94" spans="1:17" x14ac:dyDescent="0.25">
      <c r="A94">
        <f t="shared" ca="1" si="2"/>
        <v>0.80902972589675737</v>
      </c>
      <c r="B94" s="2" t="s">
        <v>354</v>
      </c>
      <c r="C94" s="2" t="s">
        <v>355</v>
      </c>
      <c r="D94" s="2" t="s">
        <v>3836</v>
      </c>
      <c r="E94" s="2" t="s">
        <v>4016</v>
      </c>
      <c r="F94" s="2" t="s">
        <v>4017</v>
      </c>
      <c r="G94" t="s">
        <v>79</v>
      </c>
      <c r="H94" s="1">
        <f>DATE(2024,10,1)</f>
        <v>45566</v>
      </c>
      <c r="I94" s="45">
        <v>1591.25</v>
      </c>
    </row>
    <row r="95" spans="1:17" x14ac:dyDescent="0.25">
      <c r="A95">
        <f t="shared" ca="1" si="2"/>
        <v>0.9663385030559335</v>
      </c>
      <c r="B95" s="2" t="s">
        <v>678</v>
      </c>
      <c r="C95" s="2" t="s">
        <v>679</v>
      </c>
      <c r="D95" s="2" t="s">
        <v>3836</v>
      </c>
      <c r="E95" s="2" t="s">
        <v>4018</v>
      </c>
      <c r="F95" s="2" t="s">
        <v>4019</v>
      </c>
      <c r="G95" t="s">
        <v>79</v>
      </c>
      <c r="H95" s="1">
        <f>DATE(2024,11,27)</f>
        <v>45623</v>
      </c>
      <c r="I95" s="45">
        <v>280.61</v>
      </c>
    </row>
    <row r="96" spans="1:17" x14ac:dyDescent="0.25">
      <c r="A96">
        <f t="shared" ca="1" si="2"/>
        <v>0.74498310523339994</v>
      </c>
      <c r="B96" s="2" t="s">
        <v>241</v>
      </c>
      <c r="C96" s="2" t="s">
        <v>242</v>
      </c>
      <c r="D96" s="2" t="s">
        <v>3836</v>
      </c>
      <c r="E96" s="2" t="s">
        <v>4020</v>
      </c>
      <c r="F96" s="2" t="s">
        <v>4021</v>
      </c>
      <c r="G96" t="s">
        <v>79</v>
      </c>
      <c r="H96" s="1">
        <f>DATE(2024,11,4)</f>
        <v>45600</v>
      </c>
      <c r="I96" s="45">
        <v>1874.96</v>
      </c>
    </row>
    <row r="97" spans="1:9" x14ac:dyDescent="0.25">
      <c r="A97">
        <f t="shared" ca="1" si="2"/>
        <v>0.70475388621763302</v>
      </c>
      <c r="B97" s="2" t="s">
        <v>281</v>
      </c>
      <c r="C97" s="2" t="s">
        <v>282</v>
      </c>
      <c r="D97" s="2" t="s">
        <v>3836</v>
      </c>
      <c r="E97" s="2" t="s">
        <v>4022</v>
      </c>
      <c r="F97" s="2" t="s">
        <v>4023</v>
      </c>
      <c r="G97" t="s">
        <v>101</v>
      </c>
      <c r="H97" s="1">
        <f>DATE(2025,2,10)</f>
        <v>45698</v>
      </c>
      <c r="I97" s="45">
        <v>662.07</v>
      </c>
    </row>
    <row r="98" spans="1:9" x14ac:dyDescent="0.25">
      <c r="A98">
        <f t="shared" ca="1" si="2"/>
        <v>0.26560337511364718</v>
      </c>
      <c r="B98" s="2" t="s">
        <v>241</v>
      </c>
      <c r="C98" s="2" t="s">
        <v>242</v>
      </c>
      <c r="D98" s="2" t="s">
        <v>3836</v>
      </c>
      <c r="E98" s="2" t="s">
        <v>4024</v>
      </c>
      <c r="F98" s="2" t="s">
        <v>4025</v>
      </c>
      <c r="G98" t="s">
        <v>101</v>
      </c>
      <c r="H98" s="1">
        <f>DATE(2025,1,3)</f>
        <v>45660</v>
      </c>
      <c r="I98" s="45">
        <v>175.84</v>
      </c>
    </row>
    <row r="99" spans="1:9" x14ac:dyDescent="0.25">
      <c r="A99">
        <f t="shared" ca="1" si="2"/>
        <v>0.59402764639584582</v>
      </c>
      <c r="B99" s="2" t="s">
        <v>110</v>
      </c>
      <c r="C99" s="2" t="s">
        <v>111</v>
      </c>
      <c r="D99" s="2" t="s">
        <v>3836</v>
      </c>
      <c r="E99" s="2" t="s">
        <v>4026</v>
      </c>
      <c r="F99" s="2" t="s">
        <v>4027</v>
      </c>
      <c r="G99" t="s">
        <v>79</v>
      </c>
      <c r="H99" s="1">
        <f>DATE(2025,1,7)</f>
        <v>45664</v>
      </c>
      <c r="I99" s="45">
        <v>7344</v>
      </c>
    </row>
    <row r="100" spans="1:9" x14ac:dyDescent="0.25">
      <c r="A100">
        <f t="shared" ca="1" si="2"/>
        <v>0.88192166632604241</v>
      </c>
      <c r="B100" s="2" t="s">
        <v>285</v>
      </c>
      <c r="C100" s="2" t="s">
        <v>286</v>
      </c>
      <c r="D100" s="2" t="s">
        <v>3836</v>
      </c>
      <c r="E100" s="2" t="s">
        <v>4028</v>
      </c>
      <c r="F100" s="2" t="s">
        <v>4029</v>
      </c>
      <c r="G100" t="s">
        <v>79</v>
      </c>
      <c r="H100" s="1">
        <f>DATE(2025,2,28)</f>
        <v>45716</v>
      </c>
      <c r="I100" s="45">
        <v>0</v>
      </c>
    </row>
    <row r="101" spans="1:9" x14ac:dyDescent="0.25">
      <c r="A101">
        <f t="shared" ca="1" si="2"/>
        <v>0.24461743288141846</v>
      </c>
      <c r="B101" s="2" t="s">
        <v>285</v>
      </c>
      <c r="C101" s="2" t="s">
        <v>286</v>
      </c>
      <c r="D101" s="2" t="s">
        <v>3836</v>
      </c>
      <c r="E101" s="2" t="s">
        <v>4030</v>
      </c>
      <c r="F101" s="2" t="s">
        <v>4031</v>
      </c>
      <c r="G101" t="s">
        <v>79</v>
      </c>
      <c r="H101" s="1">
        <f>DATE(2024,11,4)</f>
        <v>45600</v>
      </c>
      <c r="I101" s="45">
        <v>477.12</v>
      </c>
    </row>
    <row r="102" spans="1:9" x14ac:dyDescent="0.25">
      <c r="A102">
        <f t="shared" ca="1" si="2"/>
        <v>0.82703410879329842</v>
      </c>
      <c r="B102" s="2" t="s">
        <v>241</v>
      </c>
      <c r="C102" s="2" t="s">
        <v>242</v>
      </c>
      <c r="D102" s="2" t="s">
        <v>3836</v>
      </c>
      <c r="E102" s="2" t="s">
        <v>4032</v>
      </c>
      <c r="F102" s="2" t="s">
        <v>4033</v>
      </c>
      <c r="G102" t="s">
        <v>79</v>
      </c>
      <c r="H102" s="1">
        <f>DATE(2024,10,28)</f>
        <v>45593</v>
      </c>
      <c r="I102" s="45">
        <v>591.6</v>
      </c>
    </row>
    <row r="103" spans="1:9" x14ac:dyDescent="0.25">
      <c r="A103">
        <f t="shared" ca="1" si="2"/>
        <v>0.51711108759949231</v>
      </c>
      <c r="B103" s="2" t="s">
        <v>241</v>
      </c>
      <c r="C103" s="2" t="s">
        <v>242</v>
      </c>
      <c r="D103" s="2" t="s">
        <v>3836</v>
      </c>
      <c r="E103" s="2" t="s">
        <v>4034</v>
      </c>
      <c r="F103" s="2" t="s">
        <v>3993</v>
      </c>
      <c r="G103" t="s">
        <v>79</v>
      </c>
      <c r="H103" s="1">
        <f>DATE(2024,12,9)</f>
        <v>45635</v>
      </c>
      <c r="I103" s="45">
        <v>56.96</v>
      </c>
    </row>
    <row r="104" spans="1:9" x14ac:dyDescent="0.25">
      <c r="A104">
        <f t="shared" ca="1" si="2"/>
        <v>0.27416460632766937</v>
      </c>
      <c r="B104" s="2" t="s">
        <v>81</v>
      </c>
      <c r="C104" s="2" t="s">
        <v>82</v>
      </c>
      <c r="D104" s="2" t="s">
        <v>3836</v>
      </c>
      <c r="E104" s="2" t="s">
        <v>4035</v>
      </c>
      <c r="F104" s="2" t="s">
        <v>4036</v>
      </c>
      <c r="G104" t="s">
        <v>101</v>
      </c>
      <c r="H104" s="1">
        <f>DATE(2024,12,17)</f>
        <v>45643</v>
      </c>
      <c r="I104" s="45">
        <v>253.72</v>
      </c>
    </row>
    <row r="105" spans="1:9" x14ac:dyDescent="0.25">
      <c r="A105">
        <f t="shared" ca="1" si="2"/>
        <v>0.47036959325972394</v>
      </c>
      <c r="B105" s="2" t="s">
        <v>81</v>
      </c>
      <c r="C105" s="2" t="s">
        <v>82</v>
      </c>
      <c r="D105" s="2" t="s">
        <v>3836</v>
      </c>
      <c r="E105" s="2" t="s">
        <v>4037</v>
      </c>
      <c r="F105" s="2" t="s">
        <v>4038</v>
      </c>
      <c r="G105" t="s">
        <v>79</v>
      </c>
      <c r="H105" s="1">
        <f>DATE(2024,11,24)</f>
        <v>45620</v>
      </c>
      <c r="I105" s="45">
        <v>3496.29</v>
      </c>
    </row>
    <row r="106" spans="1:9" x14ac:dyDescent="0.25">
      <c r="A106">
        <f t="shared" ca="1" si="2"/>
        <v>0.83982141063213878</v>
      </c>
      <c r="B106" s="2" t="s">
        <v>611</v>
      </c>
      <c r="C106" s="2" t="s">
        <v>612</v>
      </c>
      <c r="D106" s="2" t="s">
        <v>3836</v>
      </c>
      <c r="E106" s="2" t="s">
        <v>4039</v>
      </c>
      <c r="F106" s="2" t="s">
        <v>4040</v>
      </c>
      <c r="G106" t="s">
        <v>79</v>
      </c>
      <c r="H106" s="1">
        <f>DATE(2025,2,28)</f>
        <v>45716</v>
      </c>
      <c r="I106" s="45">
        <v>0</v>
      </c>
    </row>
    <row r="107" spans="1:9" x14ac:dyDescent="0.25">
      <c r="A107">
        <f t="shared" ca="1" si="2"/>
        <v>0.66490060723724387</v>
      </c>
      <c r="B107" s="2" t="s">
        <v>150</v>
      </c>
      <c r="C107" s="2" t="s">
        <v>151</v>
      </c>
      <c r="D107" s="2" t="s">
        <v>3836</v>
      </c>
      <c r="E107" s="2" t="s">
        <v>4041</v>
      </c>
      <c r="F107" s="2" t="s">
        <v>4042</v>
      </c>
      <c r="G107" t="s">
        <v>79</v>
      </c>
      <c r="H107" s="1">
        <f>DATE(2024,10,23)</f>
        <v>45588</v>
      </c>
      <c r="I107" s="45">
        <v>430.85</v>
      </c>
    </row>
    <row r="108" spans="1:9" x14ac:dyDescent="0.25">
      <c r="A108">
        <f t="shared" ca="1" si="2"/>
        <v>0.68831936144567563</v>
      </c>
      <c r="B108" s="2" t="s">
        <v>241</v>
      </c>
      <c r="C108" s="2" t="s">
        <v>242</v>
      </c>
      <c r="D108" s="2" t="s">
        <v>3836</v>
      </c>
      <c r="E108" s="2" t="s">
        <v>4043</v>
      </c>
      <c r="F108" s="2" t="s">
        <v>4044</v>
      </c>
      <c r="G108" t="s">
        <v>79</v>
      </c>
      <c r="H108" s="1">
        <f>DATE(2024,12,30)</f>
        <v>45656</v>
      </c>
      <c r="I108" s="45">
        <v>123.76</v>
      </c>
    </row>
    <row r="109" spans="1:9" x14ac:dyDescent="0.25">
      <c r="A109">
        <f t="shared" ca="1" si="2"/>
        <v>0.60527106973305378</v>
      </c>
      <c r="B109" s="2" t="s">
        <v>417</v>
      </c>
      <c r="C109" s="2" t="s">
        <v>418</v>
      </c>
      <c r="D109" s="2" t="s">
        <v>3836</v>
      </c>
      <c r="E109" s="2" t="s">
        <v>4045</v>
      </c>
      <c r="F109" s="2" t="s">
        <v>4046</v>
      </c>
      <c r="G109" t="s">
        <v>101</v>
      </c>
      <c r="H109" s="1">
        <f>DATE(2025,3,3)</f>
        <v>45719</v>
      </c>
      <c r="I109" s="45">
        <v>660</v>
      </c>
    </row>
    <row r="110" spans="1:9" x14ac:dyDescent="0.25">
      <c r="A110">
        <f t="shared" ca="1" si="2"/>
        <v>0.41962584255967383</v>
      </c>
      <c r="B110" s="2" t="s">
        <v>417</v>
      </c>
      <c r="C110" s="2" t="s">
        <v>418</v>
      </c>
      <c r="D110" s="2" t="s">
        <v>3836</v>
      </c>
      <c r="E110" s="2" t="s">
        <v>4047</v>
      </c>
      <c r="F110" s="2" t="s">
        <v>4048</v>
      </c>
      <c r="G110" t="s">
        <v>79</v>
      </c>
      <c r="H110" s="1">
        <f>DATE(2024,10,7)</f>
        <v>45572</v>
      </c>
      <c r="I110" s="45">
        <v>-808.06</v>
      </c>
    </row>
    <row r="111" spans="1:9" x14ac:dyDescent="0.25">
      <c r="A111">
        <f t="shared" ca="1" si="2"/>
        <v>0.32461798615410187</v>
      </c>
      <c r="B111" s="2" t="s">
        <v>241</v>
      </c>
      <c r="C111" s="2" t="s">
        <v>242</v>
      </c>
      <c r="D111" s="2" t="s">
        <v>3836</v>
      </c>
      <c r="E111" s="2" t="s">
        <v>4049</v>
      </c>
      <c r="F111" s="2" t="s">
        <v>4050</v>
      </c>
      <c r="G111" t="s">
        <v>79</v>
      </c>
      <c r="H111" s="1">
        <f>DATE(2024,10,14)</f>
        <v>45579</v>
      </c>
      <c r="I111" s="45">
        <v>1452.19</v>
      </c>
    </row>
    <row r="112" spans="1:9" x14ac:dyDescent="0.25">
      <c r="A112">
        <f t="shared" ca="1" si="2"/>
        <v>0.39011157230835058</v>
      </c>
      <c r="B112" s="2" t="s">
        <v>224</v>
      </c>
      <c r="C112" s="2" t="s">
        <v>225</v>
      </c>
      <c r="D112" s="2" t="s">
        <v>3836</v>
      </c>
      <c r="E112" s="2" t="s">
        <v>4051</v>
      </c>
      <c r="F112" s="2" t="s">
        <v>4052</v>
      </c>
      <c r="G112" t="s">
        <v>79</v>
      </c>
      <c r="H112" s="1">
        <f>DATE(2024,12,20)</f>
        <v>45646</v>
      </c>
      <c r="I112" s="45">
        <v>2711.21</v>
      </c>
    </row>
    <row r="113" spans="1:9" x14ac:dyDescent="0.25">
      <c r="A113">
        <f t="shared" ca="1" si="2"/>
        <v>0.87057275242616061</v>
      </c>
      <c r="B113" s="2" t="s">
        <v>126</v>
      </c>
      <c r="C113" s="2" t="s">
        <v>127</v>
      </c>
      <c r="D113" s="2" t="s">
        <v>3836</v>
      </c>
      <c r="E113" s="2" t="s">
        <v>4053</v>
      </c>
      <c r="F113" s="2" t="s">
        <v>4054</v>
      </c>
      <c r="G113" t="s">
        <v>79</v>
      </c>
      <c r="H113" s="1">
        <f>DATE(2025,1,21)</f>
        <v>45678</v>
      </c>
      <c r="I113" s="45">
        <v>34.56</v>
      </c>
    </row>
    <row r="114" spans="1:9" x14ac:dyDescent="0.25">
      <c r="A114">
        <f t="shared" ca="1" si="2"/>
        <v>0.13444995429906881</v>
      </c>
      <c r="B114" s="2" t="s">
        <v>241</v>
      </c>
      <c r="C114" s="2" t="s">
        <v>242</v>
      </c>
      <c r="D114" s="2" t="s">
        <v>3836</v>
      </c>
      <c r="E114" s="2" t="s">
        <v>4055</v>
      </c>
      <c r="F114" s="2" t="s">
        <v>4056</v>
      </c>
      <c r="G114" t="s">
        <v>79</v>
      </c>
      <c r="H114" s="1">
        <f>DATE(2024,11,11)</f>
        <v>45607</v>
      </c>
      <c r="I114" s="45">
        <v>7009.85</v>
      </c>
    </row>
    <row r="115" spans="1:9" x14ac:dyDescent="0.25">
      <c r="A115">
        <f t="shared" ca="1" si="2"/>
        <v>0.703532182231142</v>
      </c>
      <c r="B115" s="2" t="s">
        <v>120</v>
      </c>
      <c r="C115" s="2" t="s">
        <v>121</v>
      </c>
      <c r="D115" s="2" t="s">
        <v>3836</v>
      </c>
      <c r="E115" s="2" t="s">
        <v>4057</v>
      </c>
      <c r="F115" s="2" t="s">
        <v>4058</v>
      </c>
      <c r="G115" t="s">
        <v>101</v>
      </c>
      <c r="H115" s="1">
        <f>DATE(2025,2,10)</f>
        <v>45698</v>
      </c>
      <c r="I115" s="45">
        <v>-612.65</v>
      </c>
    </row>
    <row r="116" spans="1:9" x14ac:dyDescent="0.25">
      <c r="A116">
        <f t="shared" ca="1" si="2"/>
        <v>0.73299557566767337</v>
      </c>
      <c r="B116" s="2" t="s">
        <v>81</v>
      </c>
      <c r="C116" s="2" t="s">
        <v>82</v>
      </c>
      <c r="D116" s="2" t="s">
        <v>3836</v>
      </c>
      <c r="E116" s="2" t="s">
        <v>4059</v>
      </c>
      <c r="F116" s="2" t="s">
        <v>3841</v>
      </c>
      <c r="G116" t="s">
        <v>79</v>
      </c>
      <c r="H116" s="1">
        <f>DATE(2024,11,21)</f>
        <v>45617</v>
      </c>
      <c r="I116" s="45">
        <v>290.08</v>
      </c>
    </row>
    <row r="117" spans="1:9" x14ac:dyDescent="0.25">
      <c r="A117">
        <f t="shared" ca="1" si="2"/>
        <v>0.772659035860085</v>
      </c>
      <c r="B117" s="2" t="s">
        <v>187</v>
      </c>
      <c r="C117" s="2" t="s">
        <v>188</v>
      </c>
      <c r="D117" s="2" t="s">
        <v>3836</v>
      </c>
      <c r="E117" s="2" t="s">
        <v>4060</v>
      </c>
      <c r="F117" s="2" t="s">
        <v>4061</v>
      </c>
      <c r="G117" t="s">
        <v>79</v>
      </c>
      <c r="H117" s="1">
        <f>DATE(2024,11,22)</f>
        <v>45618</v>
      </c>
      <c r="I117" s="45">
        <v>29.05</v>
      </c>
    </row>
    <row r="118" spans="1:9" x14ac:dyDescent="0.25">
      <c r="A118">
        <f t="shared" ca="1" si="2"/>
        <v>0.8205423050891717</v>
      </c>
      <c r="B118" s="2" t="s">
        <v>4062</v>
      </c>
      <c r="C118" s="2" t="s">
        <v>4063</v>
      </c>
      <c r="D118" s="2" t="s">
        <v>3836</v>
      </c>
      <c r="E118" s="2" t="s">
        <v>4064</v>
      </c>
      <c r="F118" s="2" t="s">
        <v>4065</v>
      </c>
      <c r="G118" t="s">
        <v>79</v>
      </c>
      <c r="H118" s="1">
        <f>DATE(2024,10,21)</f>
        <v>45586</v>
      </c>
      <c r="I118" s="45">
        <v>2069.12</v>
      </c>
    </row>
    <row r="119" spans="1:9" x14ac:dyDescent="0.25">
      <c r="A119">
        <f t="shared" ca="1" si="2"/>
        <v>0.60769235187764992</v>
      </c>
      <c r="B119" s="2" t="s">
        <v>136</v>
      </c>
      <c r="C119" s="2" t="s">
        <v>137</v>
      </c>
      <c r="D119" s="2" t="s">
        <v>3836</v>
      </c>
      <c r="E119" s="2" t="s">
        <v>4066</v>
      </c>
      <c r="F119" s="2" t="s">
        <v>4067</v>
      </c>
      <c r="G119" t="s">
        <v>79</v>
      </c>
      <c r="H119" s="1">
        <f>DATE(2024,11,22)</f>
        <v>45618</v>
      </c>
      <c r="I119" s="45">
        <v>381.06</v>
      </c>
    </row>
    <row r="120" spans="1:9" x14ac:dyDescent="0.25">
      <c r="A120">
        <f t="shared" ca="1" si="2"/>
        <v>0.62147619754944516</v>
      </c>
      <c r="B120" s="2" t="s">
        <v>241</v>
      </c>
      <c r="C120" s="2" t="s">
        <v>242</v>
      </c>
      <c r="D120" s="2" t="s">
        <v>3836</v>
      </c>
      <c r="E120" s="2" t="s">
        <v>4068</v>
      </c>
      <c r="F120" s="2" t="s">
        <v>4069</v>
      </c>
      <c r="G120" t="s">
        <v>101</v>
      </c>
      <c r="H120" s="1">
        <f>DATE(2025,1,16)</f>
        <v>45673</v>
      </c>
      <c r="I120" s="45">
        <v>892.04</v>
      </c>
    </row>
    <row r="121" spans="1:9" x14ac:dyDescent="0.25">
      <c r="A121">
        <f t="shared" ca="1" si="2"/>
        <v>0.26666518947385931</v>
      </c>
      <c r="B121" s="2" t="s">
        <v>285</v>
      </c>
      <c r="C121" s="2" t="s">
        <v>286</v>
      </c>
      <c r="D121" s="2" t="s">
        <v>3836</v>
      </c>
      <c r="E121" s="2" t="s">
        <v>4070</v>
      </c>
      <c r="F121" s="2" t="s">
        <v>4071</v>
      </c>
      <c r="G121" t="s">
        <v>79</v>
      </c>
      <c r="H121" s="1">
        <f>DATE(2025,1,22)</f>
        <v>45679</v>
      </c>
      <c r="I121" s="45">
        <v>1606.84</v>
      </c>
    </row>
    <row r="122" spans="1:9" x14ac:dyDescent="0.25">
      <c r="A122">
        <f t="shared" ca="1" si="2"/>
        <v>0.18141547095718891</v>
      </c>
      <c r="B122" s="2" t="s">
        <v>241</v>
      </c>
      <c r="C122" s="2" t="s">
        <v>242</v>
      </c>
      <c r="D122" s="2" t="s">
        <v>3836</v>
      </c>
      <c r="E122" s="2" t="s">
        <v>4072</v>
      </c>
      <c r="F122" s="2" t="s">
        <v>4073</v>
      </c>
      <c r="G122" t="s">
        <v>79</v>
      </c>
      <c r="H122" s="1">
        <f>DATE(2024,10,28)</f>
        <v>45593</v>
      </c>
      <c r="I122" s="45">
        <v>106.69</v>
      </c>
    </row>
    <row r="123" spans="1:9" x14ac:dyDescent="0.25">
      <c r="A123">
        <f t="shared" ca="1" si="2"/>
        <v>0.48381953218804341</v>
      </c>
      <c r="B123" s="2" t="s">
        <v>241</v>
      </c>
      <c r="C123" s="2" t="s">
        <v>242</v>
      </c>
      <c r="D123" s="2" t="s">
        <v>3836</v>
      </c>
      <c r="E123" s="2" t="s">
        <v>4074</v>
      </c>
      <c r="F123" s="2" t="s">
        <v>4075</v>
      </c>
      <c r="G123" t="s">
        <v>101</v>
      </c>
      <c r="H123" s="1">
        <f>DATE(2025,2,3)</f>
        <v>45691</v>
      </c>
      <c r="I123" s="45">
        <v>1234.2</v>
      </c>
    </row>
    <row r="124" spans="1:9" x14ac:dyDescent="0.25">
      <c r="A124">
        <f t="shared" ca="1" si="2"/>
        <v>0.4754426376587696</v>
      </c>
      <c r="B124" s="2" t="s">
        <v>81</v>
      </c>
      <c r="C124" s="2" t="s">
        <v>82</v>
      </c>
      <c r="D124" s="2" t="s">
        <v>3836</v>
      </c>
      <c r="E124" s="2" t="s">
        <v>4076</v>
      </c>
      <c r="F124" s="2" t="s">
        <v>4077</v>
      </c>
      <c r="G124" t="s">
        <v>79</v>
      </c>
      <c r="H124" s="1">
        <f>DATE(2024,12,12)</f>
        <v>45638</v>
      </c>
      <c r="I124" s="45">
        <v>183.65</v>
      </c>
    </row>
    <row r="125" spans="1:9" x14ac:dyDescent="0.25">
      <c r="A125">
        <f t="shared" ca="1" si="2"/>
        <v>0.93870372159191695</v>
      </c>
      <c r="B125" s="2" t="s">
        <v>285</v>
      </c>
      <c r="C125" s="2" t="s">
        <v>286</v>
      </c>
      <c r="D125" s="2" t="s">
        <v>3836</v>
      </c>
      <c r="E125" s="2" t="s">
        <v>4078</v>
      </c>
      <c r="F125" s="2" t="s">
        <v>4079</v>
      </c>
      <c r="G125" t="s">
        <v>79</v>
      </c>
      <c r="H125" s="1">
        <f>DATE(2024,10,16)</f>
        <v>45581</v>
      </c>
      <c r="I125" s="45">
        <v>930.56</v>
      </c>
    </row>
    <row r="126" spans="1:9" x14ac:dyDescent="0.25">
      <c r="A126">
        <f t="shared" ca="1" si="2"/>
        <v>0.73278544822315594</v>
      </c>
      <c r="B126" s="2" t="s">
        <v>150</v>
      </c>
      <c r="C126" s="2" t="s">
        <v>151</v>
      </c>
      <c r="D126" s="2" t="s">
        <v>3836</v>
      </c>
      <c r="E126" s="2" t="s">
        <v>4080</v>
      </c>
      <c r="F126" s="2" t="s">
        <v>4081</v>
      </c>
      <c r="G126" t="s">
        <v>79</v>
      </c>
      <c r="H126" s="1">
        <f>DATE(2024,10,30)</f>
        <v>45595</v>
      </c>
      <c r="I126" s="45">
        <v>305.94</v>
      </c>
    </row>
    <row r="127" spans="1:9" x14ac:dyDescent="0.25">
      <c r="A127">
        <f t="shared" ca="1" si="2"/>
        <v>0.82014162485398678</v>
      </c>
      <c r="B127" s="2" t="s">
        <v>81</v>
      </c>
      <c r="C127" s="2" t="s">
        <v>82</v>
      </c>
      <c r="D127" s="2" t="s">
        <v>3836</v>
      </c>
      <c r="E127" s="2" t="s">
        <v>4082</v>
      </c>
      <c r="F127" s="2" t="s">
        <v>4083</v>
      </c>
      <c r="G127" t="s">
        <v>79</v>
      </c>
      <c r="H127" s="1">
        <f>DATE(2024,10,22)</f>
        <v>45587</v>
      </c>
      <c r="I127" s="45">
        <v>1598.62</v>
      </c>
    </row>
    <row r="128" spans="1:9" x14ac:dyDescent="0.25">
      <c r="A128">
        <f t="shared" ca="1" si="2"/>
        <v>0.64357953264401369</v>
      </c>
      <c r="B128" s="2" t="s">
        <v>81</v>
      </c>
      <c r="C128" s="2" t="s">
        <v>82</v>
      </c>
      <c r="D128" s="2" t="s">
        <v>3836</v>
      </c>
      <c r="E128" s="2" t="s">
        <v>4084</v>
      </c>
      <c r="F128" s="2" t="s">
        <v>4085</v>
      </c>
      <c r="G128" t="s">
        <v>101</v>
      </c>
      <c r="H128" s="1">
        <f>DATE(2025,2,20)</f>
        <v>45708</v>
      </c>
      <c r="I128" s="45">
        <v>636.87</v>
      </c>
    </row>
    <row r="129" spans="1:9" x14ac:dyDescent="0.25">
      <c r="A129">
        <f t="shared" ca="1" si="2"/>
        <v>0.86271271902481339</v>
      </c>
      <c r="B129" s="2" t="s">
        <v>285</v>
      </c>
      <c r="C129" s="2" t="s">
        <v>286</v>
      </c>
      <c r="D129" s="2" t="s">
        <v>3836</v>
      </c>
      <c r="E129" s="2" t="s">
        <v>4086</v>
      </c>
      <c r="F129" s="2" t="s">
        <v>4087</v>
      </c>
      <c r="G129" t="s">
        <v>79</v>
      </c>
      <c r="H129" s="1">
        <f>DATE(2025,1,31)</f>
        <v>45688</v>
      </c>
      <c r="I129" s="45">
        <v>1172.51</v>
      </c>
    </row>
    <row r="130" spans="1:9" x14ac:dyDescent="0.25">
      <c r="A130">
        <f t="shared" ca="1" si="2"/>
        <v>0.61338170755204469</v>
      </c>
      <c r="B130" s="2" t="s">
        <v>224</v>
      </c>
      <c r="C130" s="2" t="s">
        <v>225</v>
      </c>
      <c r="D130" s="2" t="s">
        <v>3836</v>
      </c>
      <c r="E130" s="2" t="s">
        <v>4088</v>
      </c>
      <c r="F130" s="2" t="s">
        <v>4089</v>
      </c>
      <c r="G130" t="s">
        <v>79</v>
      </c>
      <c r="H130" s="1">
        <f>DATE(2024,10,22)</f>
        <v>45587</v>
      </c>
      <c r="I130" s="45">
        <v>859.52</v>
      </c>
    </row>
    <row r="131" spans="1:9" x14ac:dyDescent="0.25">
      <c r="A131">
        <f t="shared" ca="1" si="2"/>
        <v>0.59303669112265966</v>
      </c>
      <c r="B131" s="2" t="s">
        <v>187</v>
      </c>
      <c r="C131" s="2" t="s">
        <v>188</v>
      </c>
      <c r="D131" s="2" t="s">
        <v>3836</v>
      </c>
      <c r="E131" s="2" t="s">
        <v>4090</v>
      </c>
      <c r="F131" s="2" t="s">
        <v>4091</v>
      </c>
      <c r="G131" t="s">
        <v>101</v>
      </c>
      <c r="H131" s="1">
        <f>DATE(2025,1,15)</f>
        <v>45672</v>
      </c>
      <c r="I131" s="45">
        <v>585</v>
      </c>
    </row>
    <row r="132" spans="1:9" x14ac:dyDescent="0.25">
      <c r="A132">
        <f t="shared" ca="1" si="2"/>
        <v>0.29136627015605665</v>
      </c>
      <c r="B132" s="2" t="s">
        <v>81</v>
      </c>
      <c r="C132" s="2" t="s">
        <v>82</v>
      </c>
      <c r="D132" s="2" t="s">
        <v>3836</v>
      </c>
      <c r="E132" s="2" t="s">
        <v>4092</v>
      </c>
      <c r="F132" s="2" t="s">
        <v>4093</v>
      </c>
      <c r="G132" t="s">
        <v>79</v>
      </c>
      <c r="H132" s="1">
        <f>DATE(2024,10,3)</f>
        <v>45568</v>
      </c>
      <c r="I132" s="45">
        <v>1705.2</v>
      </c>
    </row>
    <row r="133" spans="1:9" x14ac:dyDescent="0.25">
      <c r="A133">
        <f t="shared" ca="1" si="2"/>
        <v>0.3300412920366862</v>
      </c>
      <c r="B133" s="2" t="s">
        <v>150</v>
      </c>
      <c r="C133" s="2" t="s">
        <v>151</v>
      </c>
      <c r="D133" s="2" t="s">
        <v>3836</v>
      </c>
      <c r="E133" s="2" t="s">
        <v>4094</v>
      </c>
      <c r="F133" s="2" t="s">
        <v>4095</v>
      </c>
      <c r="G133" t="s">
        <v>79</v>
      </c>
      <c r="H133" s="1">
        <f>DATE(2024,12,13)</f>
        <v>45639</v>
      </c>
      <c r="I133" s="45">
        <v>844.27</v>
      </c>
    </row>
    <row r="134" spans="1:9" x14ac:dyDescent="0.25">
      <c r="A134">
        <f t="shared" ref="A134:A197" ca="1" si="3">RAND()</f>
        <v>0.23903959016903997</v>
      </c>
      <c r="B134" s="2" t="s">
        <v>3650</v>
      </c>
      <c r="C134" s="2" t="s">
        <v>3651</v>
      </c>
      <c r="D134" s="2" t="s">
        <v>3836</v>
      </c>
      <c r="E134" s="2" t="s">
        <v>4096</v>
      </c>
      <c r="F134" s="2" t="s">
        <v>4097</v>
      </c>
      <c r="G134" t="s">
        <v>101</v>
      </c>
      <c r="H134" s="1">
        <f>DATE(2025,2,19)</f>
        <v>45707</v>
      </c>
      <c r="I134" s="45">
        <v>5861.81</v>
      </c>
    </row>
    <row r="135" spans="1:9" x14ac:dyDescent="0.25">
      <c r="A135">
        <f t="shared" ca="1" si="3"/>
        <v>0.7809039430520448</v>
      </c>
      <c r="B135" s="2" t="s">
        <v>120</v>
      </c>
      <c r="C135" s="2" t="s">
        <v>121</v>
      </c>
      <c r="D135" s="2" t="s">
        <v>3836</v>
      </c>
      <c r="E135" s="2" t="s">
        <v>4098</v>
      </c>
      <c r="F135" s="2" t="s">
        <v>4099</v>
      </c>
      <c r="G135" t="s">
        <v>79</v>
      </c>
      <c r="H135" s="1">
        <f>DATE(2024,12,2)</f>
        <v>45628</v>
      </c>
      <c r="I135" s="45">
        <v>4271.04</v>
      </c>
    </row>
    <row r="136" spans="1:9" x14ac:dyDescent="0.25">
      <c r="A136">
        <f t="shared" ca="1" si="3"/>
        <v>0.38468795450354221</v>
      </c>
      <c r="B136" s="2" t="s">
        <v>241</v>
      </c>
      <c r="C136" s="2" t="s">
        <v>242</v>
      </c>
      <c r="D136" s="2" t="s">
        <v>3836</v>
      </c>
      <c r="E136" s="2" t="s">
        <v>4100</v>
      </c>
      <c r="F136" s="2" t="s">
        <v>4101</v>
      </c>
      <c r="G136" t="s">
        <v>101</v>
      </c>
      <c r="H136" s="1">
        <f>DATE(2025,1,8)</f>
        <v>45665</v>
      </c>
      <c r="I136" s="45">
        <v>1989.38</v>
      </c>
    </row>
    <row r="137" spans="1:9" x14ac:dyDescent="0.25">
      <c r="A137">
        <f t="shared" ca="1" si="3"/>
        <v>0.42693423068405412</v>
      </c>
      <c r="B137" s="2" t="s">
        <v>224</v>
      </c>
      <c r="C137" s="2" t="s">
        <v>225</v>
      </c>
      <c r="D137" s="2" t="s">
        <v>3836</v>
      </c>
      <c r="E137" s="2" t="s">
        <v>4102</v>
      </c>
      <c r="F137" s="2" t="s">
        <v>4103</v>
      </c>
      <c r="G137" t="s">
        <v>79</v>
      </c>
      <c r="H137" s="1">
        <f>DATE(2024,12,19)</f>
        <v>45645</v>
      </c>
      <c r="I137" s="45">
        <v>2217.2199999999998</v>
      </c>
    </row>
    <row r="138" spans="1:9" x14ac:dyDescent="0.25">
      <c r="A138">
        <f t="shared" ca="1" si="3"/>
        <v>0.50078826401053933</v>
      </c>
      <c r="B138" s="2" t="s">
        <v>623</v>
      </c>
      <c r="C138" s="2" t="s">
        <v>624</v>
      </c>
      <c r="D138" s="2" t="s">
        <v>3836</v>
      </c>
      <c r="E138" s="2" t="s">
        <v>4104</v>
      </c>
      <c r="F138" s="2" t="s">
        <v>4105</v>
      </c>
      <c r="G138" t="s">
        <v>79</v>
      </c>
      <c r="H138" s="1">
        <f>DATE(2025,1,9)</f>
        <v>45666</v>
      </c>
      <c r="I138" s="45">
        <v>13160.74</v>
      </c>
    </row>
    <row r="139" spans="1:9" x14ac:dyDescent="0.25">
      <c r="A139">
        <f t="shared" ca="1" si="3"/>
        <v>0.2703609596101707</v>
      </c>
      <c r="B139" s="2" t="s">
        <v>150</v>
      </c>
      <c r="C139" s="2" t="s">
        <v>151</v>
      </c>
      <c r="D139" s="2" t="s">
        <v>3836</v>
      </c>
      <c r="E139" s="2" t="s">
        <v>4106</v>
      </c>
      <c r="F139" s="2" t="s">
        <v>4107</v>
      </c>
      <c r="G139" t="s">
        <v>79</v>
      </c>
      <c r="H139" s="1">
        <f>DATE(2025,1,10)</f>
        <v>45667</v>
      </c>
      <c r="I139" s="45">
        <v>1154.96</v>
      </c>
    </row>
    <row r="140" spans="1:9" x14ac:dyDescent="0.25">
      <c r="A140">
        <f t="shared" ca="1" si="3"/>
        <v>0.11721191310087231</v>
      </c>
      <c r="B140" s="2" t="s">
        <v>241</v>
      </c>
      <c r="C140" s="2" t="s">
        <v>242</v>
      </c>
      <c r="D140" s="2" t="s">
        <v>3836</v>
      </c>
      <c r="E140" s="2" t="s">
        <v>4108</v>
      </c>
      <c r="F140" s="2" t="s">
        <v>4109</v>
      </c>
      <c r="G140" t="s">
        <v>79</v>
      </c>
      <c r="H140" s="1">
        <f>DATE(2024,12,2)</f>
        <v>45628</v>
      </c>
      <c r="I140" s="45">
        <v>290.31</v>
      </c>
    </row>
    <row r="141" spans="1:9" x14ac:dyDescent="0.25">
      <c r="A141">
        <f t="shared" ca="1" si="3"/>
        <v>0.42150387790313892</v>
      </c>
      <c r="B141" s="2" t="s">
        <v>126</v>
      </c>
      <c r="C141" s="2" t="s">
        <v>127</v>
      </c>
      <c r="D141" s="2" t="s">
        <v>3836</v>
      </c>
      <c r="E141" s="2" t="s">
        <v>4110</v>
      </c>
      <c r="F141" s="2" t="s">
        <v>4111</v>
      </c>
      <c r="G141" t="s">
        <v>79</v>
      </c>
      <c r="H141" s="1">
        <f>DATE(2024,11,11)</f>
        <v>45607</v>
      </c>
      <c r="I141" s="45">
        <v>321.60000000000002</v>
      </c>
    </row>
    <row r="142" spans="1:9" x14ac:dyDescent="0.25">
      <c r="A142">
        <f t="shared" ca="1" si="3"/>
        <v>0.55492322574265263</v>
      </c>
      <c r="B142" s="2" t="s">
        <v>311</v>
      </c>
      <c r="C142" s="2" t="s">
        <v>312</v>
      </c>
      <c r="D142" s="2" t="s">
        <v>3836</v>
      </c>
      <c r="E142" s="2" t="s">
        <v>4112</v>
      </c>
      <c r="F142" s="2" t="s">
        <v>4113</v>
      </c>
      <c r="G142" t="s">
        <v>101</v>
      </c>
      <c r="H142" s="1">
        <f>DATE(2025,2,25)</f>
        <v>45713</v>
      </c>
      <c r="I142" s="45">
        <v>-66.48</v>
      </c>
    </row>
    <row r="143" spans="1:9" x14ac:dyDescent="0.25">
      <c r="A143">
        <f t="shared" ca="1" si="3"/>
        <v>0.92087974133879757</v>
      </c>
      <c r="B143" s="2" t="s">
        <v>285</v>
      </c>
      <c r="C143" s="2" t="s">
        <v>286</v>
      </c>
      <c r="D143" s="2" t="s">
        <v>3836</v>
      </c>
      <c r="E143" s="2" t="s">
        <v>4114</v>
      </c>
      <c r="F143" s="2" t="s">
        <v>4115</v>
      </c>
      <c r="G143" t="s">
        <v>79</v>
      </c>
      <c r="H143" s="1">
        <f>DATE(2025,2,3)</f>
        <v>45691</v>
      </c>
      <c r="I143" s="45">
        <v>1905.8</v>
      </c>
    </row>
    <row r="144" spans="1:9" x14ac:dyDescent="0.25">
      <c r="A144">
        <f t="shared" ca="1" si="3"/>
        <v>0.42403300124807364</v>
      </c>
      <c r="B144" s="2" t="s">
        <v>623</v>
      </c>
      <c r="C144" s="2" t="s">
        <v>624</v>
      </c>
      <c r="D144" s="2" t="s">
        <v>3836</v>
      </c>
      <c r="E144" s="2" t="s">
        <v>4116</v>
      </c>
      <c r="F144" s="2" t="s">
        <v>4117</v>
      </c>
      <c r="G144" t="s">
        <v>101</v>
      </c>
      <c r="H144" s="1">
        <f>DATE(2025,2,26)</f>
        <v>45714</v>
      </c>
      <c r="I144" s="45">
        <v>-17164.98</v>
      </c>
    </row>
    <row r="145" spans="1:9" x14ac:dyDescent="0.25">
      <c r="A145">
        <f t="shared" ca="1" si="3"/>
        <v>4.639960653541253E-2</v>
      </c>
      <c r="B145" s="2" t="s">
        <v>354</v>
      </c>
      <c r="C145" s="2" t="s">
        <v>355</v>
      </c>
      <c r="D145" s="2" t="s">
        <v>3836</v>
      </c>
      <c r="E145" s="2" t="s">
        <v>4118</v>
      </c>
      <c r="F145" s="2" t="s">
        <v>4119</v>
      </c>
      <c r="G145" t="s">
        <v>79</v>
      </c>
      <c r="H145" s="1">
        <f>DATE(2024,10,23)</f>
        <v>45588</v>
      </c>
      <c r="I145" s="45">
        <v>2472.35</v>
      </c>
    </row>
    <row r="146" spans="1:9" x14ac:dyDescent="0.25">
      <c r="A146">
        <f t="shared" ca="1" si="3"/>
        <v>0.22545344502931486</v>
      </c>
      <c r="B146" s="2" t="s">
        <v>1893</v>
      </c>
      <c r="C146" s="2" t="s">
        <v>1894</v>
      </c>
      <c r="D146" s="2" t="s">
        <v>3836</v>
      </c>
      <c r="E146" s="2" t="s">
        <v>4120</v>
      </c>
      <c r="F146" s="2" t="s">
        <v>4121</v>
      </c>
      <c r="G146" t="s">
        <v>79</v>
      </c>
      <c r="H146" s="1">
        <f>DATE(2024,12,17)</f>
        <v>45643</v>
      </c>
      <c r="I146" s="45">
        <v>223.07</v>
      </c>
    </row>
    <row r="147" spans="1:9" x14ac:dyDescent="0.25">
      <c r="A147">
        <f t="shared" ca="1" si="3"/>
        <v>0.39175407965299491</v>
      </c>
      <c r="B147" s="2" t="s">
        <v>126</v>
      </c>
      <c r="C147" s="2" t="s">
        <v>127</v>
      </c>
      <c r="D147" s="2" t="s">
        <v>3836</v>
      </c>
      <c r="E147" s="2" t="s">
        <v>4122</v>
      </c>
      <c r="F147" s="2" t="s">
        <v>4123</v>
      </c>
      <c r="G147" t="s">
        <v>101</v>
      </c>
      <c r="H147" s="1">
        <f>DATE(2025,2,24)</f>
        <v>45712</v>
      </c>
      <c r="I147" s="45">
        <v>349.12</v>
      </c>
    </row>
    <row r="148" spans="1:9" x14ac:dyDescent="0.25">
      <c r="A148">
        <f t="shared" ca="1" si="3"/>
        <v>0.5268416879009824</v>
      </c>
      <c r="B148" s="2" t="s">
        <v>285</v>
      </c>
      <c r="C148" s="2" t="s">
        <v>286</v>
      </c>
      <c r="D148" s="2" t="s">
        <v>3836</v>
      </c>
      <c r="E148" s="2" t="s">
        <v>4124</v>
      </c>
      <c r="F148" s="2" t="s">
        <v>4125</v>
      </c>
      <c r="G148" t="s">
        <v>79</v>
      </c>
      <c r="H148" s="1">
        <f>DATE(2024,12,23)</f>
        <v>45649</v>
      </c>
      <c r="I148" s="45">
        <v>7188.32</v>
      </c>
    </row>
    <row r="149" spans="1:9" x14ac:dyDescent="0.25">
      <c r="A149">
        <f t="shared" ca="1" si="3"/>
        <v>0.36481906315661039</v>
      </c>
      <c r="B149" s="2" t="s">
        <v>120</v>
      </c>
      <c r="C149" s="2" t="s">
        <v>121</v>
      </c>
      <c r="D149" s="2" t="s">
        <v>3836</v>
      </c>
      <c r="E149" s="2" t="s">
        <v>4126</v>
      </c>
      <c r="F149" s="2" t="s">
        <v>4127</v>
      </c>
      <c r="G149" t="s">
        <v>79</v>
      </c>
      <c r="H149" s="1">
        <f>DATE(2024,12,2)</f>
        <v>45628</v>
      </c>
      <c r="I149" s="45">
        <v>492.24</v>
      </c>
    </row>
    <row r="150" spans="1:9" x14ac:dyDescent="0.25">
      <c r="A150">
        <f t="shared" ca="1" si="3"/>
        <v>0.88509820166845088</v>
      </c>
      <c r="B150" s="2" t="s">
        <v>2445</v>
      </c>
      <c r="C150" s="2" t="s">
        <v>2446</v>
      </c>
      <c r="D150" s="2" t="s">
        <v>3836</v>
      </c>
      <c r="E150" s="2" t="s">
        <v>4128</v>
      </c>
      <c r="F150" s="2" t="s">
        <v>4129</v>
      </c>
      <c r="G150" t="s">
        <v>79</v>
      </c>
      <c r="H150" s="1">
        <f>DATE(2025,1,31)</f>
        <v>45688</v>
      </c>
      <c r="I150" s="45">
        <v>1484.63</v>
      </c>
    </row>
    <row r="151" spans="1:9" x14ac:dyDescent="0.25">
      <c r="A151">
        <f t="shared" ca="1" si="3"/>
        <v>4.7471421190851459E-2</v>
      </c>
      <c r="B151" s="2" t="s">
        <v>224</v>
      </c>
      <c r="C151" s="2" t="s">
        <v>225</v>
      </c>
      <c r="D151" s="2" t="s">
        <v>3836</v>
      </c>
      <c r="E151" s="2" t="s">
        <v>4130</v>
      </c>
      <c r="F151" s="2" t="s">
        <v>4131</v>
      </c>
      <c r="G151" t="s">
        <v>79</v>
      </c>
      <c r="H151" s="1">
        <f>DATE(2025,1,30)</f>
        <v>45687</v>
      </c>
      <c r="I151" s="45">
        <v>904.12</v>
      </c>
    </row>
    <row r="152" spans="1:9" x14ac:dyDescent="0.25">
      <c r="A152">
        <f t="shared" ca="1" si="3"/>
        <v>0.15348850888993704</v>
      </c>
      <c r="B152" s="2" t="s">
        <v>417</v>
      </c>
      <c r="C152" s="2" t="s">
        <v>418</v>
      </c>
      <c r="D152" s="2" t="s">
        <v>3836</v>
      </c>
      <c r="E152" s="2" t="s">
        <v>4132</v>
      </c>
      <c r="F152" s="2" t="s">
        <v>4133</v>
      </c>
      <c r="G152" t="s">
        <v>101</v>
      </c>
      <c r="H152" s="1">
        <f>DATE(2025,2,14)</f>
        <v>45702</v>
      </c>
      <c r="I152" s="45">
        <v>396</v>
      </c>
    </row>
    <row r="153" spans="1:9" x14ac:dyDescent="0.25">
      <c r="A153">
        <f t="shared" ca="1" si="3"/>
        <v>0.38408680607507384</v>
      </c>
      <c r="B153" s="2" t="s">
        <v>645</v>
      </c>
      <c r="C153" s="2" t="s">
        <v>646</v>
      </c>
      <c r="D153" s="2" t="s">
        <v>3836</v>
      </c>
      <c r="E153" s="2" t="s">
        <v>4134</v>
      </c>
      <c r="F153" s="2" t="s">
        <v>4135</v>
      </c>
      <c r="G153" t="s">
        <v>79</v>
      </c>
      <c r="H153" s="1">
        <f>DATE(2024,11,8)</f>
        <v>45604</v>
      </c>
      <c r="I153" s="45">
        <v>2941.2</v>
      </c>
    </row>
    <row r="154" spans="1:9" x14ac:dyDescent="0.25">
      <c r="A154">
        <f t="shared" ca="1" si="3"/>
        <v>0.86397359480602764</v>
      </c>
      <c r="B154" s="2" t="s">
        <v>241</v>
      </c>
      <c r="C154" s="2" t="s">
        <v>242</v>
      </c>
      <c r="D154" s="2" t="s">
        <v>3836</v>
      </c>
      <c r="E154" s="2" t="s">
        <v>4136</v>
      </c>
      <c r="F154" s="2" t="s">
        <v>4137</v>
      </c>
      <c r="G154" t="s">
        <v>101</v>
      </c>
      <c r="H154" s="1">
        <f>DATE(2025,1,29)</f>
        <v>45686</v>
      </c>
      <c r="I154" s="45">
        <v>2698</v>
      </c>
    </row>
    <row r="155" spans="1:9" x14ac:dyDescent="0.25">
      <c r="A155">
        <f t="shared" ca="1" si="3"/>
        <v>0.43049105029041856</v>
      </c>
      <c r="B155" s="2" t="s">
        <v>81</v>
      </c>
      <c r="C155" s="2" t="s">
        <v>82</v>
      </c>
      <c r="D155" s="2" t="s">
        <v>3836</v>
      </c>
      <c r="E155" s="2" t="s">
        <v>4138</v>
      </c>
      <c r="F155" s="2" t="s">
        <v>4139</v>
      </c>
      <c r="G155" t="s">
        <v>101</v>
      </c>
      <c r="H155" s="1">
        <f>DATE(2025,2,5)</f>
        <v>45693</v>
      </c>
      <c r="I155" s="45">
        <v>2171.29</v>
      </c>
    </row>
    <row r="156" spans="1:9" x14ac:dyDescent="0.25">
      <c r="A156">
        <f t="shared" ca="1" si="3"/>
        <v>0.28989512704079989</v>
      </c>
      <c r="B156" s="2" t="s">
        <v>187</v>
      </c>
      <c r="C156" s="2" t="s">
        <v>188</v>
      </c>
      <c r="D156" s="2" t="s">
        <v>3836</v>
      </c>
      <c r="E156" s="2" t="s">
        <v>4140</v>
      </c>
      <c r="F156" s="2" t="s">
        <v>4141</v>
      </c>
      <c r="G156" t="s">
        <v>79</v>
      </c>
      <c r="H156" s="1">
        <f>DATE(2024,12,16)</f>
        <v>45642</v>
      </c>
      <c r="I156" s="45">
        <v>471.64</v>
      </c>
    </row>
    <row r="157" spans="1:9" x14ac:dyDescent="0.25">
      <c r="A157">
        <f t="shared" ca="1" si="3"/>
        <v>8.3928542738146761E-2</v>
      </c>
      <c r="B157" s="2" t="s">
        <v>120</v>
      </c>
      <c r="C157" s="2" t="s">
        <v>121</v>
      </c>
      <c r="D157" s="2" t="s">
        <v>3836</v>
      </c>
      <c r="E157" s="2" t="s">
        <v>4142</v>
      </c>
      <c r="F157" s="2" t="s">
        <v>4143</v>
      </c>
      <c r="G157" t="s">
        <v>79</v>
      </c>
      <c r="H157" s="1">
        <f>DATE(2024,12,5)</f>
        <v>45631</v>
      </c>
      <c r="I157" s="45">
        <v>2953.44</v>
      </c>
    </row>
    <row r="158" spans="1:9" x14ac:dyDescent="0.25">
      <c r="A158">
        <f t="shared" ca="1" si="3"/>
        <v>0.15094853336599356</v>
      </c>
      <c r="B158" s="2" t="s">
        <v>224</v>
      </c>
      <c r="C158" s="2" t="s">
        <v>225</v>
      </c>
      <c r="D158" s="2" t="s">
        <v>3836</v>
      </c>
      <c r="E158" s="2" t="s">
        <v>4144</v>
      </c>
      <c r="F158" s="2" t="s">
        <v>3843</v>
      </c>
      <c r="G158" t="s">
        <v>79</v>
      </c>
      <c r="H158" s="1">
        <f>DATE(2025,1,12)</f>
        <v>45669</v>
      </c>
      <c r="I158" s="45">
        <v>-6130.33</v>
      </c>
    </row>
    <row r="159" spans="1:9" x14ac:dyDescent="0.25">
      <c r="A159">
        <f t="shared" ca="1" si="3"/>
        <v>0.2813380116152121</v>
      </c>
      <c r="B159" s="2" t="s">
        <v>241</v>
      </c>
      <c r="C159" s="2" t="s">
        <v>242</v>
      </c>
      <c r="D159" s="2" t="s">
        <v>3836</v>
      </c>
      <c r="E159" s="2" t="s">
        <v>4145</v>
      </c>
      <c r="F159" s="2" t="s">
        <v>4146</v>
      </c>
      <c r="G159" t="s">
        <v>101</v>
      </c>
      <c r="H159" s="1">
        <f>DATE(2025,2,7)</f>
        <v>45695</v>
      </c>
      <c r="I159" s="45">
        <v>832.41</v>
      </c>
    </row>
    <row r="160" spans="1:9" x14ac:dyDescent="0.25">
      <c r="A160">
        <f t="shared" ca="1" si="3"/>
        <v>3.032951723936772E-2</v>
      </c>
      <c r="B160" s="2" t="s">
        <v>417</v>
      </c>
      <c r="C160" s="2" t="s">
        <v>418</v>
      </c>
      <c r="D160" s="2" t="s">
        <v>3836</v>
      </c>
      <c r="E160" s="2" t="s">
        <v>4147</v>
      </c>
      <c r="F160" s="2" t="s">
        <v>4148</v>
      </c>
      <c r="G160" t="s">
        <v>79</v>
      </c>
      <c r="H160" s="1">
        <f>DATE(2024,12,6)</f>
        <v>45632</v>
      </c>
      <c r="I160" s="45">
        <v>6381.45</v>
      </c>
    </row>
    <row r="161" spans="1:9" x14ac:dyDescent="0.25">
      <c r="A161">
        <f t="shared" ca="1" si="3"/>
        <v>0.76723309272453988</v>
      </c>
      <c r="B161" s="2" t="s">
        <v>81</v>
      </c>
      <c r="C161" s="2" t="s">
        <v>82</v>
      </c>
      <c r="D161" s="2" t="s">
        <v>3836</v>
      </c>
      <c r="E161" s="2" t="s">
        <v>4149</v>
      </c>
      <c r="F161" s="2" t="s">
        <v>4150</v>
      </c>
      <c r="G161" t="s">
        <v>101</v>
      </c>
      <c r="H161" s="1">
        <f>DATE(2025,1,21)</f>
        <v>45678</v>
      </c>
      <c r="I161" s="45">
        <v>1077.57</v>
      </c>
    </row>
    <row r="162" spans="1:9" x14ac:dyDescent="0.25">
      <c r="A162">
        <f t="shared" ca="1" si="3"/>
        <v>0.18180526762478633</v>
      </c>
      <c r="B162" s="2" t="s">
        <v>120</v>
      </c>
      <c r="C162" s="2" t="s">
        <v>121</v>
      </c>
      <c r="D162" s="2" t="s">
        <v>3836</v>
      </c>
      <c r="E162" s="2" t="s">
        <v>4151</v>
      </c>
      <c r="F162" s="2" t="s">
        <v>4152</v>
      </c>
      <c r="G162" t="s">
        <v>79</v>
      </c>
      <c r="H162" s="1">
        <f>DATE(2024,12,27)</f>
        <v>45653</v>
      </c>
      <c r="I162" s="45">
        <v>941.22</v>
      </c>
    </row>
    <row r="163" spans="1:9" x14ac:dyDescent="0.25">
      <c r="A163">
        <f t="shared" ca="1" si="3"/>
        <v>0.79325871883668808</v>
      </c>
      <c r="B163" s="2" t="s">
        <v>120</v>
      </c>
      <c r="C163" s="2" t="s">
        <v>121</v>
      </c>
      <c r="D163" s="2" t="s">
        <v>3836</v>
      </c>
      <c r="E163" s="2" t="s">
        <v>4153</v>
      </c>
      <c r="F163" s="2" t="s">
        <v>4154</v>
      </c>
      <c r="G163" t="s">
        <v>79</v>
      </c>
      <c r="H163" s="1">
        <f>DATE(2024,11,18)</f>
        <v>45614</v>
      </c>
      <c r="I163" s="45">
        <v>373.17</v>
      </c>
    </row>
    <row r="164" spans="1:9" x14ac:dyDescent="0.25">
      <c r="A164">
        <f t="shared" ca="1" si="3"/>
        <v>2.6178502656380442E-2</v>
      </c>
      <c r="B164" s="2" t="s">
        <v>919</v>
      </c>
      <c r="C164" s="2" t="s">
        <v>920</v>
      </c>
      <c r="D164" s="2" t="s">
        <v>3836</v>
      </c>
      <c r="E164" s="2" t="s">
        <v>4155</v>
      </c>
      <c r="F164" s="2" t="s">
        <v>4156</v>
      </c>
      <c r="G164" t="s">
        <v>79</v>
      </c>
      <c r="H164" s="1">
        <f>DATE(2024,11,20)</f>
        <v>45616</v>
      </c>
      <c r="I164" s="45">
        <v>672.71</v>
      </c>
    </row>
    <row r="165" spans="1:9" x14ac:dyDescent="0.25">
      <c r="A165">
        <f t="shared" ca="1" si="3"/>
        <v>0.40859857462775606</v>
      </c>
      <c r="B165" s="2" t="s">
        <v>81</v>
      </c>
      <c r="C165" s="2" t="s">
        <v>82</v>
      </c>
      <c r="D165" s="2" t="s">
        <v>3836</v>
      </c>
      <c r="E165" s="2" t="s">
        <v>4157</v>
      </c>
      <c r="F165" s="2" t="s">
        <v>4158</v>
      </c>
      <c r="G165" t="s">
        <v>101</v>
      </c>
      <c r="H165" s="1">
        <f>DATE(2024,12,18)</f>
        <v>45644</v>
      </c>
      <c r="I165" s="45">
        <v>448.71</v>
      </c>
    </row>
    <row r="166" spans="1:9" x14ac:dyDescent="0.25">
      <c r="A166">
        <f t="shared" ca="1" si="3"/>
        <v>0.75620883382584847</v>
      </c>
      <c r="B166" s="2" t="s">
        <v>187</v>
      </c>
      <c r="C166" s="2" t="s">
        <v>188</v>
      </c>
      <c r="D166" s="2" t="s">
        <v>3836</v>
      </c>
      <c r="E166" s="2" t="s">
        <v>4159</v>
      </c>
      <c r="F166" s="2" t="s">
        <v>4160</v>
      </c>
      <c r="G166" t="s">
        <v>101</v>
      </c>
      <c r="H166" s="1">
        <f>DATE(2025,1,17)</f>
        <v>45674</v>
      </c>
      <c r="I166" s="45">
        <v>247.2</v>
      </c>
    </row>
    <row r="167" spans="1:9" x14ac:dyDescent="0.25">
      <c r="A167">
        <f t="shared" ca="1" si="3"/>
        <v>0.49960138946445121</v>
      </c>
      <c r="B167" s="2" t="s">
        <v>81</v>
      </c>
      <c r="C167" s="2" t="s">
        <v>82</v>
      </c>
      <c r="D167" s="2" t="s">
        <v>3836</v>
      </c>
      <c r="E167" s="2" t="s">
        <v>4161</v>
      </c>
      <c r="F167" s="2" t="s">
        <v>4162</v>
      </c>
      <c r="G167" t="s">
        <v>101</v>
      </c>
      <c r="H167" s="1">
        <f>DATE(2025,2,10)</f>
        <v>45698</v>
      </c>
      <c r="I167" s="45">
        <v>10632.44</v>
      </c>
    </row>
    <row r="168" spans="1:9" x14ac:dyDescent="0.25">
      <c r="A168">
        <f t="shared" ca="1" si="3"/>
        <v>0.62736015604146445</v>
      </c>
      <c r="B168" s="2" t="s">
        <v>187</v>
      </c>
      <c r="C168" s="2" t="s">
        <v>188</v>
      </c>
      <c r="D168" s="2" t="s">
        <v>3836</v>
      </c>
      <c r="E168" s="2" t="s">
        <v>4163</v>
      </c>
      <c r="F168" s="2" t="s">
        <v>4164</v>
      </c>
      <c r="G168" t="s">
        <v>101</v>
      </c>
      <c r="H168" s="1">
        <f>DATE(2025,1,31)</f>
        <v>45688</v>
      </c>
      <c r="I168" s="45">
        <v>51.4</v>
      </c>
    </row>
    <row r="169" spans="1:9" x14ac:dyDescent="0.25">
      <c r="A169">
        <f t="shared" ca="1" si="3"/>
        <v>8.8035088928092531E-2</v>
      </c>
      <c r="B169" s="2" t="s">
        <v>126</v>
      </c>
      <c r="C169" s="2" t="s">
        <v>127</v>
      </c>
      <c r="D169" s="2" t="s">
        <v>3836</v>
      </c>
      <c r="E169" s="2" t="s">
        <v>4165</v>
      </c>
      <c r="F169" s="2" t="s">
        <v>4123</v>
      </c>
      <c r="G169" t="s">
        <v>101</v>
      </c>
      <c r="H169" s="1">
        <f>DATE(2025,2,18)</f>
        <v>45706</v>
      </c>
      <c r="I169" s="45">
        <v>6917.64</v>
      </c>
    </row>
    <row r="170" spans="1:9" x14ac:dyDescent="0.25">
      <c r="A170">
        <f t="shared" ca="1" si="3"/>
        <v>6.4062447412586043E-2</v>
      </c>
      <c r="B170" s="2" t="s">
        <v>241</v>
      </c>
      <c r="C170" s="2" t="s">
        <v>242</v>
      </c>
      <c r="D170" s="2" t="s">
        <v>3836</v>
      </c>
      <c r="E170" s="2" t="s">
        <v>4166</v>
      </c>
      <c r="F170" s="2" t="s">
        <v>4167</v>
      </c>
      <c r="G170" t="s">
        <v>101</v>
      </c>
      <c r="H170" s="1">
        <f>DATE(2025,2,17)</f>
        <v>45705</v>
      </c>
      <c r="I170" s="45">
        <v>309.89</v>
      </c>
    </row>
    <row r="171" spans="1:9" x14ac:dyDescent="0.25">
      <c r="A171">
        <f t="shared" ca="1" si="3"/>
        <v>0.81533854628886115</v>
      </c>
      <c r="B171" s="2" t="s">
        <v>241</v>
      </c>
      <c r="C171" s="2" t="s">
        <v>242</v>
      </c>
      <c r="D171" s="2" t="s">
        <v>3836</v>
      </c>
      <c r="E171" s="2" t="s">
        <v>4168</v>
      </c>
      <c r="F171" s="2" t="s">
        <v>4169</v>
      </c>
      <c r="G171" t="s">
        <v>101</v>
      </c>
      <c r="H171" s="1">
        <f>DATE(2025,2,24)</f>
        <v>45712</v>
      </c>
      <c r="I171" s="45">
        <v>63.86</v>
      </c>
    </row>
    <row r="172" spans="1:9" x14ac:dyDescent="0.25">
      <c r="A172">
        <f t="shared" ca="1" si="3"/>
        <v>0.57957449598823807</v>
      </c>
      <c r="B172" s="2" t="s">
        <v>81</v>
      </c>
      <c r="C172" s="2" t="s">
        <v>82</v>
      </c>
      <c r="D172" s="2" t="s">
        <v>3836</v>
      </c>
      <c r="E172" s="2" t="s">
        <v>4170</v>
      </c>
      <c r="F172" s="2" t="s">
        <v>3838</v>
      </c>
      <c r="G172" t="s">
        <v>101</v>
      </c>
      <c r="H172" s="1">
        <f>DATE(2024,12,27)</f>
        <v>45653</v>
      </c>
      <c r="I172" s="45">
        <v>28525.200000000001</v>
      </c>
    </row>
    <row r="173" spans="1:9" x14ac:dyDescent="0.25">
      <c r="A173">
        <f t="shared" ca="1" si="3"/>
        <v>0.55183219674650352</v>
      </c>
      <c r="B173" s="2" t="s">
        <v>241</v>
      </c>
      <c r="C173" s="2" t="s">
        <v>242</v>
      </c>
      <c r="D173" s="2" t="s">
        <v>3836</v>
      </c>
      <c r="E173" s="2" t="s">
        <v>4171</v>
      </c>
      <c r="F173" s="2" t="s">
        <v>4172</v>
      </c>
      <c r="G173" t="s">
        <v>101</v>
      </c>
      <c r="H173" s="1">
        <f>DATE(2025,1,27)</f>
        <v>45684</v>
      </c>
      <c r="I173" s="45">
        <v>54.06</v>
      </c>
    </row>
    <row r="174" spans="1:9" x14ac:dyDescent="0.25">
      <c r="A174">
        <f t="shared" ca="1" si="3"/>
        <v>0.25023823203248852</v>
      </c>
      <c r="B174" s="2" t="s">
        <v>678</v>
      </c>
      <c r="C174" s="2" t="s">
        <v>679</v>
      </c>
      <c r="D174" s="2" t="s">
        <v>3836</v>
      </c>
      <c r="E174" s="2" t="s">
        <v>4173</v>
      </c>
      <c r="F174" s="2" t="s">
        <v>4174</v>
      </c>
      <c r="G174" t="s">
        <v>79</v>
      </c>
      <c r="H174" s="1">
        <f>DATE(2024,10,1)</f>
        <v>45566</v>
      </c>
      <c r="I174" s="45">
        <v>51.02</v>
      </c>
    </row>
    <row r="175" spans="1:9" x14ac:dyDescent="0.25">
      <c r="A175">
        <f t="shared" ca="1" si="3"/>
        <v>0.62020429331230653</v>
      </c>
      <c r="B175" s="2" t="s">
        <v>4175</v>
      </c>
      <c r="C175" s="2" t="s">
        <v>4176</v>
      </c>
      <c r="D175" s="2" t="s">
        <v>3836</v>
      </c>
      <c r="E175" s="2" t="s">
        <v>4177</v>
      </c>
      <c r="F175" s="2" t="s">
        <v>4178</v>
      </c>
      <c r="G175" t="s">
        <v>79</v>
      </c>
      <c r="H175" s="1">
        <f>DATE(2024,10,30)</f>
        <v>45595</v>
      </c>
      <c r="I175" s="45">
        <v>7181.15</v>
      </c>
    </row>
    <row r="176" spans="1:9" x14ac:dyDescent="0.25">
      <c r="A176">
        <f t="shared" ca="1" si="3"/>
        <v>0.84692222284702967</v>
      </c>
      <c r="B176" s="2" t="s">
        <v>81</v>
      </c>
      <c r="C176" s="2" t="s">
        <v>82</v>
      </c>
      <c r="D176" s="2" t="s">
        <v>3836</v>
      </c>
      <c r="E176" s="2" t="s">
        <v>4179</v>
      </c>
      <c r="F176" s="2" t="s">
        <v>3838</v>
      </c>
      <c r="G176" t="s">
        <v>79</v>
      </c>
      <c r="H176" s="1">
        <f>DATE(2024,10,24)</f>
        <v>45589</v>
      </c>
      <c r="I176" s="45">
        <v>-3540.13</v>
      </c>
    </row>
    <row r="177" spans="1:9" x14ac:dyDescent="0.25">
      <c r="A177">
        <f t="shared" ca="1" si="3"/>
        <v>0.88769321998075312</v>
      </c>
      <c r="B177" s="2" t="s">
        <v>136</v>
      </c>
      <c r="C177" s="2" t="s">
        <v>137</v>
      </c>
      <c r="D177" s="2" t="s">
        <v>3836</v>
      </c>
      <c r="E177" s="2" t="s">
        <v>4180</v>
      </c>
      <c r="F177" s="2" t="s">
        <v>4181</v>
      </c>
      <c r="G177" t="s">
        <v>79</v>
      </c>
      <c r="H177" s="1">
        <f>DATE(2025,1,23)</f>
        <v>45680</v>
      </c>
      <c r="I177" s="45">
        <v>1982.63</v>
      </c>
    </row>
    <row r="178" spans="1:9" x14ac:dyDescent="0.25">
      <c r="A178">
        <f t="shared" ca="1" si="3"/>
        <v>0.36531337391733809</v>
      </c>
      <c r="B178" s="2" t="s">
        <v>2387</v>
      </c>
      <c r="C178" s="2" t="s">
        <v>2388</v>
      </c>
      <c r="D178" s="2" t="s">
        <v>3836</v>
      </c>
      <c r="E178" s="2" t="s">
        <v>4182</v>
      </c>
      <c r="F178" s="2" t="s">
        <v>4183</v>
      </c>
      <c r="G178" t="s">
        <v>79</v>
      </c>
      <c r="H178" s="1">
        <f>DATE(2024,10,1)</f>
        <v>45566</v>
      </c>
      <c r="I178" s="45">
        <v>190</v>
      </c>
    </row>
    <row r="179" spans="1:9" x14ac:dyDescent="0.25">
      <c r="A179">
        <f t="shared" ca="1" si="3"/>
        <v>0.97728719848109469</v>
      </c>
      <c r="B179" s="2" t="s">
        <v>187</v>
      </c>
      <c r="C179" s="2" t="s">
        <v>188</v>
      </c>
      <c r="D179" s="2" t="s">
        <v>3836</v>
      </c>
      <c r="E179" s="2" t="s">
        <v>4184</v>
      </c>
      <c r="F179" s="2" t="s">
        <v>4185</v>
      </c>
      <c r="G179" t="s">
        <v>79</v>
      </c>
      <c r="H179" s="1">
        <f>DATE(2024,12,4)</f>
        <v>45630</v>
      </c>
      <c r="I179" s="45">
        <v>2010</v>
      </c>
    </row>
    <row r="180" spans="1:9" x14ac:dyDescent="0.25">
      <c r="A180">
        <f t="shared" ca="1" si="3"/>
        <v>8.2016974426914135E-2</v>
      </c>
      <c r="B180" s="2" t="s">
        <v>187</v>
      </c>
      <c r="C180" s="2" t="s">
        <v>188</v>
      </c>
      <c r="D180" s="2" t="s">
        <v>3836</v>
      </c>
      <c r="E180" s="2" t="s">
        <v>4186</v>
      </c>
      <c r="F180" s="2" t="s">
        <v>4187</v>
      </c>
      <c r="G180" t="s">
        <v>79</v>
      </c>
      <c r="H180" s="1">
        <f>DATE(2024,10,24)</f>
        <v>45589</v>
      </c>
      <c r="I180" s="45">
        <v>643.20000000000005</v>
      </c>
    </row>
    <row r="181" spans="1:9" x14ac:dyDescent="0.25">
      <c r="A181">
        <f t="shared" ca="1" si="3"/>
        <v>0.66673312386899686</v>
      </c>
      <c r="B181" s="2" t="s">
        <v>110</v>
      </c>
      <c r="C181" s="2" t="s">
        <v>111</v>
      </c>
      <c r="D181" s="2" t="s">
        <v>3836</v>
      </c>
      <c r="E181" s="2" t="s">
        <v>4188</v>
      </c>
      <c r="F181" s="2" t="s">
        <v>4189</v>
      </c>
      <c r="G181" t="s">
        <v>79</v>
      </c>
      <c r="H181" s="1">
        <f>DATE(2024,11,20)</f>
        <v>45616</v>
      </c>
      <c r="I181" s="45">
        <v>3551.74</v>
      </c>
    </row>
    <row r="182" spans="1:9" x14ac:dyDescent="0.25">
      <c r="A182">
        <f t="shared" ca="1" si="3"/>
        <v>0.20674567004427569</v>
      </c>
      <c r="B182" s="2" t="s">
        <v>241</v>
      </c>
      <c r="C182" s="2" t="s">
        <v>242</v>
      </c>
      <c r="D182" s="2" t="s">
        <v>3836</v>
      </c>
      <c r="E182" s="2" t="s">
        <v>4190</v>
      </c>
      <c r="F182" s="2" t="s">
        <v>4191</v>
      </c>
      <c r="G182" t="s">
        <v>101</v>
      </c>
      <c r="H182" s="1">
        <f>DATE(2025,1,3)</f>
        <v>45660</v>
      </c>
      <c r="I182" s="45">
        <v>277.95</v>
      </c>
    </row>
    <row r="183" spans="1:9" x14ac:dyDescent="0.25">
      <c r="A183">
        <f t="shared" ca="1" si="3"/>
        <v>0.8155037879360828</v>
      </c>
      <c r="B183" s="2" t="s">
        <v>81</v>
      </c>
      <c r="C183" s="2" t="s">
        <v>82</v>
      </c>
      <c r="D183" s="2" t="s">
        <v>3836</v>
      </c>
      <c r="E183" s="2" t="s">
        <v>4192</v>
      </c>
      <c r="F183" s="2" t="s">
        <v>4193</v>
      </c>
      <c r="G183" t="s">
        <v>101</v>
      </c>
      <c r="H183" s="1">
        <f>DATE(2025,2,6)</f>
        <v>45694</v>
      </c>
      <c r="I183" s="45">
        <v>2807.01</v>
      </c>
    </row>
    <row r="184" spans="1:9" x14ac:dyDescent="0.25">
      <c r="A184">
        <f t="shared" ca="1" si="3"/>
        <v>0.57780098020764481</v>
      </c>
      <c r="B184" s="2" t="s">
        <v>81</v>
      </c>
      <c r="C184" s="2" t="s">
        <v>82</v>
      </c>
      <c r="D184" s="2" t="s">
        <v>3836</v>
      </c>
      <c r="E184" s="2" t="s">
        <v>4194</v>
      </c>
      <c r="F184" s="2" t="s">
        <v>4195</v>
      </c>
      <c r="G184" t="s">
        <v>79</v>
      </c>
      <c r="H184" s="1">
        <f>DATE(2024,12,8)</f>
        <v>45634</v>
      </c>
      <c r="I184" s="45">
        <v>660.26</v>
      </c>
    </row>
    <row r="185" spans="1:9" x14ac:dyDescent="0.25">
      <c r="A185">
        <f t="shared" ca="1" si="3"/>
        <v>0.41577755959278451</v>
      </c>
      <c r="B185" s="2" t="s">
        <v>4196</v>
      </c>
      <c r="C185" s="2" t="s">
        <v>4197</v>
      </c>
      <c r="D185" s="2" t="s">
        <v>3836</v>
      </c>
      <c r="E185" s="2" t="s">
        <v>4198</v>
      </c>
      <c r="F185" s="2" t="s">
        <v>4199</v>
      </c>
      <c r="G185" t="s">
        <v>101</v>
      </c>
      <c r="H185" s="1">
        <f>DATE(2025,2,17)</f>
        <v>45705</v>
      </c>
      <c r="I185" s="45">
        <v>2006.68</v>
      </c>
    </row>
    <row r="186" spans="1:9" x14ac:dyDescent="0.25">
      <c r="A186">
        <f t="shared" ca="1" si="3"/>
        <v>0.205416420656235</v>
      </c>
      <c r="B186" s="2" t="s">
        <v>166</v>
      </c>
      <c r="C186" s="2" t="s">
        <v>167</v>
      </c>
      <c r="D186" s="2" t="s">
        <v>3836</v>
      </c>
      <c r="E186" s="2" t="s">
        <v>4200</v>
      </c>
      <c r="F186" s="2" t="s">
        <v>4201</v>
      </c>
      <c r="G186" t="s">
        <v>79</v>
      </c>
      <c r="H186" s="1">
        <f>DATE(2024,10,17)</f>
        <v>45582</v>
      </c>
      <c r="I186" s="45">
        <v>1557.41</v>
      </c>
    </row>
    <row r="187" spans="1:9" x14ac:dyDescent="0.25">
      <c r="A187">
        <f t="shared" ca="1" si="3"/>
        <v>0.58304768258012285</v>
      </c>
      <c r="B187" s="2" t="s">
        <v>241</v>
      </c>
      <c r="C187" s="2" t="s">
        <v>242</v>
      </c>
      <c r="D187" s="2" t="s">
        <v>3836</v>
      </c>
      <c r="E187" s="2" t="s">
        <v>4202</v>
      </c>
      <c r="F187" s="2" t="s">
        <v>4203</v>
      </c>
      <c r="G187" t="s">
        <v>79</v>
      </c>
      <c r="H187" s="1">
        <f>DATE(2024,11,4)</f>
        <v>45600</v>
      </c>
      <c r="I187" s="45">
        <v>818.61</v>
      </c>
    </row>
    <row r="188" spans="1:9" x14ac:dyDescent="0.25">
      <c r="A188">
        <f t="shared" ca="1" si="3"/>
        <v>0.54962245068418503</v>
      </c>
      <c r="B188" s="2" t="s">
        <v>81</v>
      </c>
      <c r="C188" s="2" t="s">
        <v>82</v>
      </c>
      <c r="D188" s="2" t="s">
        <v>3836</v>
      </c>
      <c r="E188" s="2" t="s">
        <v>4204</v>
      </c>
      <c r="F188" s="2" t="s">
        <v>4205</v>
      </c>
      <c r="G188" t="s">
        <v>101</v>
      </c>
      <c r="H188" s="1">
        <f>DATE(2025,1,29)</f>
        <v>45686</v>
      </c>
      <c r="I188" s="45">
        <v>792.94</v>
      </c>
    </row>
    <row r="189" spans="1:9" x14ac:dyDescent="0.25">
      <c r="A189">
        <f t="shared" ca="1" si="3"/>
        <v>0.49436753759771235</v>
      </c>
      <c r="B189" s="2" t="s">
        <v>261</v>
      </c>
      <c r="C189" s="2" t="s">
        <v>262</v>
      </c>
      <c r="D189" s="2" t="s">
        <v>3836</v>
      </c>
      <c r="E189" s="2" t="s">
        <v>4206</v>
      </c>
      <c r="F189" s="2" t="s">
        <v>4207</v>
      </c>
      <c r="G189" t="s">
        <v>79</v>
      </c>
      <c r="H189" s="1">
        <f>DATE(2025,1,3)</f>
        <v>45660</v>
      </c>
      <c r="I189" s="45">
        <v>335.8</v>
      </c>
    </row>
    <row r="190" spans="1:9" x14ac:dyDescent="0.25">
      <c r="A190">
        <f t="shared" ca="1" si="3"/>
        <v>9.0318715497029967E-2</v>
      </c>
      <c r="B190" s="2" t="s">
        <v>241</v>
      </c>
      <c r="C190" s="2" t="s">
        <v>242</v>
      </c>
      <c r="D190" s="2" t="s">
        <v>3836</v>
      </c>
      <c r="E190" s="2" t="s">
        <v>4208</v>
      </c>
      <c r="F190" s="2" t="s">
        <v>4209</v>
      </c>
      <c r="G190" t="s">
        <v>79</v>
      </c>
      <c r="H190" s="1">
        <f>DATE(2024,11,25)</f>
        <v>45621</v>
      </c>
      <c r="I190" s="45">
        <v>83.46</v>
      </c>
    </row>
    <row r="191" spans="1:9" x14ac:dyDescent="0.25">
      <c r="A191">
        <f t="shared" ca="1" si="3"/>
        <v>0.42384426161065003</v>
      </c>
      <c r="B191" s="2" t="s">
        <v>74</v>
      </c>
      <c r="C191" s="2" t="s">
        <v>75</v>
      </c>
      <c r="D191" s="2" t="s">
        <v>3836</v>
      </c>
      <c r="E191" s="2" t="s">
        <v>4210</v>
      </c>
      <c r="F191" s="2" t="s">
        <v>4211</v>
      </c>
      <c r="G191" t="s">
        <v>101</v>
      </c>
      <c r="H191" s="1">
        <f>DATE(2025,1,18)</f>
        <v>45675</v>
      </c>
      <c r="I191" s="45">
        <v>8401.52</v>
      </c>
    </row>
    <row r="192" spans="1:9" x14ac:dyDescent="0.25">
      <c r="A192">
        <f t="shared" ca="1" si="3"/>
        <v>0.56610318090000422</v>
      </c>
      <c r="B192" s="2" t="s">
        <v>81</v>
      </c>
      <c r="C192" s="2" t="s">
        <v>82</v>
      </c>
      <c r="D192" s="2" t="s">
        <v>3836</v>
      </c>
      <c r="E192" s="2" t="s">
        <v>4212</v>
      </c>
      <c r="F192" s="2" t="s">
        <v>4213</v>
      </c>
      <c r="G192" t="s">
        <v>101</v>
      </c>
      <c r="H192" s="1">
        <f>DATE(2025,2,13)</f>
        <v>45701</v>
      </c>
      <c r="I192" s="45">
        <v>188.4</v>
      </c>
    </row>
    <row r="193" spans="1:9" x14ac:dyDescent="0.25">
      <c r="A193">
        <f t="shared" ca="1" si="3"/>
        <v>6.674185398607646E-2</v>
      </c>
      <c r="B193" s="2" t="s">
        <v>224</v>
      </c>
      <c r="C193" s="2" t="s">
        <v>225</v>
      </c>
      <c r="D193" s="2" t="s">
        <v>3836</v>
      </c>
      <c r="E193" s="2" t="s">
        <v>4214</v>
      </c>
      <c r="F193" s="2" t="s">
        <v>4215</v>
      </c>
      <c r="G193" t="s">
        <v>79</v>
      </c>
      <c r="H193" s="1">
        <f>DATE(2025,1,9)</f>
        <v>45666</v>
      </c>
      <c r="I193" s="45">
        <v>1442.22</v>
      </c>
    </row>
    <row r="194" spans="1:9" x14ac:dyDescent="0.25">
      <c r="A194">
        <f t="shared" ca="1" si="3"/>
        <v>0.87793082874412243</v>
      </c>
      <c r="B194" s="2" t="s">
        <v>417</v>
      </c>
      <c r="C194" s="2" t="s">
        <v>418</v>
      </c>
      <c r="D194" s="2" t="s">
        <v>3836</v>
      </c>
      <c r="E194" s="2" t="s">
        <v>4216</v>
      </c>
      <c r="F194" s="2" t="s">
        <v>4217</v>
      </c>
      <c r="G194" t="s">
        <v>79</v>
      </c>
      <c r="H194" s="1">
        <f>DATE(2024,10,23)</f>
        <v>45588</v>
      </c>
      <c r="I194" s="45">
        <v>12772.84</v>
      </c>
    </row>
    <row r="195" spans="1:9" x14ac:dyDescent="0.25">
      <c r="A195">
        <f t="shared" ca="1" si="3"/>
        <v>0.22598178559072646</v>
      </c>
      <c r="B195" s="2" t="s">
        <v>81</v>
      </c>
      <c r="C195" s="2" t="s">
        <v>82</v>
      </c>
      <c r="D195" s="2" t="s">
        <v>3836</v>
      </c>
      <c r="E195" s="2" t="s">
        <v>4218</v>
      </c>
      <c r="F195" s="2" t="s">
        <v>4219</v>
      </c>
      <c r="G195" t="s">
        <v>101</v>
      </c>
      <c r="H195" s="1">
        <f>DATE(2025,1,5)</f>
        <v>45662</v>
      </c>
      <c r="I195" s="45">
        <v>4542</v>
      </c>
    </row>
    <row r="196" spans="1:9" x14ac:dyDescent="0.25">
      <c r="A196">
        <f t="shared" ca="1" si="3"/>
        <v>0.26335724647382608</v>
      </c>
      <c r="B196" s="2" t="s">
        <v>187</v>
      </c>
      <c r="C196" s="2" t="s">
        <v>188</v>
      </c>
      <c r="D196" s="2" t="s">
        <v>3836</v>
      </c>
      <c r="E196" s="2" t="s">
        <v>4220</v>
      </c>
      <c r="F196" s="2" t="s">
        <v>4221</v>
      </c>
      <c r="G196" t="s">
        <v>79</v>
      </c>
      <c r="H196" s="1">
        <f>DATE(2024,11,15)</f>
        <v>45611</v>
      </c>
      <c r="I196" s="45">
        <v>160.80000000000001</v>
      </c>
    </row>
    <row r="197" spans="1:9" x14ac:dyDescent="0.25">
      <c r="A197">
        <f t="shared" ca="1" si="3"/>
        <v>0.21646288453009321</v>
      </c>
      <c r="B197" s="2" t="s">
        <v>81</v>
      </c>
      <c r="C197" s="2" t="s">
        <v>82</v>
      </c>
      <c r="D197" s="2" t="s">
        <v>3836</v>
      </c>
      <c r="E197" s="2" t="s">
        <v>4222</v>
      </c>
      <c r="F197" s="2" t="s">
        <v>4223</v>
      </c>
      <c r="G197" t="s">
        <v>79</v>
      </c>
      <c r="H197" s="1">
        <f>DATE(2024,11,26)</f>
        <v>45622</v>
      </c>
      <c r="I197" s="45">
        <v>27563.49</v>
      </c>
    </row>
    <row r="198" spans="1:9" x14ac:dyDescent="0.25">
      <c r="A198">
        <f t="shared" ref="A198:A261" ca="1" si="4">RAND()</f>
        <v>0.35265939233274857</v>
      </c>
      <c r="B198" s="2" t="s">
        <v>187</v>
      </c>
      <c r="C198" s="2" t="s">
        <v>188</v>
      </c>
      <c r="D198" s="2" t="s">
        <v>3836</v>
      </c>
      <c r="E198" s="2" t="s">
        <v>4224</v>
      </c>
      <c r="F198" s="2" t="s">
        <v>4225</v>
      </c>
      <c r="G198" t="s">
        <v>79</v>
      </c>
      <c r="H198" s="1">
        <f>DATE(2024,10,11)</f>
        <v>45576</v>
      </c>
      <c r="I198" s="45">
        <v>381.36</v>
      </c>
    </row>
    <row r="199" spans="1:9" x14ac:dyDescent="0.25">
      <c r="A199">
        <f t="shared" ca="1" si="4"/>
        <v>0.99194951489530259</v>
      </c>
      <c r="B199" s="2" t="s">
        <v>187</v>
      </c>
      <c r="C199" s="2" t="s">
        <v>188</v>
      </c>
      <c r="D199" s="2" t="s">
        <v>3836</v>
      </c>
      <c r="E199" s="2" t="s">
        <v>4226</v>
      </c>
      <c r="F199" s="2" t="s">
        <v>4227</v>
      </c>
      <c r="G199" t="s">
        <v>79</v>
      </c>
      <c r="H199" s="1">
        <f>DATE(2024,11,25)</f>
        <v>45621</v>
      </c>
      <c r="I199" s="45">
        <v>-1137.8</v>
      </c>
    </row>
    <row r="200" spans="1:9" x14ac:dyDescent="0.25">
      <c r="A200">
        <f t="shared" ca="1" si="4"/>
        <v>0.37238606888284065</v>
      </c>
      <c r="B200" s="2" t="s">
        <v>166</v>
      </c>
      <c r="C200" s="2" t="s">
        <v>167</v>
      </c>
      <c r="D200" s="2" t="s">
        <v>3836</v>
      </c>
      <c r="E200" s="2" t="s">
        <v>4228</v>
      </c>
      <c r="F200" s="2" t="s">
        <v>4229</v>
      </c>
      <c r="G200" t="s">
        <v>79</v>
      </c>
      <c r="H200" s="1">
        <f>DATE(2024,11,26)</f>
        <v>45622</v>
      </c>
      <c r="I200" s="45">
        <v>2762.73</v>
      </c>
    </row>
    <row r="201" spans="1:9" x14ac:dyDescent="0.25">
      <c r="A201">
        <f t="shared" ca="1" si="4"/>
        <v>0.67500410716955572</v>
      </c>
      <c r="B201" s="2" t="s">
        <v>241</v>
      </c>
      <c r="C201" s="2" t="s">
        <v>242</v>
      </c>
      <c r="D201" s="2" t="s">
        <v>3836</v>
      </c>
      <c r="E201" s="2" t="s">
        <v>4230</v>
      </c>
      <c r="F201" s="2" t="s">
        <v>4231</v>
      </c>
      <c r="G201" t="s">
        <v>79</v>
      </c>
      <c r="H201" s="1">
        <f>DATE(2024,10,21)</f>
        <v>45586</v>
      </c>
      <c r="I201" s="45">
        <v>154.56</v>
      </c>
    </row>
    <row r="202" spans="1:9" x14ac:dyDescent="0.25">
      <c r="A202">
        <f t="shared" ca="1" si="4"/>
        <v>0.92861101787012468</v>
      </c>
      <c r="B202" s="2" t="s">
        <v>150</v>
      </c>
      <c r="C202" s="2" t="s">
        <v>151</v>
      </c>
      <c r="D202" s="2" t="s">
        <v>3836</v>
      </c>
      <c r="E202" s="2" t="s">
        <v>4232</v>
      </c>
      <c r="F202" s="2" t="s">
        <v>4233</v>
      </c>
      <c r="G202" t="s">
        <v>79</v>
      </c>
      <c r="H202" s="1">
        <f>DATE(2025,1,15)</f>
        <v>45672</v>
      </c>
      <c r="I202" s="45">
        <v>1456.17</v>
      </c>
    </row>
    <row r="203" spans="1:9" x14ac:dyDescent="0.25">
      <c r="A203">
        <f t="shared" ca="1" si="4"/>
        <v>0.67662827615354693</v>
      </c>
      <c r="B203" s="2" t="s">
        <v>74</v>
      </c>
      <c r="C203" s="2" t="s">
        <v>75</v>
      </c>
      <c r="D203" s="2" t="s">
        <v>3836</v>
      </c>
      <c r="E203" s="2" t="s">
        <v>4234</v>
      </c>
      <c r="F203" s="2" t="s">
        <v>4235</v>
      </c>
      <c r="G203" t="s">
        <v>101</v>
      </c>
      <c r="H203" s="1">
        <f>DATE(2025,2,4)</f>
        <v>45692</v>
      </c>
      <c r="I203" s="45">
        <v>3376.63</v>
      </c>
    </row>
    <row r="204" spans="1:9" x14ac:dyDescent="0.25">
      <c r="A204">
        <f t="shared" ca="1" si="4"/>
        <v>0.84653360951867429</v>
      </c>
      <c r="B204" s="2" t="s">
        <v>187</v>
      </c>
      <c r="C204" s="2" t="s">
        <v>188</v>
      </c>
      <c r="D204" s="2" t="s">
        <v>3836</v>
      </c>
      <c r="E204" s="2" t="s">
        <v>4236</v>
      </c>
      <c r="F204" s="2" t="s">
        <v>4237</v>
      </c>
      <c r="G204" t="s">
        <v>79</v>
      </c>
      <c r="H204" s="1">
        <f>DATE(2024,10,16)</f>
        <v>45581</v>
      </c>
      <c r="I204" s="45">
        <v>884.4</v>
      </c>
    </row>
    <row r="205" spans="1:9" x14ac:dyDescent="0.25">
      <c r="A205">
        <f t="shared" ca="1" si="4"/>
        <v>0.6467299700610637</v>
      </c>
      <c r="B205" s="2" t="s">
        <v>574</v>
      </c>
      <c r="C205" s="2" t="s">
        <v>575</v>
      </c>
      <c r="D205" s="2" t="s">
        <v>3836</v>
      </c>
      <c r="E205" s="2" t="s">
        <v>4238</v>
      </c>
      <c r="F205" s="2" t="s">
        <v>4239</v>
      </c>
      <c r="G205" t="s">
        <v>79</v>
      </c>
      <c r="H205" s="1">
        <f>DATE(2024,10,22)</f>
        <v>45587</v>
      </c>
      <c r="I205" s="45">
        <v>1706.98</v>
      </c>
    </row>
    <row r="206" spans="1:9" x14ac:dyDescent="0.25">
      <c r="A206">
        <f t="shared" ca="1" si="4"/>
        <v>0.758489862185875</v>
      </c>
      <c r="B206" s="2" t="s">
        <v>166</v>
      </c>
      <c r="C206" s="2" t="s">
        <v>167</v>
      </c>
      <c r="D206" s="2" t="s">
        <v>3836</v>
      </c>
      <c r="E206" s="2" t="s">
        <v>4240</v>
      </c>
      <c r="F206" s="2" t="s">
        <v>4241</v>
      </c>
      <c r="G206" t="s">
        <v>101</v>
      </c>
      <c r="H206" s="1">
        <f>DATE(2025,1,22)</f>
        <v>45679</v>
      </c>
      <c r="I206" s="45">
        <v>216.25</v>
      </c>
    </row>
    <row r="207" spans="1:9" x14ac:dyDescent="0.25">
      <c r="A207">
        <f t="shared" ca="1" si="4"/>
        <v>0.33560507938498463</v>
      </c>
      <c r="B207" s="2" t="s">
        <v>81</v>
      </c>
      <c r="C207" s="2" t="s">
        <v>82</v>
      </c>
      <c r="D207" s="2" t="s">
        <v>3836</v>
      </c>
      <c r="E207" s="2" t="s">
        <v>4242</v>
      </c>
      <c r="F207" s="2" t="s">
        <v>4243</v>
      </c>
      <c r="G207" t="s">
        <v>101</v>
      </c>
      <c r="H207" s="1">
        <f>DATE(2025,1,26)</f>
        <v>45683</v>
      </c>
      <c r="I207" s="45">
        <v>1331.38</v>
      </c>
    </row>
    <row r="208" spans="1:9" x14ac:dyDescent="0.25">
      <c r="A208">
        <f t="shared" ca="1" si="4"/>
        <v>0.38770123824016944</v>
      </c>
      <c r="B208" s="2" t="s">
        <v>4062</v>
      </c>
      <c r="C208" s="2" t="s">
        <v>4063</v>
      </c>
      <c r="D208" s="2" t="s">
        <v>3836</v>
      </c>
      <c r="E208" s="2" t="s">
        <v>4244</v>
      </c>
      <c r="F208" s="2" t="s">
        <v>4245</v>
      </c>
      <c r="G208" t="s">
        <v>79</v>
      </c>
      <c r="H208" s="1">
        <f>DATE(2024,11,1)</f>
        <v>45597</v>
      </c>
      <c r="I208" s="45">
        <v>423.96</v>
      </c>
    </row>
    <row r="209" spans="1:9" x14ac:dyDescent="0.25">
      <c r="A209">
        <f t="shared" ca="1" si="4"/>
        <v>0.65955267672426476</v>
      </c>
      <c r="B209" s="2" t="s">
        <v>241</v>
      </c>
      <c r="C209" s="2" t="s">
        <v>242</v>
      </c>
      <c r="D209" s="2" t="s">
        <v>3836</v>
      </c>
      <c r="E209" s="2" t="s">
        <v>4246</v>
      </c>
      <c r="F209" s="2" t="s">
        <v>4247</v>
      </c>
      <c r="G209" t="s">
        <v>101</v>
      </c>
      <c r="H209" s="1">
        <f>DATE(2025,1,31)</f>
        <v>45688</v>
      </c>
      <c r="I209" s="45">
        <v>71.510000000000005</v>
      </c>
    </row>
    <row r="210" spans="1:9" x14ac:dyDescent="0.25">
      <c r="A210">
        <f t="shared" ca="1" si="4"/>
        <v>0.77752008573843523</v>
      </c>
      <c r="B210" s="2" t="s">
        <v>241</v>
      </c>
      <c r="C210" s="2" t="s">
        <v>242</v>
      </c>
      <c r="D210" s="2" t="s">
        <v>3836</v>
      </c>
      <c r="E210" s="2" t="s">
        <v>4248</v>
      </c>
      <c r="F210" s="2" t="s">
        <v>4249</v>
      </c>
      <c r="G210" t="s">
        <v>79</v>
      </c>
      <c r="H210" s="1">
        <f>DATE(2025,2,28)</f>
        <v>45716</v>
      </c>
      <c r="I210" s="45">
        <v>0</v>
      </c>
    </row>
    <row r="211" spans="1:9" x14ac:dyDescent="0.25">
      <c r="A211">
        <f t="shared" ca="1" si="4"/>
        <v>0.68920330914934791</v>
      </c>
      <c r="B211" s="2" t="s">
        <v>126</v>
      </c>
      <c r="C211" s="2" t="s">
        <v>127</v>
      </c>
      <c r="D211" s="2" t="s">
        <v>3836</v>
      </c>
      <c r="E211" s="2" t="s">
        <v>4250</v>
      </c>
      <c r="F211" s="2" t="s">
        <v>4251</v>
      </c>
      <c r="G211" t="s">
        <v>101</v>
      </c>
      <c r="H211" s="1">
        <f>DATE(2025,2,11)</f>
        <v>45699</v>
      </c>
      <c r="I211" s="45">
        <v>241.2</v>
      </c>
    </row>
    <row r="212" spans="1:9" x14ac:dyDescent="0.25">
      <c r="A212">
        <f t="shared" ca="1" si="4"/>
        <v>0.11583573782868462</v>
      </c>
      <c r="B212" s="2" t="s">
        <v>81</v>
      </c>
      <c r="C212" s="2" t="s">
        <v>82</v>
      </c>
      <c r="D212" s="2" t="s">
        <v>3836</v>
      </c>
      <c r="E212" s="2" t="s">
        <v>4252</v>
      </c>
      <c r="F212" s="2" t="s">
        <v>4253</v>
      </c>
      <c r="G212" t="s">
        <v>79</v>
      </c>
      <c r="H212" s="1">
        <f>DATE(2024,10,21)</f>
        <v>45586</v>
      </c>
      <c r="I212" s="45">
        <v>639.59</v>
      </c>
    </row>
    <row r="213" spans="1:9" x14ac:dyDescent="0.25">
      <c r="A213">
        <f t="shared" ca="1" si="4"/>
        <v>0.9301081590873348</v>
      </c>
      <c r="B213" s="2" t="s">
        <v>241</v>
      </c>
      <c r="C213" s="2" t="s">
        <v>242</v>
      </c>
      <c r="D213" s="2" t="s">
        <v>3836</v>
      </c>
      <c r="E213" s="2" t="s">
        <v>4254</v>
      </c>
      <c r="F213" s="2" t="s">
        <v>4255</v>
      </c>
      <c r="G213" t="s">
        <v>79</v>
      </c>
      <c r="H213" s="1">
        <f>DATE(2024,12,12)</f>
        <v>45638</v>
      </c>
      <c r="I213" s="45">
        <v>877.56</v>
      </c>
    </row>
    <row r="214" spans="1:9" x14ac:dyDescent="0.25">
      <c r="A214">
        <f t="shared" ca="1" si="4"/>
        <v>0.50774917124644059</v>
      </c>
      <c r="B214" s="2" t="s">
        <v>126</v>
      </c>
      <c r="C214" s="2" t="s">
        <v>127</v>
      </c>
      <c r="D214" s="2" t="s">
        <v>3836</v>
      </c>
      <c r="E214" s="2" t="s">
        <v>4256</v>
      </c>
      <c r="F214" s="2" t="s">
        <v>4257</v>
      </c>
      <c r="G214" t="s">
        <v>79</v>
      </c>
      <c r="H214" s="1">
        <f>DATE(2024,10,23)</f>
        <v>45588</v>
      </c>
      <c r="I214" s="45">
        <v>70</v>
      </c>
    </row>
    <row r="215" spans="1:9" x14ac:dyDescent="0.25">
      <c r="A215">
        <f t="shared" ca="1" si="4"/>
        <v>0.5025158401312555</v>
      </c>
      <c r="B215" s="2" t="s">
        <v>241</v>
      </c>
      <c r="C215" s="2" t="s">
        <v>242</v>
      </c>
      <c r="D215" s="2" t="s">
        <v>3836</v>
      </c>
      <c r="E215" s="2" t="s">
        <v>4258</v>
      </c>
      <c r="F215" s="2" t="s">
        <v>4259</v>
      </c>
      <c r="G215" t="s">
        <v>101</v>
      </c>
      <c r="H215" s="1">
        <f>DATE(2025,1,20)</f>
        <v>45677</v>
      </c>
      <c r="I215" s="45">
        <v>810.9</v>
      </c>
    </row>
    <row r="216" spans="1:9" x14ac:dyDescent="0.25">
      <c r="A216">
        <f t="shared" ca="1" si="4"/>
        <v>0.18092245234208493</v>
      </c>
      <c r="B216" s="2" t="s">
        <v>261</v>
      </c>
      <c r="C216" s="2" t="s">
        <v>262</v>
      </c>
      <c r="D216" s="2" t="s">
        <v>3836</v>
      </c>
      <c r="E216" s="2" t="s">
        <v>4260</v>
      </c>
      <c r="F216" s="2" t="s">
        <v>4261</v>
      </c>
      <c r="G216" t="s">
        <v>79</v>
      </c>
      <c r="H216" s="1">
        <f>DATE(2025,1,10)</f>
        <v>45667</v>
      </c>
      <c r="I216" s="45">
        <v>807.95</v>
      </c>
    </row>
    <row r="217" spans="1:9" x14ac:dyDescent="0.25">
      <c r="A217">
        <f t="shared" ca="1" si="4"/>
        <v>0.65076838421452921</v>
      </c>
      <c r="B217" s="2" t="s">
        <v>241</v>
      </c>
      <c r="C217" s="2" t="s">
        <v>242</v>
      </c>
      <c r="D217" s="2" t="s">
        <v>3836</v>
      </c>
      <c r="E217" s="2" t="s">
        <v>4262</v>
      </c>
      <c r="F217" s="2" t="s">
        <v>4263</v>
      </c>
      <c r="G217" t="s">
        <v>101</v>
      </c>
      <c r="H217" s="1">
        <f>DATE(2025,1,20)</f>
        <v>45677</v>
      </c>
      <c r="I217" s="45">
        <v>867.18</v>
      </c>
    </row>
    <row r="218" spans="1:9" x14ac:dyDescent="0.25">
      <c r="A218">
        <f t="shared" ca="1" si="4"/>
        <v>0.31755038912513689</v>
      </c>
      <c r="B218" s="2" t="s">
        <v>110</v>
      </c>
      <c r="C218" s="2" t="s">
        <v>111</v>
      </c>
      <c r="D218" s="2" t="s">
        <v>3836</v>
      </c>
      <c r="E218" s="2" t="s">
        <v>4264</v>
      </c>
      <c r="F218" s="2" t="s">
        <v>4265</v>
      </c>
      <c r="G218" t="s">
        <v>101</v>
      </c>
      <c r="H218" s="1">
        <f>DATE(2025,2,18)</f>
        <v>45706</v>
      </c>
      <c r="I218" s="45">
        <v>35685.74</v>
      </c>
    </row>
    <row r="219" spans="1:9" x14ac:dyDescent="0.25">
      <c r="A219">
        <f t="shared" ca="1" si="4"/>
        <v>0.2028421818727153</v>
      </c>
      <c r="B219" s="2" t="s">
        <v>4266</v>
      </c>
      <c r="C219" s="2" t="s">
        <v>4267</v>
      </c>
      <c r="D219" s="2" t="s">
        <v>3836</v>
      </c>
      <c r="E219" s="2" t="s">
        <v>4268</v>
      </c>
      <c r="F219" s="2" t="s">
        <v>4269</v>
      </c>
      <c r="G219" t="s">
        <v>79</v>
      </c>
      <c r="H219" s="1">
        <f>DATE(2024,11,4)</f>
        <v>45600</v>
      </c>
      <c r="I219" s="45">
        <v>13183.75</v>
      </c>
    </row>
    <row r="220" spans="1:9" x14ac:dyDescent="0.25">
      <c r="A220">
        <f t="shared" ca="1" si="4"/>
        <v>0.57916053245425292</v>
      </c>
      <c r="B220" s="2" t="s">
        <v>4270</v>
      </c>
      <c r="C220" s="2" t="s">
        <v>4271</v>
      </c>
      <c r="D220" s="2" t="s">
        <v>3836</v>
      </c>
      <c r="E220" s="2" t="s">
        <v>4272</v>
      </c>
      <c r="F220" s="2" t="s">
        <v>4273</v>
      </c>
      <c r="G220" t="s">
        <v>79</v>
      </c>
      <c r="H220" s="1">
        <f>DATE(2025,2,28)</f>
        <v>45716</v>
      </c>
      <c r="I220" s="45">
        <v>2032</v>
      </c>
    </row>
    <row r="221" spans="1:9" x14ac:dyDescent="0.25">
      <c r="A221">
        <f t="shared" ca="1" si="4"/>
        <v>0.46846953378562972</v>
      </c>
      <c r="B221" s="2" t="s">
        <v>564</v>
      </c>
      <c r="C221" s="2" t="s">
        <v>565</v>
      </c>
      <c r="D221" s="2" t="s">
        <v>3836</v>
      </c>
      <c r="E221" s="2" t="s">
        <v>4274</v>
      </c>
      <c r="F221" s="2" t="s">
        <v>4275</v>
      </c>
      <c r="G221" t="s">
        <v>79</v>
      </c>
      <c r="H221" s="1">
        <f>DATE(2024,11,26)</f>
        <v>45622</v>
      </c>
      <c r="I221" s="45">
        <v>557.64</v>
      </c>
    </row>
    <row r="222" spans="1:9" x14ac:dyDescent="0.25">
      <c r="A222">
        <f t="shared" ca="1" si="4"/>
        <v>0.61968588600285002</v>
      </c>
      <c r="B222" s="2" t="s">
        <v>718</v>
      </c>
      <c r="C222" s="2" t="s">
        <v>719</v>
      </c>
      <c r="D222" s="2" t="s">
        <v>3836</v>
      </c>
      <c r="E222" s="2" t="s">
        <v>4276</v>
      </c>
      <c r="F222" s="2" t="s">
        <v>4277</v>
      </c>
      <c r="G222" t="s">
        <v>101</v>
      </c>
      <c r="H222" s="1">
        <f>DATE(2025,2,13)</f>
        <v>45701</v>
      </c>
      <c r="I222" s="45">
        <v>1882.7</v>
      </c>
    </row>
    <row r="223" spans="1:9" x14ac:dyDescent="0.25">
      <c r="A223">
        <f t="shared" ca="1" si="4"/>
        <v>0.39089994791516125</v>
      </c>
      <c r="B223" s="2" t="s">
        <v>81</v>
      </c>
      <c r="C223" s="2" t="s">
        <v>82</v>
      </c>
      <c r="D223" s="2" t="s">
        <v>3836</v>
      </c>
      <c r="E223" s="2" t="s">
        <v>4278</v>
      </c>
      <c r="F223" s="2" t="s">
        <v>4279</v>
      </c>
      <c r="G223" t="s">
        <v>79</v>
      </c>
      <c r="H223" s="1">
        <f>DATE(2024,11,14)</f>
        <v>45610</v>
      </c>
      <c r="I223" s="45">
        <v>3197.04</v>
      </c>
    </row>
    <row r="224" spans="1:9" x14ac:dyDescent="0.25">
      <c r="A224">
        <f t="shared" ca="1" si="4"/>
        <v>4.6123676150427229E-2</v>
      </c>
      <c r="B224" s="2" t="s">
        <v>74</v>
      </c>
      <c r="C224" s="2" t="s">
        <v>75</v>
      </c>
      <c r="D224" s="2" t="s">
        <v>3836</v>
      </c>
      <c r="E224" s="2" t="s">
        <v>4280</v>
      </c>
      <c r="F224" s="2" t="s">
        <v>4281</v>
      </c>
      <c r="G224" t="s">
        <v>79</v>
      </c>
      <c r="H224" s="1">
        <f>DATE(2024,10,29)</f>
        <v>45594</v>
      </c>
      <c r="I224" s="45">
        <v>983.43</v>
      </c>
    </row>
    <row r="225" spans="1:9" x14ac:dyDescent="0.25">
      <c r="A225">
        <f t="shared" ca="1" si="4"/>
        <v>0.90007991878663363</v>
      </c>
      <c r="B225" s="2" t="s">
        <v>241</v>
      </c>
      <c r="C225" s="2" t="s">
        <v>242</v>
      </c>
      <c r="D225" s="2" t="s">
        <v>3836</v>
      </c>
      <c r="E225" s="2" t="s">
        <v>4282</v>
      </c>
      <c r="F225" s="2" t="s">
        <v>4283</v>
      </c>
      <c r="G225" t="s">
        <v>101</v>
      </c>
      <c r="H225" s="1">
        <f>DATE(2025,1,6)</f>
        <v>45663</v>
      </c>
      <c r="I225" s="45">
        <v>138.34</v>
      </c>
    </row>
    <row r="226" spans="1:9" x14ac:dyDescent="0.25">
      <c r="A226">
        <f t="shared" ca="1" si="4"/>
        <v>0.54619784748433742</v>
      </c>
      <c r="B226" s="2" t="s">
        <v>187</v>
      </c>
      <c r="C226" s="2" t="s">
        <v>188</v>
      </c>
      <c r="D226" s="2" t="s">
        <v>3836</v>
      </c>
      <c r="E226" s="2" t="s">
        <v>4284</v>
      </c>
      <c r="F226" s="2" t="s">
        <v>4285</v>
      </c>
      <c r="G226" t="s">
        <v>79</v>
      </c>
      <c r="H226" s="1">
        <f>DATE(2024,11,5)</f>
        <v>45601</v>
      </c>
      <c r="I226" s="45">
        <v>79.2</v>
      </c>
    </row>
    <row r="227" spans="1:9" x14ac:dyDescent="0.25">
      <c r="A227">
        <f t="shared" ca="1" si="4"/>
        <v>0.55487713418036377</v>
      </c>
      <c r="B227" s="2" t="s">
        <v>241</v>
      </c>
      <c r="C227" s="2" t="s">
        <v>242</v>
      </c>
      <c r="D227" s="2" t="s">
        <v>3836</v>
      </c>
      <c r="E227" s="2" t="s">
        <v>4286</v>
      </c>
      <c r="F227" s="2" t="s">
        <v>4287</v>
      </c>
      <c r="G227" t="s">
        <v>79</v>
      </c>
      <c r="H227" s="1">
        <f>DATE(2024,12,12)</f>
        <v>45638</v>
      </c>
      <c r="I227" s="45">
        <v>801.56</v>
      </c>
    </row>
    <row r="228" spans="1:9" x14ac:dyDescent="0.25">
      <c r="A228">
        <f t="shared" ca="1" si="4"/>
        <v>0.23668680690852528</v>
      </c>
      <c r="B228" s="2" t="s">
        <v>81</v>
      </c>
      <c r="C228" s="2" t="s">
        <v>82</v>
      </c>
      <c r="D228" s="2" t="s">
        <v>3836</v>
      </c>
      <c r="E228" s="2" t="s">
        <v>4288</v>
      </c>
      <c r="F228" s="2" t="s">
        <v>4289</v>
      </c>
      <c r="G228" t="s">
        <v>101</v>
      </c>
      <c r="H228" s="1">
        <f>DATE(2025,1,30)</f>
        <v>45687</v>
      </c>
      <c r="I228" s="45">
        <v>6267.79</v>
      </c>
    </row>
    <row r="229" spans="1:9" x14ac:dyDescent="0.25">
      <c r="A229">
        <f t="shared" ca="1" si="4"/>
        <v>0.28229606864639001</v>
      </c>
      <c r="B229" s="2" t="s">
        <v>241</v>
      </c>
      <c r="C229" s="2" t="s">
        <v>242</v>
      </c>
      <c r="D229" s="2" t="s">
        <v>3836</v>
      </c>
      <c r="E229" s="2" t="s">
        <v>4290</v>
      </c>
      <c r="F229" s="2" t="s">
        <v>4291</v>
      </c>
      <c r="G229" t="s">
        <v>79</v>
      </c>
      <c r="H229" s="1">
        <f>DATE(2024,10,14)</f>
        <v>45579</v>
      </c>
      <c r="I229" s="45">
        <v>127.84</v>
      </c>
    </row>
    <row r="230" spans="1:9" x14ac:dyDescent="0.25">
      <c r="A230">
        <f t="shared" ca="1" si="4"/>
        <v>0.44339680310022833</v>
      </c>
      <c r="B230" s="2" t="s">
        <v>4292</v>
      </c>
      <c r="C230" s="2" t="s">
        <v>4293</v>
      </c>
      <c r="D230" s="2" t="s">
        <v>3836</v>
      </c>
      <c r="E230" s="2" t="s">
        <v>4294</v>
      </c>
      <c r="F230" s="2" t="s">
        <v>4295</v>
      </c>
      <c r="G230" t="s">
        <v>79</v>
      </c>
      <c r="H230" s="1">
        <f>DATE(2024,12,6)</f>
        <v>45632</v>
      </c>
      <c r="I230" s="45">
        <v>714.6</v>
      </c>
    </row>
    <row r="231" spans="1:9" x14ac:dyDescent="0.25">
      <c r="A231">
        <f t="shared" ca="1" si="4"/>
        <v>0.52802150121874003</v>
      </c>
      <c r="B231" s="2" t="s">
        <v>261</v>
      </c>
      <c r="C231" s="2" t="s">
        <v>262</v>
      </c>
      <c r="D231" s="2" t="s">
        <v>3836</v>
      </c>
      <c r="E231" s="2" t="s">
        <v>4296</v>
      </c>
      <c r="F231" s="2" t="s">
        <v>4297</v>
      </c>
      <c r="G231" t="s">
        <v>101</v>
      </c>
      <c r="H231" s="1">
        <f>DATE(2025,2,25)</f>
        <v>45713</v>
      </c>
      <c r="I231" s="45">
        <v>1841.92</v>
      </c>
    </row>
    <row r="232" spans="1:9" x14ac:dyDescent="0.25">
      <c r="A232">
        <f t="shared" ca="1" si="4"/>
        <v>0.95604009757870456</v>
      </c>
      <c r="B232" s="2" t="s">
        <v>241</v>
      </c>
      <c r="C232" s="2" t="s">
        <v>242</v>
      </c>
      <c r="D232" s="2" t="s">
        <v>3836</v>
      </c>
      <c r="E232" s="2" t="s">
        <v>4298</v>
      </c>
      <c r="F232" s="2" t="s">
        <v>4299</v>
      </c>
      <c r="G232" t="s">
        <v>101</v>
      </c>
      <c r="H232" s="1">
        <f>DATE(2025,1,3)</f>
        <v>45660</v>
      </c>
      <c r="I232" s="45">
        <v>3587.8</v>
      </c>
    </row>
    <row r="233" spans="1:9" x14ac:dyDescent="0.25">
      <c r="A233">
        <f t="shared" ca="1" si="4"/>
        <v>0.39357627451672328</v>
      </c>
      <c r="B233" s="2" t="s">
        <v>81</v>
      </c>
      <c r="C233" s="2" t="s">
        <v>82</v>
      </c>
      <c r="D233" s="2" t="s">
        <v>3836</v>
      </c>
      <c r="E233" s="2" t="s">
        <v>4300</v>
      </c>
      <c r="F233" s="2" t="s">
        <v>4301</v>
      </c>
      <c r="G233" t="s">
        <v>79</v>
      </c>
      <c r="H233" s="1">
        <f>DATE(2024,10,24)</f>
        <v>45589</v>
      </c>
      <c r="I233" s="45">
        <v>760.82</v>
      </c>
    </row>
    <row r="234" spans="1:9" x14ac:dyDescent="0.25">
      <c r="A234">
        <f t="shared" ca="1" si="4"/>
        <v>0.20295436612987727</v>
      </c>
      <c r="B234" s="2" t="s">
        <v>307</v>
      </c>
      <c r="C234" s="2" t="s">
        <v>308</v>
      </c>
      <c r="D234" s="2" t="s">
        <v>3836</v>
      </c>
      <c r="E234" s="2" t="s">
        <v>4302</v>
      </c>
      <c r="F234" s="2" t="s">
        <v>4303</v>
      </c>
      <c r="G234" t="s">
        <v>79</v>
      </c>
      <c r="H234" s="1">
        <f>DATE(2024,11,22)</f>
        <v>45618</v>
      </c>
      <c r="I234" s="45">
        <v>445.79</v>
      </c>
    </row>
    <row r="235" spans="1:9" x14ac:dyDescent="0.25">
      <c r="A235">
        <f t="shared" ca="1" si="4"/>
        <v>0.39550432326803542</v>
      </c>
      <c r="B235" s="2" t="s">
        <v>281</v>
      </c>
      <c r="C235" s="2" t="s">
        <v>282</v>
      </c>
      <c r="D235" s="2" t="s">
        <v>3836</v>
      </c>
      <c r="E235" s="2" t="s">
        <v>4304</v>
      </c>
      <c r="F235" s="2" t="s">
        <v>4305</v>
      </c>
      <c r="G235" t="s">
        <v>79</v>
      </c>
      <c r="H235" s="1">
        <f>DATE(2024,11,12)</f>
        <v>45608</v>
      </c>
      <c r="I235" s="45">
        <v>1004.1</v>
      </c>
    </row>
    <row r="236" spans="1:9" x14ac:dyDescent="0.25">
      <c r="A236">
        <f t="shared" ca="1" si="4"/>
        <v>0.94549321481375148</v>
      </c>
      <c r="B236" s="2" t="s">
        <v>85</v>
      </c>
      <c r="C236" s="2" t="s">
        <v>86</v>
      </c>
      <c r="D236" s="2" t="s">
        <v>3836</v>
      </c>
      <c r="E236" s="2" t="s">
        <v>4306</v>
      </c>
      <c r="F236" s="2" t="s">
        <v>4307</v>
      </c>
      <c r="G236" t="s">
        <v>101</v>
      </c>
      <c r="H236" s="1">
        <f>DATE(2025,2,17)</f>
        <v>45705</v>
      </c>
      <c r="I236" s="45">
        <v>3084.66</v>
      </c>
    </row>
    <row r="237" spans="1:9" x14ac:dyDescent="0.25">
      <c r="A237">
        <f t="shared" ca="1" si="4"/>
        <v>0.4559897598117405</v>
      </c>
      <c r="B237" s="2" t="s">
        <v>1228</v>
      </c>
      <c r="C237" s="2" t="s">
        <v>1229</v>
      </c>
      <c r="D237" s="2" t="s">
        <v>3836</v>
      </c>
      <c r="E237" s="2" t="s">
        <v>4308</v>
      </c>
      <c r="F237" s="2" t="s">
        <v>4309</v>
      </c>
      <c r="G237" t="s">
        <v>79</v>
      </c>
      <c r="H237" s="1">
        <f>DATE(2024,10,1)</f>
        <v>45566</v>
      </c>
      <c r="I237" s="45">
        <v>0</v>
      </c>
    </row>
    <row r="238" spans="1:9" x14ac:dyDescent="0.25">
      <c r="A238">
        <f t="shared" ca="1" si="4"/>
        <v>0.90273772140799757</v>
      </c>
      <c r="B238" s="2" t="s">
        <v>187</v>
      </c>
      <c r="C238" s="2" t="s">
        <v>188</v>
      </c>
      <c r="D238" s="2" t="s">
        <v>3836</v>
      </c>
      <c r="E238" s="2" t="s">
        <v>4310</v>
      </c>
      <c r="F238" s="2" t="s">
        <v>4311</v>
      </c>
      <c r="G238" t="s">
        <v>79</v>
      </c>
      <c r="H238" s="1">
        <f>DATE(2024,10,29)</f>
        <v>45594</v>
      </c>
      <c r="I238" s="45">
        <v>79.44</v>
      </c>
    </row>
    <row r="239" spans="1:9" x14ac:dyDescent="0.25">
      <c r="A239">
        <f t="shared" ca="1" si="4"/>
        <v>0.60329324959222363</v>
      </c>
      <c r="B239" s="2" t="s">
        <v>81</v>
      </c>
      <c r="C239" s="2" t="s">
        <v>82</v>
      </c>
      <c r="D239" s="2" t="s">
        <v>3836</v>
      </c>
      <c r="E239" s="2" t="s">
        <v>4312</v>
      </c>
      <c r="F239" s="2" t="s">
        <v>4313</v>
      </c>
      <c r="G239" t="s">
        <v>79</v>
      </c>
      <c r="H239" s="1">
        <f>DATE(2024,10,14)</f>
        <v>45579</v>
      </c>
      <c r="I239" s="45">
        <v>14434.01</v>
      </c>
    </row>
    <row r="240" spans="1:9" x14ac:dyDescent="0.25">
      <c r="A240">
        <f t="shared" ca="1" si="4"/>
        <v>5.856912653735924E-2</v>
      </c>
      <c r="B240" s="2" t="s">
        <v>593</v>
      </c>
      <c r="C240" s="2" t="s">
        <v>594</v>
      </c>
      <c r="D240" s="2" t="s">
        <v>3836</v>
      </c>
      <c r="E240" s="2" t="s">
        <v>4314</v>
      </c>
      <c r="F240" s="2" t="s">
        <v>4315</v>
      </c>
      <c r="G240" t="s">
        <v>79</v>
      </c>
      <c r="H240" s="1">
        <f>DATE(2025,1,31)</f>
        <v>45688</v>
      </c>
      <c r="I240" s="45">
        <v>0</v>
      </c>
    </row>
    <row r="241" spans="1:9" x14ac:dyDescent="0.25">
      <c r="A241">
        <f t="shared" ca="1" si="4"/>
        <v>0.46888976314721886</v>
      </c>
      <c r="B241" s="2" t="s">
        <v>241</v>
      </c>
      <c r="C241" s="2" t="s">
        <v>242</v>
      </c>
      <c r="D241" s="2" t="s">
        <v>3836</v>
      </c>
      <c r="E241" s="2" t="s">
        <v>4316</v>
      </c>
      <c r="F241" s="2" t="s">
        <v>4317</v>
      </c>
      <c r="G241" t="s">
        <v>101</v>
      </c>
      <c r="H241" s="1">
        <f>DATE(2025,2,10)</f>
        <v>45698</v>
      </c>
      <c r="I241" s="45">
        <v>378.08</v>
      </c>
    </row>
    <row r="242" spans="1:9" x14ac:dyDescent="0.25">
      <c r="A242">
        <f t="shared" ca="1" si="4"/>
        <v>0.56722140126931353</v>
      </c>
      <c r="B242" s="2" t="s">
        <v>593</v>
      </c>
      <c r="C242" s="2" t="s">
        <v>594</v>
      </c>
      <c r="D242" s="2" t="s">
        <v>3836</v>
      </c>
      <c r="E242" s="2" t="s">
        <v>4318</v>
      </c>
      <c r="F242" s="2" t="s">
        <v>4319</v>
      </c>
      <c r="G242" t="s">
        <v>79</v>
      </c>
      <c r="H242" s="1">
        <f>DATE(2024,11,19)</f>
        <v>45615</v>
      </c>
      <c r="I242" s="45">
        <v>-8391.6</v>
      </c>
    </row>
    <row r="243" spans="1:9" x14ac:dyDescent="0.25">
      <c r="A243">
        <f t="shared" ca="1" si="4"/>
        <v>0.58711725418721872</v>
      </c>
      <c r="B243" s="2" t="s">
        <v>718</v>
      </c>
      <c r="C243" s="2" t="s">
        <v>719</v>
      </c>
      <c r="D243" s="2" t="s">
        <v>3836</v>
      </c>
      <c r="E243" s="2" t="s">
        <v>4320</v>
      </c>
      <c r="F243" s="2" t="s">
        <v>4321</v>
      </c>
      <c r="G243" t="s">
        <v>79</v>
      </c>
      <c r="H243" s="1">
        <f>DATE(2024,11,14)</f>
        <v>45610</v>
      </c>
      <c r="I243" s="45">
        <v>292.26</v>
      </c>
    </row>
    <row r="244" spans="1:9" x14ac:dyDescent="0.25">
      <c r="A244">
        <f t="shared" ca="1" si="4"/>
        <v>0.13379263804709796</v>
      </c>
      <c r="B244" s="2" t="s">
        <v>81</v>
      </c>
      <c r="C244" s="2" t="s">
        <v>82</v>
      </c>
      <c r="D244" s="2" t="s">
        <v>3836</v>
      </c>
      <c r="E244" s="2" t="s">
        <v>4322</v>
      </c>
      <c r="F244" s="2" t="s">
        <v>4323</v>
      </c>
      <c r="G244" t="s">
        <v>79</v>
      </c>
      <c r="H244" s="1">
        <f>DATE(2024,10,31)</f>
        <v>45596</v>
      </c>
      <c r="I244" s="45">
        <v>1797.41</v>
      </c>
    </row>
    <row r="245" spans="1:9" x14ac:dyDescent="0.25">
      <c r="A245">
        <f t="shared" ca="1" si="4"/>
        <v>8.9594561909319803E-2</v>
      </c>
      <c r="B245" s="2" t="s">
        <v>81</v>
      </c>
      <c r="C245" s="2" t="s">
        <v>82</v>
      </c>
      <c r="D245" s="2" t="s">
        <v>3836</v>
      </c>
      <c r="E245" s="2" t="s">
        <v>4324</v>
      </c>
      <c r="F245" s="2" t="s">
        <v>4325</v>
      </c>
      <c r="G245" t="s">
        <v>79</v>
      </c>
      <c r="H245" s="1">
        <f>DATE(2024,11,1)</f>
        <v>45597</v>
      </c>
      <c r="I245" s="45">
        <v>413.31</v>
      </c>
    </row>
    <row r="246" spans="1:9" x14ac:dyDescent="0.25">
      <c r="A246">
        <f t="shared" ca="1" si="4"/>
        <v>0.33891781476738336</v>
      </c>
      <c r="B246" s="2" t="s">
        <v>241</v>
      </c>
      <c r="C246" s="2" t="s">
        <v>242</v>
      </c>
      <c r="D246" s="2" t="s">
        <v>3836</v>
      </c>
      <c r="E246" s="2" t="s">
        <v>4326</v>
      </c>
      <c r="F246" s="2" t="s">
        <v>4327</v>
      </c>
      <c r="G246" t="s">
        <v>79</v>
      </c>
      <c r="H246" s="1">
        <f>DATE(2024,11,4)</f>
        <v>45600</v>
      </c>
      <c r="I246" s="45">
        <v>35.58</v>
      </c>
    </row>
    <row r="247" spans="1:9" x14ac:dyDescent="0.25">
      <c r="A247">
        <f t="shared" ca="1" si="4"/>
        <v>0.42043632756285254</v>
      </c>
      <c r="B247" s="2" t="s">
        <v>4328</v>
      </c>
      <c r="C247" s="2" t="s">
        <v>4329</v>
      </c>
      <c r="D247" s="2" t="s">
        <v>3836</v>
      </c>
      <c r="E247" s="2" t="s">
        <v>4330</v>
      </c>
      <c r="F247" s="2" t="s">
        <v>4331</v>
      </c>
      <c r="G247" t="s">
        <v>79</v>
      </c>
      <c r="H247" s="1">
        <f>DATE(2024,10,1)</f>
        <v>45566</v>
      </c>
      <c r="I247" s="45">
        <v>381</v>
      </c>
    </row>
    <row r="248" spans="1:9" x14ac:dyDescent="0.25">
      <c r="A248">
        <f t="shared" ca="1" si="4"/>
        <v>0.592800390032175</v>
      </c>
      <c r="B248" s="2" t="s">
        <v>81</v>
      </c>
      <c r="C248" s="2" t="s">
        <v>82</v>
      </c>
      <c r="D248" s="2" t="s">
        <v>3836</v>
      </c>
      <c r="E248" s="2" t="s">
        <v>4332</v>
      </c>
      <c r="F248" s="2" t="s">
        <v>4333</v>
      </c>
      <c r="G248" t="s">
        <v>79</v>
      </c>
      <c r="H248" s="1">
        <f>DATE(2024,10,2)</f>
        <v>45567</v>
      </c>
      <c r="I248" s="45">
        <v>7247.15</v>
      </c>
    </row>
    <row r="249" spans="1:9" x14ac:dyDescent="0.25">
      <c r="A249">
        <f t="shared" ca="1" si="4"/>
        <v>0.94816091683594306</v>
      </c>
      <c r="B249" s="2" t="s">
        <v>241</v>
      </c>
      <c r="C249" s="2" t="s">
        <v>242</v>
      </c>
      <c r="D249" s="2" t="s">
        <v>3836</v>
      </c>
      <c r="E249" s="2" t="s">
        <v>4334</v>
      </c>
      <c r="F249" s="2" t="s">
        <v>1083</v>
      </c>
      <c r="G249" t="s">
        <v>79</v>
      </c>
      <c r="H249" s="1">
        <f>DATE(2024,12,23)</f>
        <v>45649</v>
      </c>
      <c r="I249" s="45">
        <v>143.02000000000001</v>
      </c>
    </row>
    <row r="250" spans="1:9" x14ac:dyDescent="0.25">
      <c r="A250">
        <f t="shared" ca="1" si="4"/>
        <v>0.51788028083611326</v>
      </c>
      <c r="B250" s="2" t="s">
        <v>241</v>
      </c>
      <c r="C250" s="2" t="s">
        <v>242</v>
      </c>
      <c r="D250" s="2" t="s">
        <v>3836</v>
      </c>
      <c r="E250" s="2" t="s">
        <v>4335</v>
      </c>
      <c r="F250" s="2" t="s">
        <v>4336</v>
      </c>
      <c r="G250" t="s">
        <v>79</v>
      </c>
      <c r="H250" s="1">
        <f>DATE(2024,10,7)</f>
        <v>45572</v>
      </c>
      <c r="I250" s="45">
        <v>464.51</v>
      </c>
    </row>
    <row r="251" spans="1:9" x14ac:dyDescent="0.25">
      <c r="A251">
        <f t="shared" ca="1" si="4"/>
        <v>0.69815917060507771</v>
      </c>
      <c r="B251" s="2" t="s">
        <v>241</v>
      </c>
      <c r="C251" s="2" t="s">
        <v>242</v>
      </c>
      <c r="D251" s="2" t="s">
        <v>3836</v>
      </c>
      <c r="E251" s="2" t="s">
        <v>4337</v>
      </c>
      <c r="F251" s="2" t="s">
        <v>4338</v>
      </c>
      <c r="G251" t="s">
        <v>79</v>
      </c>
      <c r="H251" s="1">
        <f>DATE(2024,12,6)</f>
        <v>45632</v>
      </c>
      <c r="I251" s="45">
        <v>4328.2</v>
      </c>
    </row>
    <row r="252" spans="1:9" x14ac:dyDescent="0.25">
      <c r="A252">
        <f t="shared" ca="1" si="4"/>
        <v>0.67139515509390257</v>
      </c>
      <c r="B252" s="2" t="s">
        <v>126</v>
      </c>
      <c r="C252" s="2" t="s">
        <v>127</v>
      </c>
      <c r="D252" s="2" t="s">
        <v>3836</v>
      </c>
      <c r="E252" s="2" t="s">
        <v>4339</v>
      </c>
      <c r="F252" s="2" t="s">
        <v>4340</v>
      </c>
      <c r="G252" t="s">
        <v>79</v>
      </c>
      <c r="H252" s="1">
        <f>DATE(2024,10,18)</f>
        <v>45583</v>
      </c>
      <c r="I252" s="45">
        <v>91.99</v>
      </c>
    </row>
    <row r="253" spans="1:9" x14ac:dyDescent="0.25">
      <c r="A253">
        <f t="shared" ca="1" si="4"/>
        <v>0.25195328004159678</v>
      </c>
      <c r="B253" s="2" t="s">
        <v>81</v>
      </c>
      <c r="C253" s="2" t="s">
        <v>82</v>
      </c>
      <c r="D253" s="2" t="s">
        <v>3836</v>
      </c>
      <c r="E253" s="2" t="s">
        <v>4341</v>
      </c>
      <c r="F253" s="2" t="s">
        <v>4342</v>
      </c>
      <c r="G253" t="s">
        <v>79</v>
      </c>
      <c r="H253" s="1">
        <f>DATE(2024,10,14)</f>
        <v>45579</v>
      </c>
      <c r="I253" s="45">
        <v>730.1</v>
      </c>
    </row>
    <row r="254" spans="1:9" x14ac:dyDescent="0.25">
      <c r="A254">
        <f t="shared" ca="1" si="4"/>
        <v>0.17920673317618685</v>
      </c>
      <c r="B254" s="2" t="s">
        <v>187</v>
      </c>
      <c r="C254" s="2" t="s">
        <v>188</v>
      </c>
      <c r="D254" s="2" t="s">
        <v>3836</v>
      </c>
      <c r="E254" s="2" t="s">
        <v>4343</v>
      </c>
      <c r="F254" s="2" t="s">
        <v>4344</v>
      </c>
      <c r="G254" t="s">
        <v>79</v>
      </c>
      <c r="H254" s="1">
        <f>DATE(2024,10,16)</f>
        <v>45581</v>
      </c>
      <c r="I254" s="45">
        <v>321.60000000000002</v>
      </c>
    </row>
    <row r="255" spans="1:9" x14ac:dyDescent="0.25">
      <c r="A255">
        <f t="shared" ca="1" si="4"/>
        <v>0.25695778657601032</v>
      </c>
      <c r="B255" s="2" t="s">
        <v>187</v>
      </c>
      <c r="C255" s="2" t="s">
        <v>188</v>
      </c>
      <c r="D255" s="2" t="s">
        <v>3836</v>
      </c>
      <c r="E255" s="2" t="s">
        <v>4345</v>
      </c>
      <c r="F255" s="2" t="s">
        <v>4346</v>
      </c>
      <c r="G255" t="s">
        <v>79</v>
      </c>
      <c r="H255" s="1">
        <f>DATE(2024,10,4)</f>
        <v>45569</v>
      </c>
      <c r="I255" s="45">
        <v>402</v>
      </c>
    </row>
    <row r="256" spans="1:9" x14ac:dyDescent="0.25">
      <c r="A256">
        <f t="shared" ca="1" si="4"/>
        <v>0.97355951321871415</v>
      </c>
      <c r="B256" s="2" t="s">
        <v>417</v>
      </c>
      <c r="C256" s="2" t="s">
        <v>418</v>
      </c>
      <c r="D256" s="2" t="s">
        <v>3836</v>
      </c>
      <c r="E256" s="2" t="s">
        <v>4347</v>
      </c>
      <c r="F256" s="2" t="s">
        <v>4348</v>
      </c>
      <c r="G256" t="s">
        <v>101</v>
      </c>
      <c r="H256" s="1">
        <f>DATE(2025,2,5)</f>
        <v>45693</v>
      </c>
      <c r="I256" s="45">
        <v>2197.1999999999998</v>
      </c>
    </row>
    <row r="257" spans="1:9" x14ac:dyDescent="0.25">
      <c r="A257">
        <f t="shared" ca="1" si="4"/>
        <v>0.7727269227686494</v>
      </c>
      <c r="B257" s="2" t="s">
        <v>81</v>
      </c>
      <c r="C257" s="2" t="s">
        <v>82</v>
      </c>
      <c r="D257" s="2" t="s">
        <v>3836</v>
      </c>
      <c r="E257" s="2" t="s">
        <v>4349</v>
      </c>
      <c r="F257" s="2" t="s">
        <v>4350</v>
      </c>
      <c r="G257" t="s">
        <v>101</v>
      </c>
      <c r="H257" s="1">
        <f>DATE(2025,1,1)</f>
        <v>45658</v>
      </c>
      <c r="I257" s="45">
        <v>17841.849999999999</v>
      </c>
    </row>
    <row r="258" spans="1:9" x14ac:dyDescent="0.25">
      <c r="A258">
        <f t="shared" ca="1" si="4"/>
        <v>0.51212195498905455</v>
      </c>
      <c r="B258" s="2" t="s">
        <v>623</v>
      </c>
      <c r="C258" s="2" t="s">
        <v>624</v>
      </c>
      <c r="D258" s="2" t="s">
        <v>3836</v>
      </c>
      <c r="E258" s="2" t="s">
        <v>4351</v>
      </c>
      <c r="F258" s="2" t="s">
        <v>4352</v>
      </c>
      <c r="G258" t="s">
        <v>79</v>
      </c>
      <c r="H258" s="1">
        <f>DATE(2024,10,18)</f>
        <v>45583</v>
      </c>
      <c r="I258" s="45">
        <v>5923.38</v>
      </c>
    </row>
    <row r="259" spans="1:9" x14ac:dyDescent="0.25">
      <c r="A259">
        <f t="shared" ca="1" si="4"/>
        <v>0.76158474688490962</v>
      </c>
      <c r="B259" s="2" t="s">
        <v>678</v>
      </c>
      <c r="C259" s="2" t="s">
        <v>679</v>
      </c>
      <c r="D259" s="2" t="s">
        <v>3836</v>
      </c>
      <c r="E259" s="2" t="s">
        <v>4353</v>
      </c>
      <c r="F259" s="2" t="s">
        <v>4354</v>
      </c>
      <c r="G259" t="s">
        <v>79</v>
      </c>
      <c r="H259" s="1">
        <f>DATE(2024,11,7)</f>
        <v>45603</v>
      </c>
      <c r="I259" s="45">
        <v>1707.38</v>
      </c>
    </row>
    <row r="260" spans="1:9" x14ac:dyDescent="0.25">
      <c r="A260">
        <f t="shared" ca="1" si="4"/>
        <v>0.15846502395544504</v>
      </c>
      <c r="B260" s="2" t="s">
        <v>120</v>
      </c>
      <c r="C260" s="2" t="s">
        <v>121</v>
      </c>
      <c r="D260" s="2" t="s">
        <v>3836</v>
      </c>
      <c r="E260" s="2" t="s">
        <v>4355</v>
      </c>
      <c r="F260" s="2" t="s">
        <v>4356</v>
      </c>
      <c r="G260" t="s">
        <v>101</v>
      </c>
      <c r="H260" s="1">
        <f>DATE(2025,2,17)</f>
        <v>45705</v>
      </c>
      <c r="I260" s="45">
        <v>15311.31</v>
      </c>
    </row>
    <row r="261" spans="1:9" x14ac:dyDescent="0.25">
      <c r="A261">
        <f t="shared" ca="1" si="4"/>
        <v>0.63415054643244928</v>
      </c>
      <c r="B261" s="2" t="s">
        <v>241</v>
      </c>
      <c r="C261" s="2" t="s">
        <v>242</v>
      </c>
      <c r="D261" s="2" t="s">
        <v>3836</v>
      </c>
      <c r="E261" s="2" t="s">
        <v>4357</v>
      </c>
      <c r="F261" s="2" t="s">
        <v>4358</v>
      </c>
      <c r="G261" t="s">
        <v>79</v>
      </c>
      <c r="H261" s="1">
        <f>DATE(2024,10,28)</f>
        <v>45593</v>
      </c>
      <c r="I261" s="45">
        <v>2249.9299999999998</v>
      </c>
    </row>
    <row r="262" spans="1:9" x14ac:dyDescent="0.25">
      <c r="A262">
        <f t="shared" ref="A262:A325" ca="1" si="5">RAND()</f>
        <v>0.20240515377874913</v>
      </c>
      <c r="B262" s="2" t="s">
        <v>4359</v>
      </c>
      <c r="C262" s="2" t="s">
        <v>4360</v>
      </c>
      <c r="D262" s="2" t="s">
        <v>3836</v>
      </c>
      <c r="E262" s="2" t="s">
        <v>4361</v>
      </c>
      <c r="F262" s="2" t="s">
        <v>4362</v>
      </c>
      <c r="G262" t="s">
        <v>79</v>
      </c>
      <c r="H262" s="1">
        <f>DATE(2024,12,17)</f>
        <v>45643</v>
      </c>
      <c r="I262" s="45">
        <v>1176</v>
      </c>
    </row>
    <row r="263" spans="1:9" x14ac:dyDescent="0.25">
      <c r="A263">
        <f t="shared" ca="1" si="5"/>
        <v>0.10392965019003886</v>
      </c>
      <c r="B263" s="2" t="s">
        <v>150</v>
      </c>
      <c r="C263" s="2" t="s">
        <v>151</v>
      </c>
      <c r="D263" s="2" t="s">
        <v>3836</v>
      </c>
      <c r="E263" s="2" t="s">
        <v>4363</v>
      </c>
      <c r="F263" s="2" t="s">
        <v>4364</v>
      </c>
      <c r="G263" t="s">
        <v>79</v>
      </c>
      <c r="H263" s="1">
        <f>DATE(2024,11,8)</f>
        <v>45604</v>
      </c>
      <c r="I263" s="45">
        <v>354.75</v>
      </c>
    </row>
    <row r="264" spans="1:9" x14ac:dyDescent="0.25">
      <c r="A264">
        <f t="shared" ca="1" si="5"/>
        <v>0.37740215740113803</v>
      </c>
      <c r="B264" s="2" t="s">
        <v>95</v>
      </c>
      <c r="C264" s="2" t="s">
        <v>96</v>
      </c>
      <c r="D264" s="2" t="s">
        <v>3836</v>
      </c>
      <c r="E264" s="2" t="s">
        <v>4365</v>
      </c>
      <c r="F264" s="2" t="s">
        <v>3913</v>
      </c>
      <c r="G264" t="s">
        <v>79</v>
      </c>
      <c r="H264" s="1">
        <f>DATE(2025,1,7)</f>
        <v>45664</v>
      </c>
      <c r="I264" s="45">
        <v>6149.08</v>
      </c>
    </row>
    <row r="265" spans="1:9" x14ac:dyDescent="0.25">
      <c r="A265">
        <f t="shared" ca="1" si="5"/>
        <v>0.38096107716412253</v>
      </c>
      <c r="B265" s="2" t="s">
        <v>187</v>
      </c>
      <c r="C265" s="2" t="s">
        <v>188</v>
      </c>
      <c r="D265" s="2" t="s">
        <v>3836</v>
      </c>
      <c r="E265" s="2" t="s">
        <v>4366</v>
      </c>
      <c r="F265" s="2" t="s">
        <v>4367</v>
      </c>
      <c r="G265" t="s">
        <v>79</v>
      </c>
      <c r="H265" s="1">
        <f>DATE(2024,10,22)</f>
        <v>45587</v>
      </c>
      <c r="I265" s="45">
        <v>241.2</v>
      </c>
    </row>
    <row r="266" spans="1:9" x14ac:dyDescent="0.25">
      <c r="A266">
        <f t="shared" ca="1" si="5"/>
        <v>0.10017250289426549</v>
      </c>
      <c r="B266" s="2" t="s">
        <v>417</v>
      </c>
      <c r="C266" s="2" t="s">
        <v>418</v>
      </c>
      <c r="D266" s="2" t="s">
        <v>3836</v>
      </c>
      <c r="E266" s="2" t="s">
        <v>4368</v>
      </c>
      <c r="F266" s="2" t="s">
        <v>4369</v>
      </c>
      <c r="G266" t="s">
        <v>79</v>
      </c>
      <c r="H266" s="1">
        <f>DATE(2024,10,30)</f>
        <v>45595</v>
      </c>
      <c r="I266" s="45">
        <v>678.15</v>
      </c>
    </row>
    <row r="267" spans="1:9" x14ac:dyDescent="0.25">
      <c r="A267">
        <f t="shared" ca="1" si="5"/>
        <v>9.3204630844344605E-3</v>
      </c>
      <c r="B267" s="2" t="s">
        <v>905</v>
      </c>
      <c r="C267" s="2" t="s">
        <v>906</v>
      </c>
      <c r="D267" s="2" t="s">
        <v>3836</v>
      </c>
      <c r="E267" s="2" t="s">
        <v>4370</v>
      </c>
      <c r="F267" s="2" t="s">
        <v>1077</v>
      </c>
      <c r="G267" t="s">
        <v>79</v>
      </c>
      <c r="H267" s="1">
        <f>DATE(2024,12,2)</f>
        <v>45628</v>
      </c>
      <c r="I267" s="45">
        <v>1411.61</v>
      </c>
    </row>
    <row r="268" spans="1:9" x14ac:dyDescent="0.25">
      <c r="A268">
        <f t="shared" ca="1" si="5"/>
        <v>0.24865986383798688</v>
      </c>
      <c r="B268" s="2" t="s">
        <v>678</v>
      </c>
      <c r="C268" s="2" t="s">
        <v>679</v>
      </c>
      <c r="D268" s="2" t="s">
        <v>3836</v>
      </c>
      <c r="E268" s="2" t="s">
        <v>4371</v>
      </c>
      <c r="F268" s="2" t="s">
        <v>4372</v>
      </c>
      <c r="G268" t="s">
        <v>79</v>
      </c>
      <c r="H268" s="1">
        <f>DATE(2024,10,3)</f>
        <v>45568</v>
      </c>
      <c r="I268" s="45">
        <v>239.21</v>
      </c>
    </row>
    <row r="269" spans="1:9" x14ac:dyDescent="0.25">
      <c r="A269">
        <f t="shared" ca="1" si="5"/>
        <v>0.45303500934173679</v>
      </c>
      <c r="B269" s="2" t="s">
        <v>81</v>
      </c>
      <c r="C269" s="2" t="s">
        <v>82</v>
      </c>
      <c r="D269" s="2" t="s">
        <v>3836</v>
      </c>
      <c r="E269" s="2" t="s">
        <v>4373</v>
      </c>
      <c r="F269" s="2" t="s">
        <v>4374</v>
      </c>
      <c r="G269" t="s">
        <v>101</v>
      </c>
      <c r="H269" s="1">
        <f>DATE(2024,12,15)</f>
        <v>45641</v>
      </c>
      <c r="I269" s="45">
        <v>2364.87</v>
      </c>
    </row>
    <row r="270" spans="1:9" x14ac:dyDescent="0.25">
      <c r="A270">
        <f t="shared" ca="1" si="5"/>
        <v>0.55935110483732964</v>
      </c>
      <c r="B270" s="2" t="s">
        <v>4375</v>
      </c>
      <c r="C270" s="2" t="s">
        <v>4376</v>
      </c>
      <c r="D270" s="2" t="s">
        <v>3836</v>
      </c>
      <c r="E270" s="2" t="s">
        <v>4377</v>
      </c>
      <c r="F270" s="2" t="s">
        <v>4378</v>
      </c>
      <c r="G270" t="s">
        <v>79</v>
      </c>
      <c r="H270" s="1">
        <f>DATE(2025,2,17)</f>
        <v>45705</v>
      </c>
      <c r="I270" s="45">
        <v>3771</v>
      </c>
    </row>
    <row r="271" spans="1:9" x14ac:dyDescent="0.25">
      <c r="A271">
        <f t="shared" ca="1" si="5"/>
        <v>0.23569477866585653</v>
      </c>
      <c r="B271" s="2" t="s">
        <v>187</v>
      </c>
      <c r="C271" s="2" t="s">
        <v>188</v>
      </c>
      <c r="D271" s="2" t="s">
        <v>3836</v>
      </c>
      <c r="E271" s="2" t="s">
        <v>4379</v>
      </c>
      <c r="F271" s="2" t="s">
        <v>4380</v>
      </c>
      <c r="G271" t="s">
        <v>101</v>
      </c>
      <c r="H271" s="1">
        <f>DATE(2025,1,31)</f>
        <v>45688</v>
      </c>
      <c r="I271" s="45">
        <v>80.400000000000006</v>
      </c>
    </row>
    <row r="272" spans="1:9" x14ac:dyDescent="0.25">
      <c r="A272">
        <f t="shared" ca="1" si="5"/>
        <v>0.41324358668132821</v>
      </c>
      <c r="B272" s="2" t="s">
        <v>4381</v>
      </c>
      <c r="C272" s="2" t="s">
        <v>4382</v>
      </c>
      <c r="D272" s="2" t="s">
        <v>3836</v>
      </c>
      <c r="E272" s="2" t="s">
        <v>4383</v>
      </c>
      <c r="F272" s="2" t="s">
        <v>4384</v>
      </c>
      <c r="G272" t="s">
        <v>79</v>
      </c>
      <c r="H272" s="1">
        <f>DATE(2024,11,14)</f>
        <v>45610</v>
      </c>
      <c r="I272" s="45">
        <v>4046.5</v>
      </c>
    </row>
    <row r="273" spans="1:9" x14ac:dyDescent="0.25">
      <c r="A273">
        <f t="shared" ca="1" si="5"/>
        <v>0.31339472218266273</v>
      </c>
      <c r="B273" s="2" t="s">
        <v>81</v>
      </c>
      <c r="C273" s="2" t="s">
        <v>82</v>
      </c>
      <c r="D273" s="2" t="s">
        <v>3836</v>
      </c>
      <c r="E273" s="2" t="s">
        <v>4385</v>
      </c>
      <c r="F273" s="2" t="s">
        <v>4386</v>
      </c>
      <c r="G273" t="s">
        <v>101</v>
      </c>
      <c r="H273" s="1">
        <f>DATE(2025,1,12)</f>
        <v>45669</v>
      </c>
      <c r="I273" s="45">
        <v>209.2</v>
      </c>
    </row>
    <row r="274" spans="1:9" x14ac:dyDescent="0.25">
      <c r="A274">
        <f t="shared" ca="1" si="5"/>
        <v>0.97161026753812219</v>
      </c>
      <c r="B274" s="2" t="s">
        <v>85</v>
      </c>
      <c r="C274" s="2" t="s">
        <v>86</v>
      </c>
      <c r="D274" s="2" t="s">
        <v>3836</v>
      </c>
      <c r="E274" s="2" t="s">
        <v>4387</v>
      </c>
      <c r="F274" s="2" t="s">
        <v>4388</v>
      </c>
      <c r="G274" t="s">
        <v>101</v>
      </c>
      <c r="H274" s="1">
        <f>DATE(2025,1,20)</f>
        <v>45677</v>
      </c>
      <c r="I274" s="45">
        <v>37.03</v>
      </c>
    </row>
    <row r="275" spans="1:9" x14ac:dyDescent="0.25">
      <c r="A275">
        <f t="shared" ca="1" si="5"/>
        <v>0.82635899588239925</v>
      </c>
      <c r="B275" s="2" t="s">
        <v>81</v>
      </c>
      <c r="C275" s="2" t="s">
        <v>82</v>
      </c>
      <c r="D275" s="2" t="s">
        <v>3836</v>
      </c>
      <c r="E275" s="2" t="s">
        <v>4389</v>
      </c>
      <c r="F275" s="2" t="s">
        <v>4390</v>
      </c>
      <c r="G275" t="s">
        <v>101</v>
      </c>
      <c r="H275" s="1">
        <f>DATE(2025,2,3)</f>
        <v>45691</v>
      </c>
      <c r="I275" s="45">
        <v>1128.3399999999999</v>
      </c>
    </row>
    <row r="276" spans="1:9" x14ac:dyDescent="0.25">
      <c r="A276">
        <f t="shared" ca="1" si="5"/>
        <v>0.28851987393244183</v>
      </c>
      <c r="B276" s="2" t="s">
        <v>678</v>
      </c>
      <c r="C276" s="2" t="s">
        <v>679</v>
      </c>
      <c r="D276" s="2" t="s">
        <v>3836</v>
      </c>
      <c r="E276" s="2" t="s">
        <v>4391</v>
      </c>
      <c r="F276" s="2" t="s">
        <v>4392</v>
      </c>
      <c r="G276" t="s">
        <v>79</v>
      </c>
      <c r="H276" s="1">
        <f>DATE(2024,10,24)</f>
        <v>45589</v>
      </c>
      <c r="I276" s="45">
        <v>102.04</v>
      </c>
    </row>
    <row r="277" spans="1:9" x14ac:dyDescent="0.25">
      <c r="A277">
        <f t="shared" ca="1" si="5"/>
        <v>0.34343167081234038</v>
      </c>
      <c r="B277" s="2" t="s">
        <v>81</v>
      </c>
      <c r="C277" s="2" t="s">
        <v>82</v>
      </c>
      <c r="D277" s="2" t="s">
        <v>3836</v>
      </c>
      <c r="E277" s="2" t="s">
        <v>4393</v>
      </c>
      <c r="F277" s="2" t="s">
        <v>4394</v>
      </c>
      <c r="G277" t="s">
        <v>101</v>
      </c>
      <c r="H277" s="1">
        <f>DATE(2025,1,12)</f>
        <v>45669</v>
      </c>
      <c r="I277" s="45">
        <v>798.06</v>
      </c>
    </row>
    <row r="278" spans="1:9" x14ac:dyDescent="0.25">
      <c r="A278">
        <f t="shared" ca="1" si="5"/>
        <v>0.24458176744627358</v>
      </c>
      <c r="B278" s="2" t="s">
        <v>678</v>
      </c>
      <c r="C278" s="2" t="s">
        <v>679</v>
      </c>
      <c r="D278" s="2" t="s">
        <v>3836</v>
      </c>
      <c r="E278" s="2" t="s">
        <v>4395</v>
      </c>
      <c r="F278" s="2" t="s">
        <v>4396</v>
      </c>
      <c r="G278" t="s">
        <v>79</v>
      </c>
      <c r="H278" s="1">
        <f>DATE(2025,1,10)</f>
        <v>45667</v>
      </c>
      <c r="I278" s="45">
        <v>127.55</v>
      </c>
    </row>
    <row r="279" spans="1:9" x14ac:dyDescent="0.25">
      <c r="A279">
        <f t="shared" ca="1" si="5"/>
        <v>6.343780698805801E-2</v>
      </c>
      <c r="B279" s="2" t="s">
        <v>623</v>
      </c>
      <c r="C279" s="2" t="s">
        <v>624</v>
      </c>
      <c r="D279" s="2" t="s">
        <v>3836</v>
      </c>
      <c r="E279" s="2" t="s">
        <v>4397</v>
      </c>
      <c r="F279" s="2" t="s">
        <v>4398</v>
      </c>
      <c r="G279" t="s">
        <v>79</v>
      </c>
      <c r="H279" s="1">
        <f>DATE(2024,10,15)</f>
        <v>45580</v>
      </c>
      <c r="I279" s="45">
        <v>2848.81</v>
      </c>
    </row>
    <row r="280" spans="1:9" x14ac:dyDescent="0.25">
      <c r="A280">
        <f t="shared" ca="1" si="5"/>
        <v>0.7806450130591045</v>
      </c>
      <c r="B280" s="2" t="s">
        <v>285</v>
      </c>
      <c r="C280" s="2" t="s">
        <v>286</v>
      </c>
      <c r="D280" s="2" t="s">
        <v>3836</v>
      </c>
      <c r="E280" s="2" t="s">
        <v>4399</v>
      </c>
      <c r="F280" s="2" t="s">
        <v>4400</v>
      </c>
      <c r="G280" t="s">
        <v>79</v>
      </c>
      <c r="H280" s="1">
        <f>DATE(2024,12,30)</f>
        <v>45656</v>
      </c>
      <c r="I280" s="45">
        <v>1337.66</v>
      </c>
    </row>
    <row r="281" spans="1:9" x14ac:dyDescent="0.25">
      <c r="A281">
        <f t="shared" ca="1" si="5"/>
        <v>0.37546777843748569</v>
      </c>
      <c r="B281" s="2" t="s">
        <v>120</v>
      </c>
      <c r="C281" s="2" t="s">
        <v>121</v>
      </c>
      <c r="D281" s="2" t="s">
        <v>3836</v>
      </c>
      <c r="E281" s="2" t="s">
        <v>4401</v>
      </c>
      <c r="F281" s="2" t="s">
        <v>4402</v>
      </c>
      <c r="G281" t="s">
        <v>79</v>
      </c>
      <c r="H281" s="1">
        <f>DATE(2025,1,21)</f>
        <v>45678</v>
      </c>
      <c r="I281" s="45">
        <v>348.22</v>
      </c>
    </row>
    <row r="282" spans="1:9" x14ac:dyDescent="0.25">
      <c r="A282">
        <f t="shared" ca="1" si="5"/>
        <v>0.59073688285718728</v>
      </c>
      <c r="B282" s="2" t="s">
        <v>224</v>
      </c>
      <c r="C282" s="2" t="s">
        <v>225</v>
      </c>
      <c r="D282" s="2" t="s">
        <v>3836</v>
      </c>
      <c r="E282" s="2" t="s">
        <v>4403</v>
      </c>
      <c r="F282" s="2" t="s">
        <v>4404</v>
      </c>
      <c r="G282" t="s">
        <v>79</v>
      </c>
      <c r="H282" s="1">
        <f>DATE(2024,11,11)</f>
        <v>45607</v>
      </c>
      <c r="I282" s="45">
        <v>7335.71</v>
      </c>
    </row>
    <row r="283" spans="1:9" x14ac:dyDescent="0.25">
      <c r="A283">
        <f t="shared" ca="1" si="5"/>
        <v>5.4160120927834177E-2</v>
      </c>
      <c r="B283" s="2" t="s">
        <v>81</v>
      </c>
      <c r="C283" s="2" t="s">
        <v>82</v>
      </c>
      <c r="D283" s="2" t="s">
        <v>3836</v>
      </c>
      <c r="E283" s="2" t="s">
        <v>4405</v>
      </c>
      <c r="F283" s="2" t="s">
        <v>4406</v>
      </c>
      <c r="G283" t="s">
        <v>79</v>
      </c>
      <c r="H283" s="1">
        <f>DATE(2024,11,14)</f>
        <v>45610</v>
      </c>
      <c r="I283" s="45">
        <v>3070.03</v>
      </c>
    </row>
    <row r="284" spans="1:9" x14ac:dyDescent="0.25">
      <c r="A284">
        <f t="shared" ca="1" si="5"/>
        <v>0.11166491128420197</v>
      </c>
      <c r="B284" s="2" t="s">
        <v>281</v>
      </c>
      <c r="C284" s="2" t="s">
        <v>282</v>
      </c>
      <c r="D284" s="2" t="s">
        <v>3836</v>
      </c>
      <c r="E284" s="2" t="s">
        <v>4407</v>
      </c>
      <c r="F284" s="2" t="s">
        <v>4408</v>
      </c>
      <c r="G284" t="s">
        <v>79</v>
      </c>
      <c r="H284" s="1">
        <f>DATE(2024,10,31)</f>
        <v>45596</v>
      </c>
      <c r="I284" s="45">
        <v>7169.96</v>
      </c>
    </row>
    <row r="285" spans="1:9" x14ac:dyDescent="0.25">
      <c r="A285">
        <f t="shared" ca="1" si="5"/>
        <v>0.65119527807141453</v>
      </c>
      <c r="B285" s="2" t="s">
        <v>241</v>
      </c>
      <c r="C285" s="2" t="s">
        <v>242</v>
      </c>
      <c r="D285" s="2" t="s">
        <v>3836</v>
      </c>
      <c r="E285" s="2" t="s">
        <v>4409</v>
      </c>
      <c r="F285" s="2" t="s">
        <v>4410</v>
      </c>
      <c r="G285" t="s">
        <v>101</v>
      </c>
      <c r="H285" s="1">
        <f>DATE(2025,2,24)</f>
        <v>45712</v>
      </c>
      <c r="I285" s="45">
        <v>745.94</v>
      </c>
    </row>
    <row r="286" spans="1:9" x14ac:dyDescent="0.25">
      <c r="A286">
        <f t="shared" ca="1" si="5"/>
        <v>0.22579223115421354</v>
      </c>
      <c r="B286" s="2" t="s">
        <v>241</v>
      </c>
      <c r="C286" s="2" t="s">
        <v>242</v>
      </c>
      <c r="D286" s="2" t="s">
        <v>3836</v>
      </c>
      <c r="E286" s="2" t="s">
        <v>4411</v>
      </c>
      <c r="F286" s="2" t="s">
        <v>4412</v>
      </c>
      <c r="G286" t="s">
        <v>79</v>
      </c>
      <c r="H286" s="1">
        <f>DATE(2024,10,8)</f>
        <v>45573</v>
      </c>
      <c r="I286" s="45">
        <v>5634.48</v>
      </c>
    </row>
    <row r="287" spans="1:9" x14ac:dyDescent="0.25">
      <c r="A287">
        <f t="shared" ca="1" si="5"/>
        <v>0.77462475680702536</v>
      </c>
      <c r="B287" s="2" t="s">
        <v>4413</v>
      </c>
      <c r="C287" s="2" t="s">
        <v>4414</v>
      </c>
      <c r="D287" s="2" t="s">
        <v>3836</v>
      </c>
      <c r="E287" s="2" t="s">
        <v>4415</v>
      </c>
      <c r="F287" s="2" t="s">
        <v>4416</v>
      </c>
      <c r="G287" t="s">
        <v>79</v>
      </c>
      <c r="H287" s="1">
        <f>DATE(2024,10,16)</f>
        <v>45581</v>
      </c>
      <c r="I287" s="45">
        <v>4100.0600000000004</v>
      </c>
    </row>
    <row r="288" spans="1:9" x14ac:dyDescent="0.25">
      <c r="A288">
        <f t="shared" ca="1" si="5"/>
        <v>9.8839145567344744E-2</v>
      </c>
      <c r="B288" s="2" t="s">
        <v>81</v>
      </c>
      <c r="C288" s="2" t="s">
        <v>82</v>
      </c>
      <c r="D288" s="2" t="s">
        <v>3836</v>
      </c>
      <c r="E288" s="2" t="s">
        <v>4417</v>
      </c>
      <c r="F288" s="2" t="s">
        <v>4418</v>
      </c>
      <c r="G288" t="s">
        <v>79</v>
      </c>
      <c r="H288" s="1">
        <f>DATE(2024,11,21)</f>
        <v>45617</v>
      </c>
      <c r="I288" s="45">
        <v>2894.05</v>
      </c>
    </row>
    <row r="289" spans="1:9" x14ac:dyDescent="0.25">
      <c r="A289">
        <f t="shared" ca="1" si="5"/>
        <v>0.13583928521064514</v>
      </c>
      <c r="B289" s="2" t="s">
        <v>81</v>
      </c>
      <c r="C289" s="2" t="s">
        <v>82</v>
      </c>
      <c r="D289" s="2" t="s">
        <v>3836</v>
      </c>
      <c r="E289" s="2" t="s">
        <v>4419</v>
      </c>
      <c r="F289" s="2" t="s">
        <v>4420</v>
      </c>
      <c r="G289" t="s">
        <v>101</v>
      </c>
      <c r="H289" s="1">
        <f>DATE(2024,12,27)</f>
        <v>45653</v>
      </c>
      <c r="I289" s="45">
        <v>10182.120000000001</v>
      </c>
    </row>
    <row r="290" spans="1:9" x14ac:dyDescent="0.25">
      <c r="A290">
        <f t="shared" ca="1" si="5"/>
        <v>0.64473400682986171</v>
      </c>
      <c r="B290" s="2" t="s">
        <v>678</v>
      </c>
      <c r="C290" s="2" t="s">
        <v>679</v>
      </c>
      <c r="D290" s="2" t="s">
        <v>3836</v>
      </c>
      <c r="E290" s="2" t="s">
        <v>4421</v>
      </c>
      <c r="F290" s="2" t="s">
        <v>4422</v>
      </c>
      <c r="G290" t="s">
        <v>79</v>
      </c>
      <c r="H290" s="1">
        <f>DATE(2025,1,28)</f>
        <v>45685</v>
      </c>
      <c r="I290" s="45">
        <v>2024.55</v>
      </c>
    </row>
    <row r="291" spans="1:9" x14ac:dyDescent="0.25">
      <c r="A291">
        <f t="shared" ca="1" si="5"/>
        <v>0.2430899208444619</v>
      </c>
      <c r="B291" s="2" t="s">
        <v>678</v>
      </c>
      <c r="C291" s="2" t="s">
        <v>679</v>
      </c>
      <c r="D291" s="2" t="s">
        <v>3836</v>
      </c>
      <c r="E291" s="2" t="s">
        <v>4423</v>
      </c>
      <c r="F291" s="2" t="s">
        <v>4424</v>
      </c>
      <c r="G291" t="s">
        <v>79</v>
      </c>
      <c r="H291" s="1">
        <f>DATE(2025,1,21)</f>
        <v>45678</v>
      </c>
      <c r="I291" s="45">
        <v>204.08</v>
      </c>
    </row>
    <row r="292" spans="1:9" x14ac:dyDescent="0.25">
      <c r="A292">
        <f t="shared" ca="1" si="5"/>
        <v>0.51662501137622463</v>
      </c>
      <c r="B292" s="2" t="s">
        <v>593</v>
      </c>
      <c r="C292" s="2" t="s">
        <v>594</v>
      </c>
      <c r="D292" s="2" t="s">
        <v>3836</v>
      </c>
      <c r="E292" s="2" t="s">
        <v>4425</v>
      </c>
      <c r="F292" s="2" t="s">
        <v>4426</v>
      </c>
      <c r="G292" t="s">
        <v>79</v>
      </c>
      <c r="H292" s="1">
        <f>DATE(2024,12,30)</f>
        <v>45656</v>
      </c>
      <c r="I292" s="45">
        <v>0</v>
      </c>
    </row>
    <row r="293" spans="1:9" x14ac:dyDescent="0.25">
      <c r="A293">
        <f t="shared" ca="1" si="5"/>
        <v>0.11022266554236559</v>
      </c>
      <c r="B293" s="2" t="s">
        <v>187</v>
      </c>
      <c r="C293" s="2" t="s">
        <v>188</v>
      </c>
      <c r="D293" s="2" t="s">
        <v>3836</v>
      </c>
      <c r="E293" s="2" t="s">
        <v>4427</v>
      </c>
      <c r="F293" s="2" t="s">
        <v>4428</v>
      </c>
      <c r="G293" t="s">
        <v>101</v>
      </c>
      <c r="H293" s="1">
        <f>DATE(2025,1,21)</f>
        <v>45678</v>
      </c>
      <c r="I293" s="45">
        <v>3080.32</v>
      </c>
    </row>
    <row r="294" spans="1:9" x14ac:dyDescent="0.25">
      <c r="A294">
        <f t="shared" ca="1" si="5"/>
        <v>0.79298617756430412</v>
      </c>
      <c r="B294" s="2" t="s">
        <v>241</v>
      </c>
      <c r="C294" s="2" t="s">
        <v>242</v>
      </c>
      <c r="D294" s="2" t="s">
        <v>3836</v>
      </c>
      <c r="E294" s="2" t="s">
        <v>4429</v>
      </c>
      <c r="F294" s="2" t="s">
        <v>4430</v>
      </c>
      <c r="G294" t="s">
        <v>79</v>
      </c>
      <c r="H294" s="1">
        <f>DATE(2024,10,4)</f>
        <v>45569</v>
      </c>
      <c r="I294" s="45">
        <v>362.3</v>
      </c>
    </row>
    <row r="295" spans="1:9" x14ac:dyDescent="0.25">
      <c r="A295">
        <f t="shared" ca="1" si="5"/>
        <v>0.78776351167386216</v>
      </c>
      <c r="B295" s="2" t="s">
        <v>241</v>
      </c>
      <c r="C295" s="2" t="s">
        <v>242</v>
      </c>
      <c r="D295" s="2" t="s">
        <v>3836</v>
      </c>
      <c r="E295" s="2" t="s">
        <v>4431</v>
      </c>
      <c r="F295" s="2" t="s">
        <v>3991</v>
      </c>
      <c r="G295" t="s">
        <v>79</v>
      </c>
      <c r="H295" s="1">
        <f>DATE(2024,12,23)</f>
        <v>45649</v>
      </c>
      <c r="I295" s="45">
        <v>238.38</v>
      </c>
    </row>
    <row r="296" spans="1:9" x14ac:dyDescent="0.25">
      <c r="A296">
        <f t="shared" ca="1" si="5"/>
        <v>0.1339107393935739</v>
      </c>
      <c r="B296" s="2" t="s">
        <v>81</v>
      </c>
      <c r="C296" s="2" t="s">
        <v>82</v>
      </c>
      <c r="D296" s="2" t="s">
        <v>3836</v>
      </c>
      <c r="E296" s="2" t="s">
        <v>4432</v>
      </c>
      <c r="F296" s="2" t="s">
        <v>4433</v>
      </c>
      <c r="G296" t="s">
        <v>101</v>
      </c>
      <c r="H296" s="1">
        <f>DATE(2025,1,14)</f>
        <v>45671</v>
      </c>
      <c r="I296" s="45">
        <v>36833.279999999999</v>
      </c>
    </row>
    <row r="297" spans="1:9" x14ac:dyDescent="0.25">
      <c r="A297">
        <f t="shared" ca="1" si="5"/>
        <v>0.38168074773654903</v>
      </c>
      <c r="B297" s="2" t="s">
        <v>136</v>
      </c>
      <c r="C297" s="2" t="s">
        <v>137</v>
      </c>
      <c r="D297" s="2" t="s">
        <v>3836</v>
      </c>
      <c r="E297" s="2" t="s">
        <v>4434</v>
      </c>
      <c r="F297" s="2" t="s">
        <v>4435</v>
      </c>
      <c r="G297" t="s">
        <v>79</v>
      </c>
      <c r="H297" s="1">
        <f>DATE(2024,10,14)</f>
        <v>45579</v>
      </c>
      <c r="I297" s="45">
        <v>1034.58</v>
      </c>
    </row>
    <row r="298" spans="1:9" x14ac:dyDescent="0.25">
      <c r="A298">
        <f t="shared" ca="1" si="5"/>
        <v>0.97834841323008159</v>
      </c>
      <c r="B298" s="2" t="s">
        <v>241</v>
      </c>
      <c r="C298" s="2" t="s">
        <v>242</v>
      </c>
      <c r="D298" s="2" t="s">
        <v>3836</v>
      </c>
      <c r="E298" s="2" t="s">
        <v>4436</v>
      </c>
      <c r="F298" s="2" t="s">
        <v>4437</v>
      </c>
      <c r="G298" t="s">
        <v>79</v>
      </c>
      <c r="H298" s="1">
        <f>DATE(2024,11,25)</f>
        <v>45621</v>
      </c>
      <c r="I298" s="45">
        <v>394.49</v>
      </c>
    </row>
    <row r="299" spans="1:9" x14ac:dyDescent="0.25">
      <c r="A299">
        <f t="shared" ca="1" si="5"/>
        <v>0.94809412209210087</v>
      </c>
      <c r="B299" s="2" t="s">
        <v>307</v>
      </c>
      <c r="C299" s="2" t="s">
        <v>308</v>
      </c>
      <c r="D299" s="2" t="s">
        <v>3836</v>
      </c>
      <c r="E299" s="2" t="s">
        <v>4438</v>
      </c>
      <c r="F299" s="2" t="s">
        <v>4439</v>
      </c>
      <c r="G299" t="s">
        <v>79</v>
      </c>
      <c r="H299" s="1">
        <f>DATE(2024,11,18)</f>
        <v>45614</v>
      </c>
      <c r="I299" s="45">
        <v>79.17</v>
      </c>
    </row>
    <row r="300" spans="1:9" x14ac:dyDescent="0.25">
      <c r="A300">
        <f t="shared" ca="1" si="5"/>
        <v>0.98316824619319654</v>
      </c>
      <c r="B300" s="2" t="s">
        <v>4196</v>
      </c>
      <c r="C300" s="2" t="s">
        <v>4197</v>
      </c>
      <c r="D300" s="2" t="s">
        <v>3836</v>
      </c>
      <c r="E300" s="2" t="s">
        <v>4440</v>
      </c>
      <c r="F300" s="2" t="s">
        <v>4441</v>
      </c>
      <c r="G300" t="s">
        <v>79</v>
      </c>
      <c r="H300" s="1">
        <f>DATE(2024,10,1)</f>
        <v>45566</v>
      </c>
      <c r="I300" s="45">
        <v>6189.25</v>
      </c>
    </row>
    <row r="301" spans="1:9" x14ac:dyDescent="0.25">
      <c r="A301">
        <f t="shared" ca="1" si="5"/>
        <v>0.76083317337179657</v>
      </c>
      <c r="B301" s="2" t="s">
        <v>241</v>
      </c>
      <c r="C301" s="2" t="s">
        <v>242</v>
      </c>
      <c r="D301" s="2" t="s">
        <v>3836</v>
      </c>
      <c r="E301" s="2" t="s">
        <v>4442</v>
      </c>
      <c r="F301" s="2" t="s">
        <v>4443</v>
      </c>
      <c r="G301" t="s">
        <v>79</v>
      </c>
      <c r="H301" s="1">
        <f>DATE(2024,10,28)</f>
        <v>45593</v>
      </c>
      <c r="I301" s="45">
        <v>544.02</v>
      </c>
    </row>
    <row r="302" spans="1:9" x14ac:dyDescent="0.25">
      <c r="A302">
        <f t="shared" ca="1" si="5"/>
        <v>0.19442067235313498</v>
      </c>
      <c r="B302" s="2" t="s">
        <v>417</v>
      </c>
      <c r="C302" s="2" t="s">
        <v>418</v>
      </c>
      <c r="D302" s="2" t="s">
        <v>3836</v>
      </c>
      <c r="E302" s="2" t="s">
        <v>4444</v>
      </c>
      <c r="F302" s="2" t="s">
        <v>4445</v>
      </c>
      <c r="G302" t="s">
        <v>101</v>
      </c>
      <c r="H302" s="1">
        <f>DATE(2025,1,17)</f>
        <v>45674</v>
      </c>
      <c r="I302" s="45">
        <v>39.130000000000003</v>
      </c>
    </row>
    <row r="303" spans="1:9" x14ac:dyDescent="0.25">
      <c r="A303">
        <f t="shared" ca="1" si="5"/>
        <v>0.28186550147762945</v>
      </c>
      <c r="B303" s="2" t="s">
        <v>81</v>
      </c>
      <c r="C303" s="2" t="s">
        <v>82</v>
      </c>
      <c r="D303" s="2" t="s">
        <v>3836</v>
      </c>
      <c r="E303" s="2" t="s">
        <v>4446</v>
      </c>
      <c r="F303" s="2" t="s">
        <v>4447</v>
      </c>
      <c r="G303" t="s">
        <v>79</v>
      </c>
      <c r="H303" s="1">
        <f>DATE(2024,11,19)</f>
        <v>45615</v>
      </c>
      <c r="I303" s="45">
        <v>310.23</v>
      </c>
    </row>
    <row r="304" spans="1:9" x14ac:dyDescent="0.25">
      <c r="A304">
        <f t="shared" ca="1" si="5"/>
        <v>0.64645368566610883</v>
      </c>
      <c r="B304" s="2" t="s">
        <v>354</v>
      </c>
      <c r="C304" s="2" t="s">
        <v>355</v>
      </c>
      <c r="D304" s="2" t="s">
        <v>3836</v>
      </c>
      <c r="E304" s="2" t="s">
        <v>4448</v>
      </c>
      <c r="F304" s="2" t="s">
        <v>4449</v>
      </c>
      <c r="G304" t="s">
        <v>79</v>
      </c>
      <c r="H304" s="1">
        <f>DATE(2024,12,3)</f>
        <v>45629</v>
      </c>
      <c r="I304" s="45">
        <v>55.95</v>
      </c>
    </row>
    <row r="305" spans="1:9" x14ac:dyDescent="0.25">
      <c r="A305">
        <f t="shared" ca="1" si="5"/>
        <v>0.61553703042674413</v>
      </c>
      <c r="B305" s="2" t="s">
        <v>281</v>
      </c>
      <c r="C305" s="2" t="s">
        <v>282</v>
      </c>
      <c r="D305" s="2" t="s">
        <v>3836</v>
      </c>
      <c r="E305" s="2" t="s">
        <v>4450</v>
      </c>
      <c r="F305" s="2" t="s">
        <v>4451</v>
      </c>
      <c r="G305" t="s">
        <v>79</v>
      </c>
      <c r="H305" s="1">
        <f>DATE(2024,12,30)</f>
        <v>45656</v>
      </c>
      <c r="I305" s="45">
        <v>213.75</v>
      </c>
    </row>
    <row r="306" spans="1:9" x14ac:dyDescent="0.25">
      <c r="A306">
        <f t="shared" ca="1" si="5"/>
        <v>0.49812682658910301</v>
      </c>
      <c r="B306" s="2" t="s">
        <v>224</v>
      </c>
      <c r="C306" s="2" t="s">
        <v>225</v>
      </c>
      <c r="D306" s="2" t="s">
        <v>3836</v>
      </c>
      <c r="E306" s="2" t="s">
        <v>4452</v>
      </c>
      <c r="F306" s="2" t="s">
        <v>4453</v>
      </c>
      <c r="G306" t="s">
        <v>79</v>
      </c>
      <c r="H306" s="1">
        <f>DATE(2024,11,15)</f>
        <v>45611</v>
      </c>
      <c r="I306" s="45">
        <v>13262.45</v>
      </c>
    </row>
    <row r="307" spans="1:9" x14ac:dyDescent="0.25">
      <c r="A307">
        <f t="shared" ca="1" si="5"/>
        <v>0.82671870613447485</v>
      </c>
      <c r="B307" s="2" t="s">
        <v>241</v>
      </c>
      <c r="C307" s="2" t="s">
        <v>242</v>
      </c>
      <c r="D307" s="2" t="s">
        <v>3836</v>
      </c>
      <c r="E307" s="2" t="s">
        <v>4454</v>
      </c>
      <c r="F307" s="2" t="s">
        <v>4455</v>
      </c>
      <c r="G307" t="s">
        <v>101</v>
      </c>
      <c r="H307" s="1">
        <f>DATE(2025,2,3)</f>
        <v>45691</v>
      </c>
      <c r="I307" s="45">
        <v>433.76</v>
      </c>
    </row>
    <row r="308" spans="1:9" x14ac:dyDescent="0.25">
      <c r="A308">
        <f t="shared" ca="1" si="5"/>
        <v>0.1912814735151992</v>
      </c>
      <c r="B308" s="2" t="s">
        <v>187</v>
      </c>
      <c r="C308" s="2" t="s">
        <v>188</v>
      </c>
      <c r="D308" s="2" t="s">
        <v>3836</v>
      </c>
      <c r="E308" s="2" t="s">
        <v>4456</v>
      </c>
      <c r="F308" s="2" t="s">
        <v>4457</v>
      </c>
      <c r="G308" t="s">
        <v>101</v>
      </c>
      <c r="H308" s="1">
        <f>DATE(2025,1,15)</f>
        <v>45672</v>
      </c>
      <c r="I308" s="45">
        <v>2008.8</v>
      </c>
    </row>
    <row r="309" spans="1:9" x14ac:dyDescent="0.25">
      <c r="A309">
        <f t="shared" ca="1" si="5"/>
        <v>0.6817630824134302</v>
      </c>
      <c r="B309" s="2" t="s">
        <v>74</v>
      </c>
      <c r="C309" s="2" t="s">
        <v>75</v>
      </c>
      <c r="D309" s="2" t="s">
        <v>3836</v>
      </c>
      <c r="E309" s="2" t="s">
        <v>4458</v>
      </c>
      <c r="F309" s="2" t="s">
        <v>4459</v>
      </c>
      <c r="G309" t="s">
        <v>79</v>
      </c>
      <c r="H309" s="1">
        <f>DATE(2025,1,31)</f>
        <v>45688</v>
      </c>
      <c r="I309" s="45">
        <v>0</v>
      </c>
    </row>
    <row r="310" spans="1:9" x14ac:dyDescent="0.25">
      <c r="A310">
        <f t="shared" ca="1" si="5"/>
        <v>0.49749406236712146</v>
      </c>
      <c r="B310" s="2" t="s">
        <v>241</v>
      </c>
      <c r="C310" s="2" t="s">
        <v>242</v>
      </c>
      <c r="D310" s="2" t="s">
        <v>3836</v>
      </c>
      <c r="E310" s="2" t="s">
        <v>4460</v>
      </c>
      <c r="F310" s="2" t="s">
        <v>4461</v>
      </c>
      <c r="G310" t="s">
        <v>79</v>
      </c>
      <c r="H310" s="1">
        <f>DATE(2024,12,13)</f>
        <v>45639</v>
      </c>
      <c r="I310" s="45">
        <v>90.42</v>
      </c>
    </row>
    <row r="311" spans="1:9" x14ac:dyDescent="0.25">
      <c r="A311">
        <f t="shared" ca="1" si="5"/>
        <v>0.55898998610113826</v>
      </c>
      <c r="B311" s="2" t="s">
        <v>241</v>
      </c>
      <c r="C311" s="2" t="s">
        <v>242</v>
      </c>
      <c r="D311" s="2" t="s">
        <v>3836</v>
      </c>
      <c r="E311" s="2" t="s">
        <v>4462</v>
      </c>
      <c r="F311" s="2" t="s">
        <v>4463</v>
      </c>
      <c r="G311" t="s">
        <v>101</v>
      </c>
      <c r="H311" s="1">
        <f>DATE(2025,1,20)</f>
        <v>45677</v>
      </c>
      <c r="I311" s="45">
        <v>484.81</v>
      </c>
    </row>
    <row r="312" spans="1:9" x14ac:dyDescent="0.25">
      <c r="A312">
        <f t="shared" ca="1" si="5"/>
        <v>0.43418311422214695</v>
      </c>
      <c r="B312" s="2" t="s">
        <v>85</v>
      </c>
      <c r="C312" s="2" t="s">
        <v>86</v>
      </c>
      <c r="D312" s="2" t="s">
        <v>3836</v>
      </c>
      <c r="E312" s="2" t="s">
        <v>4464</v>
      </c>
      <c r="F312" s="2" t="s">
        <v>4465</v>
      </c>
      <c r="G312" t="s">
        <v>79</v>
      </c>
      <c r="H312" s="1">
        <f>DATE(2024,10,25)</f>
        <v>45590</v>
      </c>
      <c r="I312" s="45">
        <v>10411.82</v>
      </c>
    </row>
    <row r="313" spans="1:9" x14ac:dyDescent="0.25">
      <c r="A313">
        <f t="shared" ca="1" si="5"/>
        <v>0.32355259453847729</v>
      </c>
      <c r="B313" s="2" t="s">
        <v>224</v>
      </c>
      <c r="C313" s="2" t="s">
        <v>225</v>
      </c>
      <c r="D313" s="2" t="s">
        <v>3836</v>
      </c>
      <c r="E313" s="2" t="s">
        <v>4466</v>
      </c>
      <c r="F313" s="2" t="s">
        <v>3843</v>
      </c>
      <c r="G313" t="s">
        <v>79</v>
      </c>
      <c r="H313" s="1">
        <f>DATE(2025,1,18)</f>
        <v>45675</v>
      </c>
      <c r="I313" s="45">
        <v>7844.64</v>
      </c>
    </row>
    <row r="314" spans="1:9" x14ac:dyDescent="0.25">
      <c r="A314">
        <f t="shared" ca="1" si="5"/>
        <v>0.69352864800374703</v>
      </c>
      <c r="B314" s="2" t="s">
        <v>136</v>
      </c>
      <c r="C314" s="2" t="s">
        <v>137</v>
      </c>
      <c r="D314" s="2" t="s">
        <v>3836</v>
      </c>
      <c r="E314" s="2" t="s">
        <v>4467</v>
      </c>
      <c r="F314" s="2" t="s">
        <v>4468</v>
      </c>
      <c r="G314" t="s">
        <v>79</v>
      </c>
      <c r="H314" s="1">
        <f>DATE(2024,10,14)</f>
        <v>45579</v>
      </c>
      <c r="I314" s="45">
        <v>871.77</v>
      </c>
    </row>
    <row r="315" spans="1:9" x14ac:dyDescent="0.25">
      <c r="A315">
        <f t="shared" ca="1" si="5"/>
        <v>0.84039762247298955</v>
      </c>
      <c r="B315" s="2" t="s">
        <v>281</v>
      </c>
      <c r="C315" s="2" t="s">
        <v>282</v>
      </c>
      <c r="D315" s="2" t="s">
        <v>3836</v>
      </c>
      <c r="E315" s="2" t="s">
        <v>4469</v>
      </c>
      <c r="F315" s="2" t="s">
        <v>4470</v>
      </c>
      <c r="G315" t="s">
        <v>79</v>
      </c>
      <c r="H315" s="1">
        <f>DATE(2024,11,8)</f>
        <v>45604</v>
      </c>
      <c r="I315" s="45">
        <v>33397.9</v>
      </c>
    </row>
    <row r="316" spans="1:9" x14ac:dyDescent="0.25">
      <c r="A316">
        <f t="shared" ca="1" si="5"/>
        <v>0.76485682274879685</v>
      </c>
      <c r="B316" s="2" t="s">
        <v>241</v>
      </c>
      <c r="C316" s="2" t="s">
        <v>242</v>
      </c>
      <c r="D316" s="2" t="s">
        <v>3836</v>
      </c>
      <c r="E316" s="2" t="s">
        <v>4471</v>
      </c>
      <c r="F316" s="2" t="s">
        <v>4472</v>
      </c>
      <c r="G316" t="s">
        <v>101</v>
      </c>
      <c r="H316" s="1">
        <f>DATE(2025,2,5)</f>
        <v>45693</v>
      </c>
      <c r="I316" s="45">
        <v>298.63</v>
      </c>
    </row>
    <row r="317" spans="1:9" x14ac:dyDescent="0.25">
      <c r="A317">
        <f t="shared" ca="1" si="5"/>
        <v>0.97484931042302181</v>
      </c>
      <c r="B317" s="2" t="s">
        <v>311</v>
      </c>
      <c r="C317" s="2" t="s">
        <v>312</v>
      </c>
      <c r="D317" s="2" t="s">
        <v>3836</v>
      </c>
      <c r="E317" s="2" t="s">
        <v>4473</v>
      </c>
      <c r="F317" s="2" t="s">
        <v>4474</v>
      </c>
      <c r="G317" t="s">
        <v>101</v>
      </c>
      <c r="H317" s="1">
        <f>DATE(2025,1,8)</f>
        <v>45665</v>
      </c>
      <c r="I317" s="45">
        <v>1988</v>
      </c>
    </row>
    <row r="318" spans="1:9" x14ac:dyDescent="0.25">
      <c r="A318">
        <f t="shared" ca="1" si="5"/>
        <v>0.60015892796369741</v>
      </c>
      <c r="B318" s="2" t="s">
        <v>285</v>
      </c>
      <c r="C318" s="2" t="s">
        <v>286</v>
      </c>
      <c r="D318" s="2" t="s">
        <v>3836</v>
      </c>
      <c r="E318" s="2" t="s">
        <v>4475</v>
      </c>
      <c r="F318" s="2" t="s">
        <v>4476</v>
      </c>
      <c r="G318" t="s">
        <v>79</v>
      </c>
      <c r="H318" s="1">
        <f>DATE(2025,1,20)</f>
        <v>45677</v>
      </c>
      <c r="I318" s="45">
        <v>5539.42</v>
      </c>
    </row>
    <row r="319" spans="1:9" x14ac:dyDescent="0.25">
      <c r="A319">
        <f t="shared" ca="1" si="5"/>
        <v>0.5104415955219187</v>
      </c>
      <c r="B319" s="2" t="s">
        <v>81</v>
      </c>
      <c r="C319" s="2" t="s">
        <v>82</v>
      </c>
      <c r="D319" s="2" t="s">
        <v>3836</v>
      </c>
      <c r="E319" s="2" t="s">
        <v>4477</v>
      </c>
      <c r="F319" s="2" t="s">
        <v>4478</v>
      </c>
      <c r="G319" t="s">
        <v>79</v>
      </c>
      <c r="H319" s="1">
        <f>DATE(2024,10,20)</f>
        <v>45585</v>
      </c>
      <c r="I319" s="45">
        <v>4051.05</v>
      </c>
    </row>
    <row r="320" spans="1:9" x14ac:dyDescent="0.25">
      <c r="A320">
        <f t="shared" ca="1" si="5"/>
        <v>0.64578778753598809</v>
      </c>
      <c r="B320" s="2" t="s">
        <v>678</v>
      </c>
      <c r="C320" s="2" t="s">
        <v>679</v>
      </c>
      <c r="D320" s="2" t="s">
        <v>3836</v>
      </c>
      <c r="E320" s="2" t="s">
        <v>4479</v>
      </c>
      <c r="F320" s="2" t="s">
        <v>4480</v>
      </c>
      <c r="G320" t="s">
        <v>79</v>
      </c>
      <c r="H320" s="1">
        <f>DATE(2024,11,22)</f>
        <v>45618</v>
      </c>
      <c r="I320" s="45">
        <v>102.04</v>
      </c>
    </row>
    <row r="321" spans="1:9" x14ac:dyDescent="0.25">
      <c r="A321">
        <f t="shared" ca="1" si="5"/>
        <v>0.89110727691901725</v>
      </c>
      <c r="B321" s="2" t="s">
        <v>187</v>
      </c>
      <c r="C321" s="2" t="s">
        <v>188</v>
      </c>
      <c r="D321" s="2" t="s">
        <v>3836</v>
      </c>
      <c r="E321" s="2" t="s">
        <v>4481</v>
      </c>
      <c r="F321" s="2" t="s">
        <v>4482</v>
      </c>
      <c r="G321" t="s">
        <v>79</v>
      </c>
      <c r="H321" s="1">
        <f>DATE(2024,10,22)</f>
        <v>45587</v>
      </c>
      <c r="I321" s="45">
        <v>241.2</v>
      </c>
    </row>
    <row r="322" spans="1:9" x14ac:dyDescent="0.25">
      <c r="A322">
        <f t="shared" ca="1" si="5"/>
        <v>0.51185782973297522</v>
      </c>
      <c r="B322" s="2" t="s">
        <v>417</v>
      </c>
      <c r="C322" s="2" t="s">
        <v>418</v>
      </c>
      <c r="D322" s="2" t="s">
        <v>3836</v>
      </c>
      <c r="E322" s="2" t="s">
        <v>4483</v>
      </c>
      <c r="F322" s="2" t="s">
        <v>4484</v>
      </c>
      <c r="G322" t="s">
        <v>101</v>
      </c>
      <c r="H322" s="1">
        <f>DATE(2025,1,17)</f>
        <v>45674</v>
      </c>
      <c r="I322" s="45">
        <v>39.130000000000003</v>
      </c>
    </row>
    <row r="323" spans="1:9" x14ac:dyDescent="0.25">
      <c r="A323">
        <f t="shared" ca="1" si="5"/>
        <v>0.68175223608035806</v>
      </c>
      <c r="B323" s="2" t="s">
        <v>307</v>
      </c>
      <c r="C323" s="2" t="s">
        <v>308</v>
      </c>
      <c r="D323" s="2" t="s">
        <v>3836</v>
      </c>
      <c r="E323" s="2" t="s">
        <v>4485</v>
      </c>
      <c r="F323" s="2" t="s">
        <v>4486</v>
      </c>
      <c r="G323" t="s">
        <v>79</v>
      </c>
      <c r="H323" s="1">
        <f>DATE(2024,10,18)</f>
        <v>45583</v>
      </c>
      <c r="I323" s="45">
        <v>2684.47</v>
      </c>
    </row>
    <row r="324" spans="1:9" x14ac:dyDescent="0.25">
      <c r="A324">
        <f t="shared" ca="1" si="5"/>
        <v>0.59368043199711773</v>
      </c>
      <c r="B324" s="2" t="s">
        <v>281</v>
      </c>
      <c r="C324" s="2" t="s">
        <v>282</v>
      </c>
      <c r="D324" s="2" t="s">
        <v>3836</v>
      </c>
      <c r="E324" s="2" t="s">
        <v>4487</v>
      </c>
      <c r="F324" s="2" t="s">
        <v>4488</v>
      </c>
      <c r="G324" t="s">
        <v>79</v>
      </c>
      <c r="H324" s="1">
        <f>DATE(2024,12,5)</f>
        <v>45631</v>
      </c>
      <c r="I324" s="45">
        <v>11262.12</v>
      </c>
    </row>
    <row r="325" spans="1:9" x14ac:dyDescent="0.25">
      <c r="A325">
        <f t="shared" ca="1" si="5"/>
        <v>0.226022497408501</v>
      </c>
      <c r="B325" s="2" t="s">
        <v>187</v>
      </c>
      <c r="C325" s="2" t="s">
        <v>188</v>
      </c>
      <c r="D325" s="2" t="s">
        <v>3836</v>
      </c>
      <c r="E325" s="2" t="s">
        <v>4489</v>
      </c>
      <c r="F325" s="2" t="s">
        <v>4490</v>
      </c>
      <c r="G325" t="s">
        <v>101</v>
      </c>
      <c r="H325" s="1">
        <f>DATE(2025,1,21)</f>
        <v>45678</v>
      </c>
      <c r="I325" s="45">
        <v>80.400000000000006</v>
      </c>
    </row>
    <row r="326" spans="1:9" x14ac:dyDescent="0.25">
      <c r="A326">
        <f t="shared" ref="A326:A389" ca="1" si="6">RAND()</f>
        <v>0.84790751133829279</v>
      </c>
      <c r="B326" s="2" t="s">
        <v>81</v>
      </c>
      <c r="C326" s="2" t="s">
        <v>82</v>
      </c>
      <c r="D326" s="2" t="s">
        <v>3836</v>
      </c>
      <c r="E326" s="2" t="s">
        <v>4491</v>
      </c>
      <c r="F326" s="2" t="s">
        <v>4492</v>
      </c>
      <c r="G326" t="s">
        <v>79</v>
      </c>
      <c r="H326" s="1">
        <f>DATE(2024,10,3)</f>
        <v>45568</v>
      </c>
      <c r="I326" s="45">
        <v>16953.37</v>
      </c>
    </row>
    <row r="327" spans="1:9" x14ac:dyDescent="0.25">
      <c r="A327">
        <f t="shared" ca="1" si="6"/>
        <v>0.23874037956628547</v>
      </c>
      <c r="B327" s="2" t="s">
        <v>307</v>
      </c>
      <c r="C327" s="2" t="s">
        <v>308</v>
      </c>
      <c r="D327" s="2" t="s">
        <v>3836</v>
      </c>
      <c r="E327" s="2" t="s">
        <v>4493</v>
      </c>
      <c r="F327" s="2" t="s">
        <v>4494</v>
      </c>
      <c r="G327" t="s">
        <v>101</v>
      </c>
      <c r="H327" s="1">
        <f>DATE(2025,2,28)</f>
        <v>45716</v>
      </c>
      <c r="I327" s="45">
        <v>106.61</v>
      </c>
    </row>
    <row r="328" spans="1:9" x14ac:dyDescent="0.25">
      <c r="A328">
        <f t="shared" ca="1" si="6"/>
        <v>0.7448422245310099</v>
      </c>
      <c r="B328" s="2" t="s">
        <v>120</v>
      </c>
      <c r="C328" s="2" t="s">
        <v>121</v>
      </c>
      <c r="D328" s="2" t="s">
        <v>3836</v>
      </c>
      <c r="E328" s="2" t="s">
        <v>4495</v>
      </c>
      <c r="F328" s="2" t="s">
        <v>4058</v>
      </c>
      <c r="G328" t="s">
        <v>79</v>
      </c>
      <c r="H328" s="1">
        <f>DATE(2025,1,15)</f>
        <v>45672</v>
      </c>
      <c r="I328" s="45">
        <v>29713.97</v>
      </c>
    </row>
    <row r="329" spans="1:9" x14ac:dyDescent="0.25">
      <c r="A329">
        <f t="shared" ca="1" si="6"/>
        <v>0.35631501595173221</v>
      </c>
      <c r="B329" s="2" t="s">
        <v>241</v>
      </c>
      <c r="C329" s="2" t="s">
        <v>242</v>
      </c>
      <c r="D329" s="2" t="s">
        <v>3836</v>
      </c>
      <c r="E329" s="2" t="s">
        <v>4496</v>
      </c>
      <c r="F329" s="2" t="s">
        <v>4497</v>
      </c>
      <c r="G329" t="s">
        <v>79</v>
      </c>
      <c r="H329" s="1">
        <f>DATE(2024,12,9)</f>
        <v>45635</v>
      </c>
      <c r="I329" s="45">
        <v>215.28</v>
      </c>
    </row>
    <row r="330" spans="1:9" x14ac:dyDescent="0.25">
      <c r="A330">
        <f t="shared" ca="1" si="6"/>
        <v>0.72444917100439166</v>
      </c>
      <c r="B330" s="2" t="s">
        <v>417</v>
      </c>
      <c r="C330" s="2" t="s">
        <v>418</v>
      </c>
      <c r="D330" s="2" t="s">
        <v>3836</v>
      </c>
      <c r="E330" s="2" t="s">
        <v>4498</v>
      </c>
      <c r="F330" s="2" t="s">
        <v>4499</v>
      </c>
      <c r="G330" t="s">
        <v>79</v>
      </c>
      <c r="H330" s="1">
        <f>DATE(2024,12,6)</f>
        <v>45632</v>
      </c>
      <c r="I330" s="45">
        <v>39.130000000000003</v>
      </c>
    </row>
    <row r="331" spans="1:9" x14ac:dyDescent="0.25">
      <c r="A331">
        <f t="shared" ca="1" si="6"/>
        <v>0.16285482750243552</v>
      </c>
      <c r="B331" s="2" t="s">
        <v>126</v>
      </c>
      <c r="C331" s="2" t="s">
        <v>127</v>
      </c>
      <c r="D331" s="2" t="s">
        <v>3836</v>
      </c>
      <c r="E331" s="2" t="s">
        <v>4500</v>
      </c>
      <c r="F331" s="2" t="s">
        <v>4501</v>
      </c>
      <c r="G331" t="s">
        <v>101</v>
      </c>
      <c r="H331" s="1">
        <f>DATE(2025,2,28)</f>
        <v>45716</v>
      </c>
      <c r="I331" s="45">
        <v>4029.96</v>
      </c>
    </row>
    <row r="332" spans="1:9" x14ac:dyDescent="0.25">
      <c r="A332">
        <f t="shared" ca="1" si="6"/>
        <v>0.29810943690358538</v>
      </c>
      <c r="B332" s="2" t="s">
        <v>187</v>
      </c>
      <c r="C332" s="2" t="s">
        <v>188</v>
      </c>
      <c r="D332" s="2" t="s">
        <v>3836</v>
      </c>
      <c r="E332" s="2" t="s">
        <v>4502</v>
      </c>
      <c r="F332" s="2" t="s">
        <v>4503</v>
      </c>
      <c r="G332" t="s">
        <v>79</v>
      </c>
      <c r="H332" s="1">
        <f>DATE(2024,10,18)</f>
        <v>45583</v>
      </c>
      <c r="I332" s="45">
        <v>80.400000000000006</v>
      </c>
    </row>
    <row r="333" spans="1:9" x14ac:dyDescent="0.25">
      <c r="A333">
        <f t="shared" ca="1" si="6"/>
        <v>0.48953188589564856</v>
      </c>
      <c r="B333" s="2" t="s">
        <v>187</v>
      </c>
      <c r="C333" s="2" t="s">
        <v>188</v>
      </c>
      <c r="D333" s="2" t="s">
        <v>3836</v>
      </c>
      <c r="E333" s="2" t="s">
        <v>4504</v>
      </c>
      <c r="F333" s="2" t="s">
        <v>4505</v>
      </c>
      <c r="G333" t="s">
        <v>79</v>
      </c>
      <c r="H333" s="1">
        <f>DATE(2024,11,5)</f>
        <v>45601</v>
      </c>
      <c r="I333" s="45">
        <v>80.400000000000006</v>
      </c>
    </row>
    <row r="334" spans="1:9" x14ac:dyDescent="0.25">
      <c r="A334">
        <f t="shared" ca="1" si="6"/>
        <v>0.6510931453046781</v>
      </c>
      <c r="B334" s="2" t="s">
        <v>307</v>
      </c>
      <c r="C334" s="2" t="s">
        <v>308</v>
      </c>
      <c r="D334" s="2" t="s">
        <v>3836</v>
      </c>
      <c r="E334" s="2" t="s">
        <v>4506</v>
      </c>
      <c r="F334" s="2" t="s">
        <v>4507</v>
      </c>
      <c r="G334" t="s">
        <v>79</v>
      </c>
      <c r="H334" s="1">
        <f>DATE(2024,12,3)</f>
        <v>45629</v>
      </c>
      <c r="I334" s="45">
        <v>354.21</v>
      </c>
    </row>
    <row r="335" spans="1:9" x14ac:dyDescent="0.25">
      <c r="A335">
        <f t="shared" ca="1" si="6"/>
        <v>4.1274727135117928E-2</v>
      </c>
      <c r="B335" s="2" t="s">
        <v>187</v>
      </c>
      <c r="C335" s="2" t="s">
        <v>188</v>
      </c>
      <c r="D335" s="2" t="s">
        <v>3836</v>
      </c>
      <c r="E335" s="2" t="s">
        <v>4508</v>
      </c>
      <c r="F335" s="2" t="s">
        <v>4509</v>
      </c>
      <c r="G335" t="s">
        <v>79</v>
      </c>
      <c r="H335" s="1">
        <f>DATE(2024,11,27)</f>
        <v>45623</v>
      </c>
      <c r="I335" s="45">
        <v>1236.48</v>
      </c>
    </row>
    <row r="336" spans="1:9" x14ac:dyDescent="0.25">
      <c r="A336">
        <f t="shared" ca="1" si="6"/>
        <v>0.15934882629928293</v>
      </c>
      <c r="B336" s="2" t="s">
        <v>241</v>
      </c>
      <c r="C336" s="2" t="s">
        <v>242</v>
      </c>
      <c r="D336" s="2" t="s">
        <v>3836</v>
      </c>
      <c r="E336" s="2" t="s">
        <v>4510</v>
      </c>
      <c r="F336" s="2" t="s">
        <v>4511</v>
      </c>
      <c r="G336" t="s">
        <v>79</v>
      </c>
      <c r="H336" s="1">
        <f>DATE(2024,11,25)</f>
        <v>45621</v>
      </c>
      <c r="I336" s="45">
        <v>3904.08</v>
      </c>
    </row>
    <row r="337" spans="1:9" x14ac:dyDescent="0.25">
      <c r="A337">
        <f t="shared" ca="1" si="6"/>
        <v>0.74296740940259443</v>
      </c>
      <c r="B337" s="2" t="s">
        <v>166</v>
      </c>
      <c r="C337" s="2" t="s">
        <v>167</v>
      </c>
      <c r="D337" s="2" t="s">
        <v>3836</v>
      </c>
      <c r="E337" s="2" t="s">
        <v>4512</v>
      </c>
      <c r="F337" s="2" t="s">
        <v>4513</v>
      </c>
      <c r="G337" t="s">
        <v>79</v>
      </c>
      <c r="H337" s="1">
        <f>DATE(2024,10,7)</f>
        <v>45572</v>
      </c>
      <c r="I337" s="45">
        <v>0</v>
      </c>
    </row>
    <row r="338" spans="1:9" x14ac:dyDescent="0.25">
      <c r="A338">
        <f t="shared" ca="1" si="6"/>
        <v>0.96486502855734413</v>
      </c>
      <c r="B338" s="2" t="s">
        <v>678</v>
      </c>
      <c r="C338" s="2" t="s">
        <v>679</v>
      </c>
      <c r="D338" s="2" t="s">
        <v>3836</v>
      </c>
      <c r="E338" s="2" t="s">
        <v>4514</v>
      </c>
      <c r="F338" s="2" t="s">
        <v>4515</v>
      </c>
      <c r="G338" t="s">
        <v>79</v>
      </c>
      <c r="H338" s="1">
        <f>DATE(2024,10,18)</f>
        <v>45583</v>
      </c>
      <c r="I338" s="45">
        <v>3796.43</v>
      </c>
    </row>
    <row r="339" spans="1:9" x14ac:dyDescent="0.25">
      <c r="A339">
        <f t="shared" ca="1" si="6"/>
        <v>0.18882955927892464</v>
      </c>
      <c r="B339" s="2" t="s">
        <v>678</v>
      </c>
      <c r="C339" s="2" t="s">
        <v>679</v>
      </c>
      <c r="D339" s="2" t="s">
        <v>3836</v>
      </c>
      <c r="E339" s="2" t="s">
        <v>4516</v>
      </c>
      <c r="F339" s="2" t="s">
        <v>4354</v>
      </c>
      <c r="G339" t="s">
        <v>79</v>
      </c>
      <c r="H339" s="1">
        <f>DATE(2024,11,22)</f>
        <v>45618</v>
      </c>
      <c r="I339" s="45">
        <v>5384.36</v>
      </c>
    </row>
    <row r="340" spans="1:9" x14ac:dyDescent="0.25">
      <c r="A340">
        <f t="shared" ca="1" si="6"/>
        <v>0.60531811684445269</v>
      </c>
      <c r="B340" s="2" t="s">
        <v>126</v>
      </c>
      <c r="C340" s="2" t="s">
        <v>127</v>
      </c>
      <c r="D340" s="2" t="s">
        <v>3836</v>
      </c>
      <c r="E340" s="2" t="s">
        <v>4517</v>
      </c>
      <c r="F340" s="2" t="s">
        <v>4518</v>
      </c>
      <c r="G340" t="s">
        <v>79</v>
      </c>
      <c r="H340" s="1">
        <f>DATE(2024,10,15)</f>
        <v>45580</v>
      </c>
      <c r="I340" s="45">
        <v>3478.4</v>
      </c>
    </row>
    <row r="341" spans="1:9" x14ac:dyDescent="0.25">
      <c r="A341">
        <f t="shared" ca="1" si="6"/>
        <v>0.89781642534992334</v>
      </c>
      <c r="B341" s="2" t="s">
        <v>354</v>
      </c>
      <c r="C341" s="2" t="s">
        <v>355</v>
      </c>
      <c r="D341" s="2" t="s">
        <v>3836</v>
      </c>
      <c r="E341" s="2" t="s">
        <v>4519</v>
      </c>
      <c r="F341" s="2" t="s">
        <v>4520</v>
      </c>
      <c r="G341" t="s">
        <v>79</v>
      </c>
      <c r="H341" s="1">
        <f>DATE(2024,12,11)</f>
        <v>45637</v>
      </c>
      <c r="I341" s="45">
        <v>286.7</v>
      </c>
    </row>
    <row r="342" spans="1:9" x14ac:dyDescent="0.25">
      <c r="A342">
        <f t="shared" ca="1" si="6"/>
        <v>0.23541789177232686</v>
      </c>
      <c r="B342" s="2" t="s">
        <v>187</v>
      </c>
      <c r="C342" s="2" t="s">
        <v>188</v>
      </c>
      <c r="D342" s="2" t="s">
        <v>3836</v>
      </c>
      <c r="E342" s="2" t="s">
        <v>4521</v>
      </c>
      <c r="F342" s="2" t="s">
        <v>4522</v>
      </c>
      <c r="G342" t="s">
        <v>79</v>
      </c>
      <c r="H342" s="1">
        <f>DATE(2024,12,11)</f>
        <v>45637</v>
      </c>
      <c r="I342" s="45">
        <v>160.80000000000001</v>
      </c>
    </row>
    <row r="343" spans="1:9" x14ac:dyDescent="0.25">
      <c r="A343">
        <f t="shared" ca="1" si="6"/>
        <v>0.38963266102697502</v>
      </c>
      <c r="B343" s="2" t="s">
        <v>120</v>
      </c>
      <c r="C343" s="2" t="s">
        <v>121</v>
      </c>
      <c r="D343" s="2" t="s">
        <v>3836</v>
      </c>
      <c r="E343" s="2" t="s">
        <v>4523</v>
      </c>
      <c r="F343" s="2" t="s">
        <v>4058</v>
      </c>
      <c r="G343" t="s">
        <v>101</v>
      </c>
      <c r="H343" s="1">
        <f>DATE(2025,2,26)</f>
        <v>45714</v>
      </c>
      <c r="I343" s="45">
        <v>5063.51</v>
      </c>
    </row>
    <row r="344" spans="1:9" x14ac:dyDescent="0.25">
      <c r="A344">
        <f t="shared" ca="1" si="6"/>
        <v>0.83117671807416282</v>
      </c>
      <c r="B344" s="2" t="s">
        <v>81</v>
      </c>
      <c r="C344" s="2" t="s">
        <v>82</v>
      </c>
      <c r="D344" s="2" t="s">
        <v>3836</v>
      </c>
      <c r="E344" s="2" t="s">
        <v>4524</v>
      </c>
      <c r="F344" s="2" t="s">
        <v>4525</v>
      </c>
      <c r="G344" t="s">
        <v>101</v>
      </c>
      <c r="H344" s="1">
        <f>DATE(2025,1,23)</f>
        <v>45680</v>
      </c>
      <c r="I344" s="45">
        <v>2113.9499999999998</v>
      </c>
    </row>
    <row r="345" spans="1:9" x14ac:dyDescent="0.25">
      <c r="A345">
        <f t="shared" ca="1" si="6"/>
        <v>0.63949548309355486</v>
      </c>
      <c r="B345" s="2" t="s">
        <v>241</v>
      </c>
      <c r="C345" s="2" t="s">
        <v>242</v>
      </c>
      <c r="D345" s="2" t="s">
        <v>3836</v>
      </c>
      <c r="E345" s="2" t="s">
        <v>4526</v>
      </c>
      <c r="F345" s="2" t="s">
        <v>3956</v>
      </c>
      <c r="G345" t="s">
        <v>79</v>
      </c>
      <c r="H345" s="1">
        <f>DATE(2024,12,5)</f>
        <v>45631</v>
      </c>
      <c r="I345" s="45">
        <v>363.53</v>
      </c>
    </row>
    <row r="346" spans="1:9" x14ac:dyDescent="0.25">
      <c r="A346">
        <f t="shared" ca="1" si="6"/>
        <v>0.39358973826416588</v>
      </c>
      <c r="B346" s="2" t="s">
        <v>81</v>
      </c>
      <c r="C346" s="2" t="s">
        <v>82</v>
      </c>
      <c r="D346" s="2" t="s">
        <v>3836</v>
      </c>
      <c r="E346" s="2" t="s">
        <v>4527</v>
      </c>
      <c r="F346" s="2" t="s">
        <v>4528</v>
      </c>
      <c r="G346" t="s">
        <v>101</v>
      </c>
      <c r="H346" s="1">
        <f>DATE(2025,1,6)</f>
        <v>45663</v>
      </c>
      <c r="I346" s="45">
        <v>858.73</v>
      </c>
    </row>
    <row r="347" spans="1:9" x14ac:dyDescent="0.25">
      <c r="A347">
        <f t="shared" ca="1" si="6"/>
        <v>0.96237863672104096</v>
      </c>
      <c r="B347" s="2" t="s">
        <v>4062</v>
      </c>
      <c r="C347" s="2" t="s">
        <v>4063</v>
      </c>
      <c r="D347" s="2" t="s">
        <v>3836</v>
      </c>
      <c r="E347" s="2" t="s">
        <v>4529</v>
      </c>
      <c r="F347" s="2" t="s">
        <v>4530</v>
      </c>
      <c r="G347" t="s">
        <v>79</v>
      </c>
      <c r="H347" s="1">
        <f>DATE(2025,1,3)</f>
        <v>45660</v>
      </c>
      <c r="I347" s="45">
        <v>1293.2</v>
      </c>
    </row>
    <row r="348" spans="1:9" x14ac:dyDescent="0.25">
      <c r="A348">
        <f t="shared" ca="1" si="6"/>
        <v>0.90804395726226617</v>
      </c>
      <c r="B348" s="2" t="s">
        <v>224</v>
      </c>
      <c r="C348" s="2" t="s">
        <v>225</v>
      </c>
      <c r="D348" s="2" t="s">
        <v>3836</v>
      </c>
      <c r="E348" s="2" t="s">
        <v>4531</v>
      </c>
      <c r="F348" s="2" t="s">
        <v>4532</v>
      </c>
      <c r="G348" t="s">
        <v>79</v>
      </c>
      <c r="H348" s="1">
        <f>DATE(2024,10,12)</f>
        <v>45577</v>
      </c>
      <c r="I348" s="45">
        <v>10441.540000000001</v>
      </c>
    </row>
    <row r="349" spans="1:9" x14ac:dyDescent="0.25">
      <c r="A349">
        <f t="shared" ca="1" si="6"/>
        <v>0.41719973675240896</v>
      </c>
      <c r="B349" s="2" t="s">
        <v>285</v>
      </c>
      <c r="C349" s="2" t="s">
        <v>286</v>
      </c>
      <c r="D349" s="2" t="s">
        <v>3836</v>
      </c>
      <c r="E349" s="2" t="s">
        <v>4533</v>
      </c>
      <c r="F349" s="2" t="s">
        <v>4534</v>
      </c>
      <c r="G349" t="s">
        <v>79</v>
      </c>
      <c r="H349" s="1">
        <f>DATE(2024,11,12)</f>
        <v>45608</v>
      </c>
      <c r="I349" s="45">
        <v>1492.54</v>
      </c>
    </row>
    <row r="350" spans="1:9" x14ac:dyDescent="0.25">
      <c r="A350">
        <f t="shared" ca="1" si="6"/>
        <v>0.73835783098307073</v>
      </c>
      <c r="B350" s="2" t="s">
        <v>4535</v>
      </c>
      <c r="C350" s="2" t="s">
        <v>4536</v>
      </c>
      <c r="D350" s="2" t="s">
        <v>3836</v>
      </c>
      <c r="E350" s="2" t="s">
        <v>4537</v>
      </c>
      <c r="F350" s="2" t="s">
        <v>4538</v>
      </c>
      <c r="G350" t="s">
        <v>101</v>
      </c>
      <c r="H350" s="1">
        <f>DATE(2025,2,13)</f>
        <v>45701</v>
      </c>
      <c r="I350" s="45">
        <v>-849.66</v>
      </c>
    </row>
    <row r="351" spans="1:9" x14ac:dyDescent="0.25">
      <c r="A351">
        <f t="shared" ca="1" si="6"/>
        <v>0.32739194167761176</v>
      </c>
      <c r="B351" s="2" t="s">
        <v>187</v>
      </c>
      <c r="C351" s="2" t="s">
        <v>188</v>
      </c>
      <c r="D351" s="2" t="s">
        <v>3836</v>
      </c>
      <c r="E351" s="2" t="s">
        <v>4539</v>
      </c>
      <c r="F351" s="2" t="s">
        <v>4540</v>
      </c>
      <c r="G351" t="s">
        <v>79</v>
      </c>
      <c r="H351" s="1">
        <f>DATE(2024,12,16)</f>
        <v>45642</v>
      </c>
      <c r="I351" s="45">
        <v>665.52</v>
      </c>
    </row>
    <row r="352" spans="1:9" x14ac:dyDescent="0.25">
      <c r="A352">
        <f t="shared" ca="1" si="6"/>
        <v>0.75777551175110081</v>
      </c>
      <c r="B352" s="2" t="s">
        <v>187</v>
      </c>
      <c r="C352" s="2" t="s">
        <v>188</v>
      </c>
      <c r="D352" s="2" t="s">
        <v>3836</v>
      </c>
      <c r="E352" s="2" t="s">
        <v>4541</v>
      </c>
      <c r="F352" s="2" t="s">
        <v>4542</v>
      </c>
      <c r="G352" t="s">
        <v>79</v>
      </c>
      <c r="H352" s="1">
        <f>DATE(2024,11,27)</f>
        <v>45623</v>
      </c>
      <c r="I352" s="45">
        <v>852</v>
      </c>
    </row>
    <row r="353" spans="1:9" x14ac:dyDescent="0.25">
      <c r="A353">
        <f t="shared" ca="1" si="6"/>
        <v>0.48566002429567579</v>
      </c>
      <c r="B353" s="2" t="s">
        <v>187</v>
      </c>
      <c r="C353" s="2" t="s">
        <v>188</v>
      </c>
      <c r="D353" s="2" t="s">
        <v>3836</v>
      </c>
      <c r="E353" s="2" t="s">
        <v>4543</v>
      </c>
      <c r="F353" s="2" t="s">
        <v>4544</v>
      </c>
      <c r="G353" t="s">
        <v>79</v>
      </c>
      <c r="H353" s="1">
        <f>DATE(2024,10,3)</f>
        <v>45568</v>
      </c>
      <c r="I353" s="45">
        <v>11.16</v>
      </c>
    </row>
    <row r="354" spans="1:9" x14ac:dyDescent="0.25">
      <c r="A354">
        <f t="shared" ca="1" si="6"/>
        <v>0.16625442470349627</v>
      </c>
      <c r="B354" s="2" t="s">
        <v>81</v>
      </c>
      <c r="C354" s="2" t="s">
        <v>82</v>
      </c>
      <c r="D354" s="2" t="s">
        <v>3836</v>
      </c>
      <c r="E354" s="2" t="s">
        <v>4545</v>
      </c>
      <c r="F354" s="2" t="s">
        <v>4279</v>
      </c>
      <c r="G354" t="s">
        <v>79</v>
      </c>
      <c r="H354" s="1">
        <f>DATE(2024,11,17)</f>
        <v>45613</v>
      </c>
      <c r="I354" s="45">
        <v>2337.5</v>
      </c>
    </row>
    <row r="355" spans="1:9" x14ac:dyDescent="0.25">
      <c r="A355">
        <f t="shared" ca="1" si="6"/>
        <v>0.93756697948000234</v>
      </c>
      <c r="B355" s="2" t="s">
        <v>241</v>
      </c>
      <c r="C355" s="2" t="s">
        <v>242</v>
      </c>
      <c r="D355" s="2" t="s">
        <v>3836</v>
      </c>
      <c r="E355" s="2" t="s">
        <v>4546</v>
      </c>
      <c r="F355" s="2" t="s">
        <v>4547</v>
      </c>
      <c r="G355" t="s">
        <v>101</v>
      </c>
      <c r="H355" s="1">
        <f>DATE(2025,1,20)</f>
        <v>45677</v>
      </c>
      <c r="I355" s="45">
        <v>141.88</v>
      </c>
    </row>
    <row r="356" spans="1:9" x14ac:dyDescent="0.25">
      <c r="A356">
        <f t="shared" ca="1" si="6"/>
        <v>0.6112746224853236</v>
      </c>
      <c r="B356" s="2" t="s">
        <v>81</v>
      </c>
      <c r="C356" s="2" t="s">
        <v>82</v>
      </c>
      <c r="D356" s="2" t="s">
        <v>3836</v>
      </c>
      <c r="E356" s="2" t="s">
        <v>4548</v>
      </c>
      <c r="F356" s="2" t="s">
        <v>4549</v>
      </c>
      <c r="G356" t="s">
        <v>79</v>
      </c>
      <c r="H356" s="1">
        <f>DATE(2024,10,1)</f>
        <v>45566</v>
      </c>
      <c r="I356" s="45">
        <v>0</v>
      </c>
    </row>
    <row r="357" spans="1:9" x14ac:dyDescent="0.25">
      <c r="A357">
        <f t="shared" ca="1" si="6"/>
        <v>0.19774315288743816</v>
      </c>
      <c r="B357" s="2" t="s">
        <v>81</v>
      </c>
      <c r="C357" s="2" t="s">
        <v>82</v>
      </c>
      <c r="D357" s="2" t="s">
        <v>3836</v>
      </c>
      <c r="E357" s="2" t="s">
        <v>4550</v>
      </c>
      <c r="F357" s="2" t="s">
        <v>4551</v>
      </c>
      <c r="G357" t="s">
        <v>79</v>
      </c>
      <c r="H357" s="1">
        <f>DATE(2024,10,31)</f>
        <v>45596</v>
      </c>
      <c r="I357" s="45">
        <v>1479.11</v>
      </c>
    </row>
    <row r="358" spans="1:9" x14ac:dyDescent="0.25">
      <c r="A358">
        <f t="shared" ca="1" si="6"/>
        <v>0.13530994377315964</v>
      </c>
      <c r="B358" s="2" t="s">
        <v>354</v>
      </c>
      <c r="C358" s="2" t="s">
        <v>355</v>
      </c>
      <c r="D358" s="2" t="s">
        <v>3836</v>
      </c>
      <c r="E358" s="2" t="s">
        <v>4552</v>
      </c>
      <c r="F358" s="2" t="s">
        <v>4553</v>
      </c>
      <c r="G358" t="s">
        <v>79</v>
      </c>
      <c r="H358" s="1">
        <f>DATE(2024,11,7)</f>
        <v>45603</v>
      </c>
      <c r="I358" s="45">
        <v>303.2</v>
      </c>
    </row>
    <row r="359" spans="1:9" x14ac:dyDescent="0.25">
      <c r="A359">
        <f t="shared" ca="1" si="6"/>
        <v>0.89886536580137466</v>
      </c>
      <c r="B359" s="2" t="s">
        <v>150</v>
      </c>
      <c r="C359" s="2" t="s">
        <v>151</v>
      </c>
      <c r="D359" s="2" t="s">
        <v>3836</v>
      </c>
      <c r="E359" s="2" t="s">
        <v>4554</v>
      </c>
      <c r="F359" s="2" t="s">
        <v>4555</v>
      </c>
      <c r="G359" t="s">
        <v>79</v>
      </c>
      <c r="H359" s="1">
        <f>DATE(2025,1,7)</f>
        <v>45664</v>
      </c>
      <c r="I359" s="45">
        <v>650.25</v>
      </c>
    </row>
    <row r="360" spans="1:9" x14ac:dyDescent="0.25">
      <c r="A360">
        <f t="shared" ca="1" si="6"/>
        <v>0.9971545462556699</v>
      </c>
      <c r="B360" s="2" t="s">
        <v>81</v>
      </c>
      <c r="C360" s="2" t="s">
        <v>82</v>
      </c>
      <c r="D360" s="2" t="s">
        <v>3836</v>
      </c>
      <c r="E360" s="2" t="s">
        <v>4556</v>
      </c>
      <c r="F360" s="2" t="s">
        <v>4557</v>
      </c>
      <c r="G360" t="s">
        <v>101</v>
      </c>
      <c r="H360" s="1">
        <f>DATE(2025,2,5)</f>
        <v>45693</v>
      </c>
      <c r="I360" s="45">
        <v>125.22</v>
      </c>
    </row>
    <row r="361" spans="1:9" x14ac:dyDescent="0.25">
      <c r="A361">
        <f t="shared" ca="1" si="6"/>
        <v>0.66215497804169188</v>
      </c>
      <c r="B361" s="2" t="s">
        <v>678</v>
      </c>
      <c r="C361" s="2" t="s">
        <v>679</v>
      </c>
      <c r="D361" s="2" t="s">
        <v>3836</v>
      </c>
      <c r="E361" s="2" t="s">
        <v>4558</v>
      </c>
      <c r="F361" s="2" t="s">
        <v>4559</v>
      </c>
      <c r="G361" t="s">
        <v>79</v>
      </c>
      <c r="H361" s="1">
        <f>DATE(2025,1,17)</f>
        <v>45674</v>
      </c>
      <c r="I361" s="45">
        <v>1126.29</v>
      </c>
    </row>
    <row r="362" spans="1:9" x14ac:dyDescent="0.25">
      <c r="A362">
        <f t="shared" ca="1" si="6"/>
        <v>0.41317958093205231</v>
      </c>
      <c r="B362" s="2" t="s">
        <v>281</v>
      </c>
      <c r="C362" s="2" t="s">
        <v>282</v>
      </c>
      <c r="D362" s="2" t="s">
        <v>3836</v>
      </c>
      <c r="E362" s="2" t="s">
        <v>4560</v>
      </c>
      <c r="F362" s="2" t="s">
        <v>4305</v>
      </c>
      <c r="G362" t="s">
        <v>79</v>
      </c>
      <c r="H362" s="1">
        <f>DATE(2024,10,18)</f>
        <v>45583</v>
      </c>
      <c r="I362" s="45">
        <v>20889.11</v>
      </c>
    </row>
    <row r="363" spans="1:9" x14ac:dyDescent="0.25">
      <c r="A363">
        <f t="shared" ca="1" si="6"/>
        <v>0.80151718727810384</v>
      </c>
      <c r="B363" s="2" t="s">
        <v>81</v>
      </c>
      <c r="C363" s="2" t="s">
        <v>82</v>
      </c>
      <c r="D363" s="2" t="s">
        <v>3836</v>
      </c>
      <c r="E363" s="2" t="s">
        <v>4561</v>
      </c>
      <c r="F363" s="2" t="s">
        <v>4562</v>
      </c>
      <c r="G363" t="s">
        <v>101</v>
      </c>
      <c r="H363" s="1">
        <f>DATE(2025,2,17)</f>
        <v>45705</v>
      </c>
      <c r="I363" s="45">
        <v>275.12</v>
      </c>
    </row>
    <row r="364" spans="1:9" x14ac:dyDescent="0.25">
      <c r="A364">
        <f t="shared" ca="1" si="6"/>
        <v>0.62855324355005648</v>
      </c>
      <c r="B364" s="2" t="s">
        <v>224</v>
      </c>
      <c r="C364" s="2" t="s">
        <v>225</v>
      </c>
      <c r="D364" s="2" t="s">
        <v>3836</v>
      </c>
      <c r="E364" s="2" t="s">
        <v>4563</v>
      </c>
      <c r="F364" s="2" t="s">
        <v>4564</v>
      </c>
      <c r="G364" t="s">
        <v>79</v>
      </c>
      <c r="H364" s="1">
        <f>DATE(2024,12,27)</f>
        <v>45653</v>
      </c>
      <c r="I364" s="45">
        <v>2654.95</v>
      </c>
    </row>
    <row r="365" spans="1:9" x14ac:dyDescent="0.25">
      <c r="A365">
        <f t="shared" ca="1" si="6"/>
        <v>0.31015154951226354</v>
      </c>
      <c r="B365" s="2" t="s">
        <v>4565</v>
      </c>
      <c r="C365" s="2" t="s">
        <v>4566</v>
      </c>
      <c r="D365" s="2" t="s">
        <v>3836</v>
      </c>
      <c r="E365" s="2" t="s">
        <v>4567</v>
      </c>
      <c r="F365" s="2" t="s">
        <v>4568</v>
      </c>
      <c r="G365" t="s">
        <v>79</v>
      </c>
      <c r="H365" s="1">
        <f>DATE(2025,1,17)</f>
        <v>45674</v>
      </c>
      <c r="I365" s="45">
        <v>3571.19</v>
      </c>
    </row>
    <row r="366" spans="1:9" x14ac:dyDescent="0.25">
      <c r="A366">
        <f t="shared" ca="1" si="6"/>
        <v>0.29510575345215173</v>
      </c>
      <c r="B366" s="2" t="s">
        <v>417</v>
      </c>
      <c r="C366" s="2" t="s">
        <v>418</v>
      </c>
      <c r="D366" s="2" t="s">
        <v>3836</v>
      </c>
      <c r="E366" s="2" t="s">
        <v>4569</v>
      </c>
      <c r="F366" s="2" t="s">
        <v>4570</v>
      </c>
      <c r="G366" t="s">
        <v>101</v>
      </c>
      <c r="H366" s="1">
        <f>DATE(2025,1,20)</f>
        <v>45677</v>
      </c>
      <c r="I366" s="45">
        <v>166</v>
      </c>
    </row>
    <row r="367" spans="1:9" x14ac:dyDescent="0.25">
      <c r="A367">
        <f t="shared" ca="1" si="6"/>
        <v>1.9858417367610182E-2</v>
      </c>
      <c r="B367" s="2" t="s">
        <v>623</v>
      </c>
      <c r="C367" s="2" t="s">
        <v>624</v>
      </c>
      <c r="D367" s="2" t="s">
        <v>3836</v>
      </c>
      <c r="E367" s="2" t="s">
        <v>4571</v>
      </c>
      <c r="F367" s="2" t="s">
        <v>4117</v>
      </c>
      <c r="G367" t="s">
        <v>79</v>
      </c>
      <c r="H367" s="1">
        <f>DATE(2024,10,16)</f>
        <v>45581</v>
      </c>
      <c r="I367" s="45">
        <v>17164.98</v>
      </c>
    </row>
    <row r="368" spans="1:9" x14ac:dyDescent="0.25">
      <c r="A368">
        <f t="shared" ca="1" si="6"/>
        <v>0.37256342049442537</v>
      </c>
      <c r="B368" s="2" t="s">
        <v>81</v>
      </c>
      <c r="C368" s="2" t="s">
        <v>82</v>
      </c>
      <c r="D368" s="2" t="s">
        <v>3836</v>
      </c>
      <c r="E368" s="2" t="s">
        <v>4572</v>
      </c>
      <c r="F368" s="2" t="s">
        <v>4573</v>
      </c>
      <c r="G368" t="s">
        <v>79</v>
      </c>
      <c r="H368" s="1">
        <f>DATE(2024,11,26)</f>
        <v>45622</v>
      </c>
      <c r="I368" s="45">
        <v>3312.27</v>
      </c>
    </row>
    <row r="369" spans="1:9" x14ac:dyDescent="0.25">
      <c r="A369">
        <f t="shared" ca="1" si="6"/>
        <v>0.62601795447882536</v>
      </c>
      <c r="B369" s="2" t="s">
        <v>126</v>
      </c>
      <c r="C369" s="2" t="s">
        <v>127</v>
      </c>
      <c r="D369" s="2" t="s">
        <v>3836</v>
      </c>
      <c r="E369" s="2" t="s">
        <v>4574</v>
      </c>
      <c r="F369" s="2" t="s">
        <v>4575</v>
      </c>
      <c r="G369" t="s">
        <v>101</v>
      </c>
      <c r="H369" s="1">
        <f>DATE(2025,2,13)</f>
        <v>45701</v>
      </c>
      <c r="I369" s="45">
        <v>23.04</v>
      </c>
    </row>
    <row r="370" spans="1:9" x14ac:dyDescent="0.25">
      <c r="A370">
        <f t="shared" ca="1" si="6"/>
        <v>0.83674688445869549</v>
      </c>
      <c r="B370" s="2" t="s">
        <v>74</v>
      </c>
      <c r="C370" s="2" t="s">
        <v>75</v>
      </c>
      <c r="D370" s="2" t="s">
        <v>3836</v>
      </c>
      <c r="E370" s="2" t="s">
        <v>4576</v>
      </c>
      <c r="F370" s="2" t="s">
        <v>4577</v>
      </c>
      <c r="G370" t="s">
        <v>101</v>
      </c>
      <c r="H370" s="1">
        <f>DATE(2025,2,20)</f>
        <v>45708</v>
      </c>
      <c r="I370" s="45">
        <v>3149.19</v>
      </c>
    </row>
    <row r="371" spans="1:9" x14ac:dyDescent="0.25">
      <c r="A371">
        <f t="shared" ca="1" si="6"/>
        <v>0.36365531336021395</v>
      </c>
      <c r="B371" s="2" t="s">
        <v>919</v>
      </c>
      <c r="C371" s="2" t="s">
        <v>920</v>
      </c>
      <c r="D371" s="2" t="s">
        <v>3836</v>
      </c>
      <c r="E371" s="2" t="s">
        <v>4578</v>
      </c>
      <c r="F371" s="2" t="s">
        <v>4579</v>
      </c>
      <c r="G371" t="s">
        <v>79</v>
      </c>
      <c r="H371" s="1">
        <f>DATE(2024,10,8)</f>
        <v>45573</v>
      </c>
      <c r="I371" s="45">
        <v>5342.02</v>
      </c>
    </row>
    <row r="372" spans="1:9" x14ac:dyDescent="0.25">
      <c r="A372">
        <f t="shared" ca="1" si="6"/>
        <v>9.9512044631768326E-2</v>
      </c>
      <c r="B372" s="2" t="s">
        <v>241</v>
      </c>
      <c r="C372" s="2" t="s">
        <v>242</v>
      </c>
      <c r="D372" s="2" t="s">
        <v>3836</v>
      </c>
      <c r="E372" s="2" t="s">
        <v>4580</v>
      </c>
      <c r="F372" s="2" t="s">
        <v>4581</v>
      </c>
      <c r="G372" t="s">
        <v>101</v>
      </c>
      <c r="H372" s="1">
        <f>DATE(2025,2,25)</f>
        <v>45713</v>
      </c>
      <c r="I372" s="45">
        <v>132.21</v>
      </c>
    </row>
    <row r="373" spans="1:9" x14ac:dyDescent="0.25">
      <c r="A373">
        <f t="shared" ca="1" si="6"/>
        <v>0.89620322791047324</v>
      </c>
      <c r="B373" s="2" t="s">
        <v>81</v>
      </c>
      <c r="C373" s="2" t="s">
        <v>82</v>
      </c>
      <c r="D373" s="2" t="s">
        <v>3836</v>
      </c>
      <c r="E373" s="2" t="s">
        <v>4582</v>
      </c>
      <c r="F373" s="2" t="s">
        <v>4583</v>
      </c>
      <c r="G373" t="s">
        <v>79</v>
      </c>
      <c r="H373" s="1">
        <f>DATE(2025,2,13)</f>
        <v>45701</v>
      </c>
      <c r="I373" s="45">
        <v>-158.69</v>
      </c>
    </row>
    <row r="374" spans="1:9" x14ac:dyDescent="0.25">
      <c r="A374">
        <f t="shared" ca="1" si="6"/>
        <v>0.91200403040555889</v>
      </c>
      <c r="B374" s="2" t="s">
        <v>81</v>
      </c>
      <c r="C374" s="2" t="s">
        <v>82</v>
      </c>
      <c r="D374" s="2" t="s">
        <v>3836</v>
      </c>
      <c r="E374" s="2" t="s">
        <v>4584</v>
      </c>
      <c r="F374" s="2" t="s">
        <v>4585</v>
      </c>
      <c r="G374" t="s">
        <v>101</v>
      </c>
      <c r="H374" s="1">
        <f>DATE(2025,1,8)</f>
        <v>45665</v>
      </c>
      <c r="I374" s="45">
        <v>401.84</v>
      </c>
    </row>
    <row r="375" spans="1:9" x14ac:dyDescent="0.25">
      <c r="A375">
        <f t="shared" ca="1" si="6"/>
        <v>0.74260279808491159</v>
      </c>
      <c r="B375" s="2" t="s">
        <v>81</v>
      </c>
      <c r="C375" s="2" t="s">
        <v>82</v>
      </c>
      <c r="D375" s="2" t="s">
        <v>3836</v>
      </c>
      <c r="E375" s="2" t="s">
        <v>4586</v>
      </c>
      <c r="F375" s="2" t="s">
        <v>4587</v>
      </c>
      <c r="G375" t="s">
        <v>79</v>
      </c>
      <c r="H375" s="1">
        <f>DATE(2024,10,16)</f>
        <v>45581</v>
      </c>
      <c r="I375" s="45">
        <v>808.41</v>
      </c>
    </row>
    <row r="376" spans="1:9" x14ac:dyDescent="0.25">
      <c r="A376">
        <f t="shared" ca="1" si="6"/>
        <v>0.98193565148677142</v>
      </c>
      <c r="B376" s="2" t="s">
        <v>81</v>
      </c>
      <c r="C376" s="2" t="s">
        <v>82</v>
      </c>
      <c r="D376" s="2" t="s">
        <v>3836</v>
      </c>
      <c r="E376" s="2" t="s">
        <v>4588</v>
      </c>
      <c r="F376" s="2" t="s">
        <v>4589</v>
      </c>
      <c r="G376" t="s">
        <v>79</v>
      </c>
      <c r="H376" s="1">
        <f>DATE(2024,10,21)</f>
        <v>45586</v>
      </c>
      <c r="I376" s="45">
        <v>4538.3500000000004</v>
      </c>
    </row>
    <row r="377" spans="1:9" x14ac:dyDescent="0.25">
      <c r="A377">
        <f t="shared" ca="1" si="6"/>
        <v>0.58095846015278463</v>
      </c>
      <c r="B377" s="2" t="s">
        <v>307</v>
      </c>
      <c r="C377" s="2" t="s">
        <v>308</v>
      </c>
      <c r="D377" s="2" t="s">
        <v>3836</v>
      </c>
      <c r="E377" s="2" t="s">
        <v>4590</v>
      </c>
      <c r="F377" s="2" t="s">
        <v>4591</v>
      </c>
      <c r="G377" t="s">
        <v>79</v>
      </c>
      <c r="H377" s="1">
        <f>DATE(2025,1,9)</f>
        <v>45666</v>
      </c>
      <c r="I377" s="45">
        <v>1064.47</v>
      </c>
    </row>
    <row r="378" spans="1:9" x14ac:dyDescent="0.25">
      <c r="A378">
        <f t="shared" ca="1" si="6"/>
        <v>0.56776428159824621</v>
      </c>
      <c r="B378" s="2" t="s">
        <v>281</v>
      </c>
      <c r="C378" s="2" t="s">
        <v>282</v>
      </c>
      <c r="D378" s="2" t="s">
        <v>3836</v>
      </c>
      <c r="E378" s="2" t="s">
        <v>4592</v>
      </c>
      <c r="F378" s="2" t="s">
        <v>4593</v>
      </c>
      <c r="G378" t="s">
        <v>79</v>
      </c>
      <c r="H378" s="1">
        <f>DATE(2024,12,5)</f>
        <v>45631</v>
      </c>
      <c r="I378" s="45">
        <v>3120.65</v>
      </c>
    </row>
    <row r="379" spans="1:9" x14ac:dyDescent="0.25">
      <c r="A379">
        <f t="shared" ca="1" si="6"/>
        <v>0.27068024502647237</v>
      </c>
      <c r="B379" s="2" t="s">
        <v>81</v>
      </c>
      <c r="C379" s="2" t="s">
        <v>82</v>
      </c>
      <c r="D379" s="2" t="s">
        <v>3836</v>
      </c>
      <c r="E379" s="2" t="s">
        <v>4594</v>
      </c>
      <c r="F379" s="2" t="s">
        <v>4595</v>
      </c>
      <c r="G379" t="s">
        <v>79</v>
      </c>
      <c r="H379" s="1">
        <f>DATE(2024,11,6)</f>
        <v>45602</v>
      </c>
      <c r="I379" s="45">
        <v>3118.62</v>
      </c>
    </row>
    <row r="380" spans="1:9" x14ac:dyDescent="0.25">
      <c r="A380">
        <f t="shared" ca="1" si="6"/>
        <v>0.75213026736282651</v>
      </c>
      <c r="B380" s="2" t="s">
        <v>1331</v>
      </c>
      <c r="C380" s="2" t="s">
        <v>1332</v>
      </c>
      <c r="D380" s="2" t="s">
        <v>3836</v>
      </c>
      <c r="E380" s="2" t="s">
        <v>4596</v>
      </c>
      <c r="F380" s="2" t="s">
        <v>4597</v>
      </c>
      <c r="G380" t="s">
        <v>79</v>
      </c>
      <c r="H380" s="1">
        <f>DATE(2024,10,25)</f>
        <v>45590</v>
      </c>
      <c r="I380" s="45">
        <v>23.04</v>
      </c>
    </row>
    <row r="381" spans="1:9" x14ac:dyDescent="0.25">
      <c r="A381">
        <f t="shared" ca="1" si="6"/>
        <v>0.62384998890245524</v>
      </c>
      <c r="B381" s="2" t="s">
        <v>126</v>
      </c>
      <c r="C381" s="2" t="s">
        <v>127</v>
      </c>
      <c r="D381" s="2" t="s">
        <v>3836</v>
      </c>
      <c r="E381" s="2" t="s">
        <v>4598</v>
      </c>
      <c r="F381" s="2" t="s">
        <v>4599</v>
      </c>
      <c r="G381" t="s">
        <v>101</v>
      </c>
      <c r="H381" s="1">
        <f>DATE(2025,2,12)</f>
        <v>45700</v>
      </c>
      <c r="I381" s="45">
        <v>120.9</v>
      </c>
    </row>
    <row r="382" spans="1:9" x14ac:dyDescent="0.25">
      <c r="A382">
        <f t="shared" ca="1" si="6"/>
        <v>0.75474637018832391</v>
      </c>
      <c r="B382" s="2" t="s">
        <v>285</v>
      </c>
      <c r="C382" s="2" t="s">
        <v>286</v>
      </c>
      <c r="D382" s="2" t="s">
        <v>3836</v>
      </c>
      <c r="E382" s="2" t="s">
        <v>4600</v>
      </c>
      <c r="F382" s="2" t="s">
        <v>4601</v>
      </c>
      <c r="G382" t="s">
        <v>79</v>
      </c>
      <c r="H382" s="1">
        <f>DATE(2025,1,23)</f>
        <v>45680</v>
      </c>
      <c r="I382" s="45">
        <v>2110.77</v>
      </c>
    </row>
    <row r="383" spans="1:9" x14ac:dyDescent="0.25">
      <c r="A383">
        <f t="shared" ca="1" si="6"/>
        <v>3.9031496111061159E-2</v>
      </c>
      <c r="B383" s="2" t="s">
        <v>81</v>
      </c>
      <c r="C383" s="2" t="s">
        <v>82</v>
      </c>
      <c r="D383" s="2" t="s">
        <v>3836</v>
      </c>
      <c r="E383" s="2" t="s">
        <v>4602</v>
      </c>
      <c r="F383" s="2" t="s">
        <v>4603</v>
      </c>
      <c r="G383" t="s">
        <v>101</v>
      </c>
      <c r="H383" s="1">
        <f>DATE(2025,1,20)</f>
        <v>45677</v>
      </c>
      <c r="I383" s="45">
        <v>28281.32</v>
      </c>
    </row>
    <row r="384" spans="1:9" x14ac:dyDescent="0.25">
      <c r="A384">
        <f t="shared" ca="1" si="6"/>
        <v>0.63659233739026777</v>
      </c>
      <c r="B384" s="2" t="s">
        <v>307</v>
      </c>
      <c r="C384" s="2" t="s">
        <v>308</v>
      </c>
      <c r="D384" s="2" t="s">
        <v>3836</v>
      </c>
      <c r="E384" s="2" t="s">
        <v>4604</v>
      </c>
      <c r="F384" s="2" t="s">
        <v>4605</v>
      </c>
      <c r="G384" t="s">
        <v>79</v>
      </c>
      <c r="H384" s="1">
        <f>DATE(2025,1,9)</f>
        <v>45666</v>
      </c>
      <c r="I384" s="45">
        <v>650.29</v>
      </c>
    </row>
    <row r="385" spans="1:9" x14ac:dyDescent="0.25">
      <c r="A385">
        <f t="shared" ca="1" si="6"/>
        <v>0.48056079919376493</v>
      </c>
      <c r="B385" s="2" t="s">
        <v>241</v>
      </c>
      <c r="C385" s="2" t="s">
        <v>242</v>
      </c>
      <c r="D385" s="2" t="s">
        <v>3836</v>
      </c>
      <c r="E385" s="2" t="s">
        <v>4606</v>
      </c>
      <c r="F385" s="2" t="s">
        <v>4607</v>
      </c>
      <c r="G385" t="s">
        <v>79</v>
      </c>
      <c r="H385" s="1">
        <f>DATE(2024,10,25)</f>
        <v>45590</v>
      </c>
      <c r="I385" s="45">
        <v>1191.8699999999999</v>
      </c>
    </row>
    <row r="386" spans="1:9" x14ac:dyDescent="0.25">
      <c r="A386">
        <f t="shared" ca="1" si="6"/>
        <v>0.43959123917715659</v>
      </c>
      <c r="B386" s="2" t="s">
        <v>1240</v>
      </c>
      <c r="C386" s="2" t="s">
        <v>82</v>
      </c>
      <c r="D386" s="2" t="s">
        <v>3836</v>
      </c>
      <c r="E386" s="2" t="s">
        <v>4608</v>
      </c>
      <c r="F386" s="2" t="s">
        <v>4609</v>
      </c>
      <c r="G386" t="s">
        <v>79</v>
      </c>
      <c r="H386" s="1">
        <f>DATE(2024,12,3)</f>
        <v>45629</v>
      </c>
      <c r="I386" s="45">
        <v>1445.13</v>
      </c>
    </row>
    <row r="387" spans="1:9" x14ac:dyDescent="0.25">
      <c r="A387">
        <f t="shared" ca="1" si="6"/>
        <v>0.77728401533672808</v>
      </c>
      <c r="B387" s="2" t="s">
        <v>241</v>
      </c>
      <c r="C387" s="2" t="s">
        <v>242</v>
      </c>
      <c r="D387" s="2" t="s">
        <v>3836</v>
      </c>
      <c r="E387" s="2" t="s">
        <v>4610</v>
      </c>
      <c r="F387" s="2" t="s">
        <v>4611</v>
      </c>
      <c r="G387" t="s">
        <v>79</v>
      </c>
      <c r="H387" s="1">
        <f>DATE(2024,11,4)</f>
        <v>45600</v>
      </c>
      <c r="I387" s="45">
        <v>258.62</v>
      </c>
    </row>
    <row r="388" spans="1:9" x14ac:dyDescent="0.25">
      <c r="A388">
        <f t="shared" ca="1" si="6"/>
        <v>0.55003333341358773</v>
      </c>
      <c r="B388" s="2" t="s">
        <v>187</v>
      </c>
      <c r="C388" s="2" t="s">
        <v>188</v>
      </c>
      <c r="D388" s="2" t="s">
        <v>3836</v>
      </c>
      <c r="E388" s="2" t="s">
        <v>4612</v>
      </c>
      <c r="F388" s="2" t="s">
        <v>4613</v>
      </c>
      <c r="G388" t="s">
        <v>79</v>
      </c>
      <c r="H388" s="1">
        <f>DATE(2024,11,14)</f>
        <v>45610</v>
      </c>
      <c r="I388" s="45">
        <v>80.400000000000006</v>
      </c>
    </row>
    <row r="389" spans="1:9" x14ac:dyDescent="0.25">
      <c r="A389">
        <f t="shared" ca="1" si="6"/>
        <v>0.17633175901092035</v>
      </c>
      <c r="B389" s="2" t="s">
        <v>307</v>
      </c>
      <c r="C389" s="2" t="s">
        <v>308</v>
      </c>
      <c r="D389" s="2" t="s">
        <v>3836</v>
      </c>
      <c r="E389" s="2" t="s">
        <v>4614</v>
      </c>
      <c r="F389" s="2" t="s">
        <v>4615</v>
      </c>
      <c r="G389" t="s">
        <v>101</v>
      </c>
      <c r="H389" s="1">
        <f>DATE(2025,2,20)</f>
        <v>45708</v>
      </c>
      <c r="I389" s="45">
        <v>802.95</v>
      </c>
    </row>
    <row r="390" spans="1:9" x14ac:dyDescent="0.25">
      <c r="A390">
        <f t="shared" ref="A390:A453" ca="1" si="7">RAND()</f>
        <v>0.12400832405383988</v>
      </c>
      <c r="B390" s="2" t="s">
        <v>81</v>
      </c>
      <c r="C390" s="2" t="s">
        <v>82</v>
      </c>
      <c r="D390" s="2" t="s">
        <v>3836</v>
      </c>
      <c r="E390" s="2" t="s">
        <v>4616</v>
      </c>
      <c r="F390" s="2" t="s">
        <v>4617</v>
      </c>
      <c r="G390" t="s">
        <v>101</v>
      </c>
      <c r="H390" s="1">
        <f>DATE(2025,1,21)</f>
        <v>45678</v>
      </c>
      <c r="I390" s="45">
        <v>2336.37</v>
      </c>
    </row>
    <row r="391" spans="1:9" x14ac:dyDescent="0.25">
      <c r="A391">
        <f t="shared" ca="1" si="7"/>
        <v>0.21858743861981988</v>
      </c>
      <c r="B391" s="2" t="s">
        <v>678</v>
      </c>
      <c r="C391" s="2" t="s">
        <v>679</v>
      </c>
      <c r="D391" s="2" t="s">
        <v>3836</v>
      </c>
      <c r="E391" s="2" t="s">
        <v>4618</v>
      </c>
      <c r="F391" s="2" t="s">
        <v>4619</v>
      </c>
      <c r="G391" t="s">
        <v>101</v>
      </c>
      <c r="H391" s="1">
        <f>DATE(2025,2,8)</f>
        <v>45696</v>
      </c>
      <c r="I391" s="45">
        <v>1110.3800000000001</v>
      </c>
    </row>
    <row r="392" spans="1:9" x14ac:dyDescent="0.25">
      <c r="A392">
        <f t="shared" ca="1" si="7"/>
        <v>0.17909766614225564</v>
      </c>
      <c r="B392" s="2" t="s">
        <v>81</v>
      </c>
      <c r="C392" s="2" t="s">
        <v>82</v>
      </c>
      <c r="D392" s="2" t="s">
        <v>3836</v>
      </c>
      <c r="E392" s="2" t="s">
        <v>4620</v>
      </c>
      <c r="F392" s="2" t="s">
        <v>3841</v>
      </c>
      <c r="G392" t="s">
        <v>79</v>
      </c>
      <c r="H392" s="1">
        <f>DATE(2024,10,29)</f>
        <v>45594</v>
      </c>
      <c r="I392" s="45">
        <v>4809.51</v>
      </c>
    </row>
    <row r="393" spans="1:9" x14ac:dyDescent="0.25">
      <c r="A393">
        <f t="shared" ca="1" si="7"/>
        <v>0.24985887255738271</v>
      </c>
      <c r="B393" s="2" t="s">
        <v>678</v>
      </c>
      <c r="C393" s="2" t="s">
        <v>679</v>
      </c>
      <c r="D393" s="2" t="s">
        <v>3836</v>
      </c>
      <c r="E393" s="2" t="s">
        <v>4621</v>
      </c>
      <c r="F393" s="2" t="s">
        <v>4622</v>
      </c>
      <c r="G393" t="s">
        <v>79</v>
      </c>
      <c r="H393" s="1">
        <f>DATE(2024,10,24)</f>
        <v>45589</v>
      </c>
      <c r="I393" s="45">
        <v>1749.4</v>
      </c>
    </row>
    <row r="394" spans="1:9" x14ac:dyDescent="0.25">
      <c r="A394">
        <f t="shared" ca="1" si="7"/>
        <v>0.83120760574296293</v>
      </c>
      <c r="B394" s="2" t="s">
        <v>311</v>
      </c>
      <c r="C394" s="2" t="s">
        <v>312</v>
      </c>
      <c r="D394" s="2" t="s">
        <v>3836</v>
      </c>
      <c r="E394" s="2" t="s">
        <v>4623</v>
      </c>
      <c r="F394" s="2" t="s">
        <v>4624</v>
      </c>
      <c r="G394" t="s">
        <v>101</v>
      </c>
      <c r="H394" s="1">
        <f>DATE(2025,1,9)</f>
        <v>45666</v>
      </c>
      <c r="I394" s="45">
        <v>146.54</v>
      </c>
    </row>
    <row r="395" spans="1:9" x14ac:dyDescent="0.25">
      <c r="A395">
        <f t="shared" ca="1" si="7"/>
        <v>0.74951050909477945</v>
      </c>
      <c r="B395" s="2" t="s">
        <v>564</v>
      </c>
      <c r="C395" s="2" t="s">
        <v>565</v>
      </c>
      <c r="D395" s="2" t="s">
        <v>3836</v>
      </c>
      <c r="E395" s="2" t="s">
        <v>4625</v>
      </c>
      <c r="F395" s="2" t="s">
        <v>4626</v>
      </c>
      <c r="G395" t="s">
        <v>79</v>
      </c>
      <c r="H395" s="1">
        <f>DATE(2024,11,21)</f>
        <v>45617</v>
      </c>
      <c r="I395" s="45">
        <v>4321.71</v>
      </c>
    </row>
    <row r="396" spans="1:9" x14ac:dyDescent="0.25">
      <c r="A396">
        <f t="shared" ca="1" si="7"/>
        <v>0.47566516880633869</v>
      </c>
      <c r="B396" s="2" t="s">
        <v>187</v>
      </c>
      <c r="C396" s="2" t="s">
        <v>188</v>
      </c>
      <c r="D396" s="2" t="s">
        <v>3836</v>
      </c>
      <c r="E396" s="2" t="s">
        <v>4627</v>
      </c>
      <c r="F396" s="2" t="s">
        <v>4628</v>
      </c>
      <c r="G396" t="s">
        <v>79</v>
      </c>
      <c r="H396" s="1">
        <f>DATE(2024,11,27)</f>
        <v>45623</v>
      </c>
      <c r="I396" s="45">
        <v>173.28</v>
      </c>
    </row>
    <row r="397" spans="1:9" x14ac:dyDescent="0.25">
      <c r="A397">
        <f t="shared" ca="1" si="7"/>
        <v>0.41343756892705408</v>
      </c>
      <c r="B397" s="2" t="s">
        <v>74</v>
      </c>
      <c r="C397" s="2" t="s">
        <v>75</v>
      </c>
      <c r="D397" s="2" t="s">
        <v>3836</v>
      </c>
      <c r="E397" s="2" t="s">
        <v>4629</v>
      </c>
      <c r="F397" s="2" t="s">
        <v>4630</v>
      </c>
      <c r="G397" t="s">
        <v>79</v>
      </c>
      <c r="H397" s="1">
        <f>DATE(2024,10,16)</f>
        <v>45581</v>
      </c>
      <c r="I397" s="45">
        <v>1435.2</v>
      </c>
    </row>
    <row r="398" spans="1:9" x14ac:dyDescent="0.25">
      <c r="A398">
        <f t="shared" ca="1" si="7"/>
        <v>0.64976580454205257</v>
      </c>
      <c r="B398" s="2" t="s">
        <v>136</v>
      </c>
      <c r="C398" s="2" t="s">
        <v>137</v>
      </c>
      <c r="D398" s="2" t="s">
        <v>3836</v>
      </c>
      <c r="E398" s="2" t="s">
        <v>4631</v>
      </c>
      <c r="F398" s="2" t="s">
        <v>4632</v>
      </c>
      <c r="G398" t="s">
        <v>79</v>
      </c>
      <c r="H398" s="1">
        <f>DATE(2025,1,8)</f>
        <v>45665</v>
      </c>
      <c r="I398" s="45">
        <v>309.70999999999998</v>
      </c>
    </row>
    <row r="399" spans="1:9" x14ac:dyDescent="0.25">
      <c r="A399">
        <f t="shared" ca="1" si="7"/>
        <v>0.79988743099240456</v>
      </c>
      <c r="B399" s="2" t="s">
        <v>2532</v>
      </c>
      <c r="C399" s="2" t="s">
        <v>2533</v>
      </c>
      <c r="D399" s="2" t="s">
        <v>3836</v>
      </c>
      <c r="E399" s="2" t="s">
        <v>4633</v>
      </c>
      <c r="F399" s="2" t="s">
        <v>4634</v>
      </c>
      <c r="G399" t="s">
        <v>79</v>
      </c>
      <c r="H399" s="1">
        <f>DATE(2025,1,29)</f>
        <v>45686</v>
      </c>
      <c r="I399" s="45">
        <v>16931.88</v>
      </c>
    </row>
    <row r="400" spans="1:9" x14ac:dyDescent="0.25">
      <c r="A400">
        <f t="shared" ca="1" si="7"/>
        <v>0.43647906898495947</v>
      </c>
      <c r="B400" s="2" t="s">
        <v>241</v>
      </c>
      <c r="C400" s="2" t="s">
        <v>242</v>
      </c>
      <c r="D400" s="2" t="s">
        <v>3836</v>
      </c>
      <c r="E400" s="2" t="s">
        <v>4635</v>
      </c>
      <c r="F400" s="2" t="s">
        <v>4636</v>
      </c>
      <c r="G400" t="s">
        <v>101</v>
      </c>
      <c r="H400" s="1">
        <f>DATE(2025,1,20)</f>
        <v>45677</v>
      </c>
      <c r="I400" s="45">
        <v>116.7</v>
      </c>
    </row>
    <row r="401" spans="1:9" x14ac:dyDescent="0.25">
      <c r="A401">
        <f t="shared" ca="1" si="7"/>
        <v>0.93666808997895412</v>
      </c>
      <c r="B401" s="2" t="s">
        <v>678</v>
      </c>
      <c r="C401" s="2" t="s">
        <v>679</v>
      </c>
      <c r="D401" s="2" t="s">
        <v>3836</v>
      </c>
      <c r="E401" s="2" t="s">
        <v>4637</v>
      </c>
      <c r="F401" s="2" t="s">
        <v>4638</v>
      </c>
      <c r="G401" t="s">
        <v>79</v>
      </c>
      <c r="H401" s="1">
        <f>DATE(2024,12,9)</f>
        <v>45635</v>
      </c>
      <c r="I401" s="45">
        <v>527.73</v>
      </c>
    </row>
    <row r="402" spans="1:9" x14ac:dyDescent="0.25">
      <c r="A402">
        <f t="shared" ca="1" si="7"/>
        <v>0.31354623826906769</v>
      </c>
      <c r="B402" s="2" t="s">
        <v>261</v>
      </c>
      <c r="C402" s="2" t="s">
        <v>262</v>
      </c>
      <c r="D402" s="2" t="s">
        <v>3836</v>
      </c>
      <c r="E402" s="2" t="s">
        <v>4639</v>
      </c>
      <c r="F402" s="2" t="s">
        <v>4640</v>
      </c>
      <c r="G402" t="s">
        <v>79</v>
      </c>
      <c r="H402" s="1">
        <f>DATE(2025,1,27)</f>
        <v>45684</v>
      </c>
      <c r="I402" s="45">
        <v>-2149.1999999999998</v>
      </c>
    </row>
    <row r="403" spans="1:9" x14ac:dyDescent="0.25">
      <c r="A403">
        <f t="shared" ca="1" si="7"/>
        <v>0.91990707319861575</v>
      </c>
      <c r="B403" s="2" t="s">
        <v>187</v>
      </c>
      <c r="C403" s="2" t="s">
        <v>188</v>
      </c>
      <c r="D403" s="2" t="s">
        <v>3836</v>
      </c>
      <c r="E403" s="2" t="s">
        <v>4641</v>
      </c>
      <c r="F403" s="2" t="s">
        <v>4642</v>
      </c>
      <c r="G403" t="s">
        <v>79</v>
      </c>
      <c r="H403" s="1">
        <f>DATE(2024,11,8)</f>
        <v>45604</v>
      </c>
      <c r="I403" s="45">
        <v>562.79999999999995</v>
      </c>
    </row>
    <row r="404" spans="1:9" x14ac:dyDescent="0.25">
      <c r="A404">
        <f t="shared" ca="1" si="7"/>
        <v>0.9944062984493629</v>
      </c>
      <c r="B404" s="2" t="s">
        <v>417</v>
      </c>
      <c r="C404" s="2" t="s">
        <v>418</v>
      </c>
      <c r="D404" s="2" t="s">
        <v>3836</v>
      </c>
      <c r="E404" s="2" t="s">
        <v>4643</v>
      </c>
      <c r="F404" s="2" t="s">
        <v>4644</v>
      </c>
      <c r="G404" t="s">
        <v>101</v>
      </c>
      <c r="H404" s="1">
        <f>DATE(2024,12,23)</f>
        <v>45649</v>
      </c>
      <c r="I404" s="45">
        <v>78.260000000000005</v>
      </c>
    </row>
    <row r="405" spans="1:9" x14ac:dyDescent="0.25">
      <c r="A405">
        <f t="shared" ca="1" si="7"/>
        <v>0.84756448691241459</v>
      </c>
      <c r="B405" s="2" t="s">
        <v>241</v>
      </c>
      <c r="C405" s="2" t="s">
        <v>242</v>
      </c>
      <c r="D405" s="2" t="s">
        <v>3836</v>
      </c>
      <c r="E405" s="2" t="s">
        <v>4645</v>
      </c>
      <c r="F405" s="2" t="s">
        <v>4646</v>
      </c>
      <c r="G405" t="s">
        <v>79</v>
      </c>
      <c r="H405" s="1">
        <f>DATE(2024,12,16)</f>
        <v>45642</v>
      </c>
      <c r="I405" s="45">
        <v>971.09</v>
      </c>
    </row>
    <row r="406" spans="1:9" x14ac:dyDescent="0.25">
      <c r="A406">
        <f t="shared" ca="1" si="7"/>
        <v>0.10311078966895615</v>
      </c>
      <c r="B406" s="2" t="s">
        <v>150</v>
      </c>
      <c r="C406" s="2" t="s">
        <v>151</v>
      </c>
      <c r="D406" s="2" t="s">
        <v>3836</v>
      </c>
      <c r="E406" s="2" t="s">
        <v>4647</v>
      </c>
      <c r="F406" s="2" t="s">
        <v>4648</v>
      </c>
      <c r="G406" t="s">
        <v>79</v>
      </c>
      <c r="H406" s="1">
        <f>DATE(2024,12,12)</f>
        <v>45638</v>
      </c>
      <c r="I406" s="45">
        <v>-174.38</v>
      </c>
    </row>
    <row r="407" spans="1:9" x14ac:dyDescent="0.25">
      <c r="A407">
        <f t="shared" ca="1" si="7"/>
        <v>0.41716677354518628</v>
      </c>
      <c r="B407" s="2" t="s">
        <v>120</v>
      </c>
      <c r="C407" s="2" t="s">
        <v>121</v>
      </c>
      <c r="D407" s="2" t="s">
        <v>3836</v>
      </c>
      <c r="E407" s="2" t="s">
        <v>4649</v>
      </c>
      <c r="F407" s="2" t="s">
        <v>4650</v>
      </c>
      <c r="G407" t="s">
        <v>79</v>
      </c>
      <c r="H407" s="1">
        <f>DATE(2024,12,9)</f>
        <v>45635</v>
      </c>
      <c r="I407" s="45">
        <v>279.7</v>
      </c>
    </row>
    <row r="408" spans="1:9" x14ac:dyDescent="0.25">
      <c r="A408">
        <f t="shared" ca="1" si="7"/>
        <v>0.37711456105864172</v>
      </c>
      <c r="B408" s="2" t="s">
        <v>307</v>
      </c>
      <c r="C408" s="2" t="s">
        <v>308</v>
      </c>
      <c r="D408" s="2" t="s">
        <v>3836</v>
      </c>
      <c r="E408" s="2" t="s">
        <v>4651</v>
      </c>
      <c r="F408" s="2" t="s">
        <v>4652</v>
      </c>
      <c r="G408" t="s">
        <v>101</v>
      </c>
      <c r="H408" s="1">
        <f>DATE(2025,2,26)</f>
        <v>45714</v>
      </c>
      <c r="I408" s="45">
        <v>174.63</v>
      </c>
    </row>
    <row r="409" spans="1:9" x14ac:dyDescent="0.25">
      <c r="A409">
        <f t="shared" ca="1" si="7"/>
        <v>0.22262492247478793</v>
      </c>
      <c r="B409" s="2" t="s">
        <v>81</v>
      </c>
      <c r="C409" s="2" t="s">
        <v>82</v>
      </c>
      <c r="D409" s="2" t="s">
        <v>3836</v>
      </c>
      <c r="E409" s="2" t="s">
        <v>4653</v>
      </c>
      <c r="F409" s="2" t="s">
        <v>4654</v>
      </c>
      <c r="G409" t="s">
        <v>79</v>
      </c>
      <c r="H409" s="1">
        <f>DATE(2024,12,12)</f>
        <v>45638</v>
      </c>
      <c r="I409" s="45">
        <v>4065.52</v>
      </c>
    </row>
    <row r="410" spans="1:9" x14ac:dyDescent="0.25">
      <c r="A410">
        <f t="shared" ca="1" si="7"/>
        <v>0.52831289701394335</v>
      </c>
      <c r="B410" s="2" t="s">
        <v>110</v>
      </c>
      <c r="C410" s="2" t="s">
        <v>111</v>
      </c>
      <c r="D410" s="2" t="s">
        <v>3836</v>
      </c>
      <c r="E410" s="2" t="s">
        <v>4655</v>
      </c>
      <c r="F410" s="2" t="s">
        <v>4027</v>
      </c>
      <c r="G410" t="s">
        <v>79</v>
      </c>
      <c r="H410" s="1">
        <f>DATE(2024,12,30)</f>
        <v>45656</v>
      </c>
      <c r="I410" s="45">
        <v>35371.120000000003</v>
      </c>
    </row>
    <row r="411" spans="1:9" x14ac:dyDescent="0.25">
      <c r="A411">
        <f t="shared" ca="1" si="7"/>
        <v>0.33859509471786919</v>
      </c>
      <c r="B411" s="2" t="s">
        <v>81</v>
      </c>
      <c r="C411" s="2" t="s">
        <v>82</v>
      </c>
      <c r="D411" s="2" t="s">
        <v>3836</v>
      </c>
      <c r="E411" s="2" t="s">
        <v>4656</v>
      </c>
      <c r="F411" s="2" t="s">
        <v>4657</v>
      </c>
      <c r="G411" t="s">
        <v>79</v>
      </c>
      <c r="H411" s="1">
        <f>DATE(2024,11,17)</f>
        <v>45613</v>
      </c>
      <c r="I411" s="45">
        <v>5140.62</v>
      </c>
    </row>
    <row r="412" spans="1:9" x14ac:dyDescent="0.25">
      <c r="A412">
        <f t="shared" ca="1" si="7"/>
        <v>0.99925060861277115</v>
      </c>
      <c r="B412" s="2" t="s">
        <v>81</v>
      </c>
      <c r="C412" s="2" t="s">
        <v>82</v>
      </c>
      <c r="D412" s="2" t="s">
        <v>3836</v>
      </c>
      <c r="E412" s="2" t="s">
        <v>4658</v>
      </c>
      <c r="F412" s="2" t="s">
        <v>3838</v>
      </c>
      <c r="G412" t="s">
        <v>79</v>
      </c>
      <c r="H412" s="1">
        <f>DATE(2024,11,26)</f>
        <v>45622</v>
      </c>
      <c r="I412" s="45">
        <v>-2426</v>
      </c>
    </row>
    <row r="413" spans="1:9" x14ac:dyDescent="0.25">
      <c r="A413">
        <f t="shared" ca="1" si="7"/>
        <v>0.60766278446242183</v>
      </c>
      <c r="B413" s="2" t="s">
        <v>574</v>
      </c>
      <c r="C413" s="2" t="s">
        <v>575</v>
      </c>
      <c r="D413" s="2" t="s">
        <v>3836</v>
      </c>
      <c r="E413" s="2" t="s">
        <v>4659</v>
      </c>
      <c r="F413" s="2" t="s">
        <v>4660</v>
      </c>
      <c r="G413" t="s">
        <v>101</v>
      </c>
      <c r="H413" s="1">
        <f>DATE(2025,2,6)</f>
        <v>45694</v>
      </c>
      <c r="I413" s="45">
        <v>5012.68</v>
      </c>
    </row>
    <row r="414" spans="1:9" x14ac:dyDescent="0.25">
      <c r="A414">
        <f t="shared" ca="1" si="7"/>
        <v>0.58922916848730456</v>
      </c>
      <c r="B414" s="2" t="s">
        <v>136</v>
      </c>
      <c r="C414" s="2" t="s">
        <v>137</v>
      </c>
      <c r="D414" s="2" t="s">
        <v>3836</v>
      </c>
      <c r="E414" s="2" t="s">
        <v>4661</v>
      </c>
      <c r="F414" s="2" t="s">
        <v>4662</v>
      </c>
      <c r="G414" t="s">
        <v>79</v>
      </c>
      <c r="H414" s="1">
        <f>DATE(2024,10,24)</f>
        <v>45589</v>
      </c>
      <c r="I414" s="45">
        <v>35462.980000000003</v>
      </c>
    </row>
    <row r="415" spans="1:9" x14ac:dyDescent="0.25">
      <c r="A415">
        <f t="shared" ca="1" si="7"/>
        <v>0.86223312365910021</v>
      </c>
      <c r="B415" s="2" t="s">
        <v>1321</v>
      </c>
      <c r="C415" s="2" t="s">
        <v>1322</v>
      </c>
      <c r="D415" s="2" t="s">
        <v>3836</v>
      </c>
      <c r="E415" s="2" t="s">
        <v>4663</v>
      </c>
      <c r="F415" s="2" t="s">
        <v>4664</v>
      </c>
      <c r="G415" t="s">
        <v>79</v>
      </c>
      <c r="H415" s="1">
        <f>DATE(2024,11,22)</f>
        <v>45618</v>
      </c>
      <c r="I415" s="45">
        <v>458.69</v>
      </c>
    </row>
    <row r="416" spans="1:9" x14ac:dyDescent="0.25">
      <c r="A416">
        <f t="shared" ca="1" si="7"/>
        <v>6.7715657692838604E-2</v>
      </c>
      <c r="B416" s="2" t="s">
        <v>187</v>
      </c>
      <c r="C416" s="2" t="s">
        <v>188</v>
      </c>
      <c r="D416" s="2" t="s">
        <v>3836</v>
      </c>
      <c r="E416" s="2" t="s">
        <v>4665</v>
      </c>
      <c r="F416" s="2" t="s">
        <v>4666</v>
      </c>
      <c r="G416" t="s">
        <v>79</v>
      </c>
      <c r="H416" s="1">
        <f>DATE(2025,1,8)</f>
        <v>45665</v>
      </c>
      <c r="I416" s="45">
        <v>80.400000000000006</v>
      </c>
    </row>
    <row r="417" spans="1:9" x14ac:dyDescent="0.25">
      <c r="A417">
        <f t="shared" ca="1" si="7"/>
        <v>0.64442927894211344</v>
      </c>
      <c r="B417" s="2" t="s">
        <v>150</v>
      </c>
      <c r="C417" s="2" t="s">
        <v>151</v>
      </c>
      <c r="D417" s="2" t="s">
        <v>3836</v>
      </c>
      <c r="E417" s="2" t="s">
        <v>4667</v>
      </c>
      <c r="F417" s="2" t="s">
        <v>4668</v>
      </c>
      <c r="G417" t="s">
        <v>79</v>
      </c>
      <c r="H417" s="1">
        <f>DATE(2024,10,16)</f>
        <v>45581</v>
      </c>
      <c r="I417" s="45">
        <v>1456.17</v>
      </c>
    </row>
    <row r="418" spans="1:9" x14ac:dyDescent="0.25">
      <c r="A418">
        <f t="shared" ca="1" si="7"/>
        <v>9.1001993629125977E-2</v>
      </c>
      <c r="B418" s="2" t="s">
        <v>81</v>
      </c>
      <c r="C418" s="2" t="s">
        <v>82</v>
      </c>
      <c r="D418" s="2" t="s">
        <v>3836</v>
      </c>
      <c r="E418" s="2" t="s">
        <v>4669</v>
      </c>
      <c r="F418" s="2" t="s">
        <v>4670</v>
      </c>
      <c r="G418" t="s">
        <v>101</v>
      </c>
      <c r="H418" s="1">
        <f>DATE(2024,12,26)</f>
        <v>45652</v>
      </c>
      <c r="I418" s="45">
        <v>1787.47</v>
      </c>
    </row>
    <row r="419" spans="1:9" x14ac:dyDescent="0.25">
      <c r="A419">
        <f t="shared" ca="1" si="7"/>
        <v>0.27166250649617829</v>
      </c>
      <c r="B419" s="2" t="s">
        <v>241</v>
      </c>
      <c r="C419" s="2" t="s">
        <v>242</v>
      </c>
      <c r="D419" s="2" t="s">
        <v>3836</v>
      </c>
      <c r="E419" s="2" t="s">
        <v>4671</v>
      </c>
      <c r="F419" s="2" t="s">
        <v>4672</v>
      </c>
      <c r="G419" t="s">
        <v>79</v>
      </c>
      <c r="H419" s="1">
        <f>DATE(2024,12,16)</f>
        <v>45642</v>
      </c>
      <c r="I419" s="45">
        <v>686.69</v>
      </c>
    </row>
    <row r="420" spans="1:9" x14ac:dyDescent="0.25">
      <c r="A420">
        <f t="shared" ca="1" si="7"/>
        <v>0.4758771336438159</v>
      </c>
      <c r="B420" s="2" t="s">
        <v>623</v>
      </c>
      <c r="C420" s="2" t="s">
        <v>624</v>
      </c>
      <c r="D420" s="2" t="s">
        <v>3836</v>
      </c>
      <c r="E420" s="2" t="s">
        <v>4673</v>
      </c>
      <c r="F420" s="2" t="s">
        <v>4674</v>
      </c>
      <c r="G420" t="s">
        <v>79</v>
      </c>
      <c r="H420" s="1">
        <f>DATE(2024,11,12)</f>
        <v>45608</v>
      </c>
      <c r="I420" s="45">
        <v>37807.360000000001</v>
      </c>
    </row>
    <row r="421" spans="1:9" x14ac:dyDescent="0.25">
      <c r="A421">
        <f t="shared" ca="1" si="7"/>
        <v>0.50362061900260335</v>
      </c>
      <c r="B421" s="2" t="s">
        <v>120</v>
      </c>
      <c r="C421" s="2" t="s">
        <v>121</v>
      </c>
      <c r="D421" s="2" t="s">
        <v>3836</v>
      </c>
      <c r="E421" s="2" t="s">
        <v>4675</v>
      </c>
      <c r="F421" s="2" t="s">
        <v>4676</v>
      </c>
      <c r="G421" t="s">
        <v>79</v>
      </c>
      <c r="H421" s="1">
        <f>DATE(2024,11,6)</f>
        <v>45602</v>
      </c>
      <c r="I421" s="45">
        <v>14607.6</v>
      </c>
    </row>
    <row r="422" spans="1:9" x14ac:dyDescent="0.25">
      <c r="A422">
        <f t="shared" ca="1" si="7"/>
        <v>9.0350057563567066E-2</v>
      </c>
      <c r="B422" s="2" t="s">
        <v>241</v>
      </c>
      <c r="C422" s="2" t="s">
        <v>242</v>
      </c>
      <c r="D422" s="2" t="s">
        <v>3836</v>
      </c>
      <c r="E422" s="2" t="s">
        <v>4677</v>
      </c>
      <c r="F422" s="2" t="s">
        <v>4678</v>
      </c>
      <c r="G422" t="s">
        <v>101</v>
      </c>
      <c r="H422" s="1">
        <f>DATE(2025,2,24)</f>
        <v>45712</v>
      </c>
      <c r="I422" s="45">
        <v>40.15</v>
      </c>
    </row>
    <row r="423" spans="1:9" x14ac:dyDescent="0.25">
      <c r="A423">
        <f t="shared" ca="1" si="7"/>
        <v>0.62762498741709094</v>
      </c>
      <c r="B423" s="2" t="s">
        <v>187</v>
      </c>
      <c r="C423" s="2" t="s">
        <v>188</v>
      </c>
      <c r="D423" s="2" t="s">
        <v>3836</v>
      </c>
      <c r="E423" s="2" t="s">
        <v>4679</v>
      </c>
      <c r="F423" s="2" t="s">
        <v>4680</v>
      </c>
      <c r="G423" t="s">
        <v>79</v>
      </c>
      <c r="H423" s="1">
        <f>DATE(2024,10,22)</f>
        <v>45587</v>
      </c>
      <c r="I423" s="45">
        <v>312</v>
      </c>
    </row>
    <row r="424" spans="1:9" x14ac:dyDescent="0.25">
      <c r="A424">
        <f t="shared" ca="1" si="7"/>
        <v>0.46475888732312409</v>
      </c>
      <c r="B424" s="2" t="s">
        <v>224</v>
      </c>
      <c r="C424" s="2" t="s">
        <v>225</v>
      </c>
      <c r="D424" s="2" t="s">
        <v>3836</v>
      </c>
      <c r="E424" s="2" t="s">
        <v>4681</v>
      </c>
      <c r="F424" s="2" t="s">
        <v>4682</v>
      </c>
      <c r="G424" t="s">
        <v>79</v>
      </c>
      <c r="H424" s="1">
        <f>DATE(2025,1,2)</f>
        <v>45659</v>
      </c>
      <c r="I424" s="45">
        <v>4935.9799999999996</v>
      </c>
    </row>
    <row r="425" spans="1:9" x14ac:dyDescent="0.25">
      <c r="A425">
        <f t="shared" ca="1" si="7"/>
        <v>0.28105226506761949</v>
      </c>
      <c r="B425" s="2" t="s">
        <v>285</v>
      </c>
      <c r="C425" s="2" t="s">
        <v>286</v>
      </c>
      <c r="D425" s="2" t="s">
        <v>3836</v>
      </c>
      <c r="E425" s="2" t="s">
        <v>4683</v>
      </c>
      <c r="F425" s="2" t="s">
        <v>4684</v>
      </c>
      <c r="G425" t="s">
        <v>79</v>
      </c>
      <c r="H425" s="1">
        <f>DATE(2024,12,26)</f>
        <v>45652</v>
      </c>
      <c r="I425" s="45">
        <v>3554.74</v>
      </c>
    </row>
    <row r="426" spans="1:9" x14ac:dyDescent="0.25">
      <c r="A426">
        <f t="shared" ca="1" si="7"/>
        <v>0.59469290869212088</v>
      </c>
      <c r="B426" s="2" t="s">
        <v>150</v>
      </c>
      <c r="C426" s="2" t="s">
        <v>151</v>
      </c>
      <c r="D426" s="2" t="s">
        <v>3836</v>
      </c>
      <c r="E426" s="2" t="s">
        <v>4685</v>
      </c>
      <c r="F426" s="2" t="s">
        <v>4686</v>
      </c>
      <c r="G426" t="s">
        <v>79</v>
      </c>
      <c r="H426" s="1">
        <f>DATE(2024,11,21)</f>
        <v>45617</v>
      </c>
      <c r="I426" s="45">
        <v>210.03</v>
      </c>
    </row>
    <row r="427" spans="1:9" x14ac:dyDescent="0.25">
      <c r="A427">
        <f t="shared" ca="1" si="7"/>
        <v>0.60987287337905172</v>
      </c>
      <c r="B427" s="2" t="s">
        <v>2373</v>
      </c>
      <c r="C427" s="2" t="s">
        <v>2374</v>
      </c>
      <c r="D427" s="2" t="s">
        <v>3836</v>
      </c>
      <c r="E427" s="2" t="s">
        <v>4687</v>
      </c>
      <c r="F427" s="2" t="s">
        <v>3887</v>
      </c>
      <c r="G427" t="s">
        <v>79</v>
      </c>
      <c r="H427" s="1">
        <f>DATE(2024,12,23)</f>
        <v>45649</v>
      </c>
      <c r="I427" s="45">
        <v>12951</v>
      </c>
    </row>
    <row r="428" spans="1:9" x14ac:dyDescent="0.25">
      <c r="A428">
        <f t="shared" ca="1" si="7"/>
        <v>0.29685815764183821</v>
      </c>
      <c r="B428" s="2" t="s">
        <v>241</v>
      </c>
      <c r="C428" s="2" t="s">
        <v>242</v>
      </c>
      <c r="D428" s="2" t="s">
        <v>3836</v>
      </c>
      <c r="E428" s="2" t="s">
        <v>4688</v>
      </c>
      <c r="F428" s="2" t="s">
        <v>4689</v>
      </c>
      <c r="G428" t="s">
        <v>79</v>
      </c>
      <c r="H428" s="1">
        <f>DATE(2024,11,25)</f>
        <v>45621</v>
      </c>
      <c r="I428" s="45">
        <v>521.36</v>
      </c>
    </row>
    <row r="429" spans="1:9" x14ac:dyDescent="0.25">
      <c r="A429">
        <f t="shared" ca="1" si="7"/>
        <v>0.58439710827852243</v>
      </c>
      <c r="B429" s="2" t="s">
        <v>241</v>
      </c>
      <c r="C429" s="2" t="s">
        <v>242</v>
      </c>
      <c r="D429" s="2" t="s">
        <v>3836</v>
      </c>
      <c r="E429" s="2" t="s">
        <v>4690</v>
      </c>
      <c r="F429" s="2" t="s">
        <v>4691</v>
      </c>
      <c r="G429" t="s">
        <v>101</v>
      </c>
      <c r="H429" s="1">
        <f>DATE(2025,2,27)</f>
        <v>45715</v>
      </c>
      <c r="I429" s="45">
        <v>702.1</v>
      </c>
    </row>
    <row r="430" spans="1:9" x14ac:dyDescent="0.25">
      <c r="A430">
        <f t="shared" ca="1" si="7"/>
        <v>4.0172510770013048E-2</v>
      </c>
      <c r="B430" s="2" t="s">
        <v>150</v>
      </c>
      <c r="C430" s="2" t="s">
        <v>151</v>
      </c>
      <c r="D430" s="2" t="s">
        <v>3836</v>
      </c>
      <c r="E430" s="2" t="s">
        <v>4692</v>
      </c>
      <c r="F430" s="2" t="s">
        <v>4693</v>
      </c>
      <c r="G430" t="s">
        <v>79</v>
      </c>
      <c r="H430" s="1">
        <f>DATE(2024,11,15)</f>
        <v>45611</v>
      </c>
      <c r="I430" s="45">
        <v>94.09</v>
      </c>
    </row>
    <row r="431" spans="1:9" x14ac:dyDescent="0.25">
      <c r="A431">
        <f t="shared" ca="1" si="7"/>
        <v>0.58178737531481672</v>
      </c>
      <c r="B431" s="2" t="s">
        <v>678</v>
      </c>
      <c r="C431" s="2" t="s">
        <v>679</v>
      </c>
      <c r="D431" s="2" t="s">
        <v>3836</v>
      </c>
      <c r="E431" s="2" t="s">
        <v>4694</v>
      </c>
      <c r="F431" s="2" t="s">
        <v>4695</v>
      </c>
      <c r="G431" t="s">
        <v>79</v>
      </c>
      <c r="H431" s="1">
        <f>DATE(2024,12,17)</f>
        <v>45643</v>
      </c>
      <c r="I431" s="45">
        <v>1993.44</v>
      </c>
    </row>
    <row r="432" spans="1:9" x14ac:dyDescent="0.25">
      <c r="A432">
        <f t="shared" ca="1" si="7"/>
        <v>0.22100810698455609</v>
      </c>
      <c r="B432" s="2" t="s">
        <v>187</v>
      </c>
      <c r="C432" s="2" t="s">
        <v>188</v>
      </c>
      <c r="D432" s="2" t="s">
        <v>3836</v>
      </c>
      <c r="E432" s="2" t="s">
        <v>4696</v>
      </c>
      <c r="F432" s="2" t="s">
        <v>4697</v>
      </c>
      <c r="G432" t="s">
        <v>79</v>
      </c>
      <c r="H432" s="1">
        <f>DATE(2024,12,4)</f>
        <v>45630</v>
      </c>
      <c r="I432" s="45">
        <v>-1453.2</v>
      </c>
    </row>
    <row r="433" spans="1:9" x14ac:dyDescent="0.25">
      <c r="A433">
        <f t="shared" ca="1" si="7"/>
        <v>0.10086514391192691</v>
      </c>
      <c r="B433" s="2" t="s">
        <v>241</v>
      </c>
      <c r="C433" s="2" t="s">
        <v>242</v>
      </c>
      <c r="D433" s="2" t="s">
        <v>3836</v>
      </c>
      <c r="E433" s="2" t="s">
        <v>4698</v>
      </c>
      <c r="F433" s="2" t="s">
        <v>4699</v>
      </c>
      <c r="G433" t="s">
        <v>79</v>
      </c>
      <c r="H433" s="1">
        <f>DATE(2024,10,7)</f>
        <v>45572</v>
      </c>
      <c r="I433" s="45">
        <v>286.05</v>
      </c>
    </row>
    <row r="434" spans="1:9" x14ac:dyDescent="0.25">
      <c r="A434">
        <f t="shared" ca="1" si="7"/>
        <v>0.37201145463358276</v>
      </c>
      <c r="B434" s="2" t="s">
        <v>241</v>
      </c>
      <c r="C434" s="2" t="s">
        <v>242</v>
      </c>
      <c r="D434" s="2" t="s">
        <v>3836</v>
      </c>
      <c r="E434" s="2" t="s">
        <v>4700</v>
      </c>
      <c r="F434" s="2" t="s">
        <v>4701</v>
      </c>
      <c r="G434" t="s">
        <v>79</v>
      </c>
      <c r="H434" s="1">
        <f>DATE(2024,12,2)</f>
        <v>45628</v>
      </c>
      <c r="I434" s="45">
        <v>7.13</v>
      </c>
    </row>
    <row r="435" spans="1:9" x14ac:dyDescent="0.25">
      <c r="A435">
        <f t="shared" ca="1" si="7"/>
        <v>0.76081905739801847</v>
      </c>
      <c r="B435" s="2" t="s">
        <v>3874</v>
      </c>
      <c r="C435" s="2" t="s">
        <v>3875</v>
      </c>
      <c r="D435" s="2" t="s">
        <v>3836</v>
      </c>
      <c r="E435" s="2" t="s">
        <v>4702</v>
      </c>
      <c r="F435" s="2" t="s">
        <v>4703</v>
      </c>
      <c r="G435" t="s">
        <v>79</v>
      </c>
      <c r="H435" s="1">
        <f>DATE(2025,2,7)</f>
        <v>45695</v>
      </c>
      <c r="I435" s="45">
        <v>11170.25</v>
      </c>
    </row>
    <row r="436" spans="1:9" x14ac:dyDescent="0.25">
      <c r="A436">
        <f t="shared" ca="1" si="7"/>
        <v>0.32156491366623086</v>
      </c>
      <c r="B436" s="2" t="s">
        <v>241</v>
      </c>
      <c r="C436" s="2" t="s">
        <v>242</v>
      </c>
      <c r="D436" s="2" t="s">
        <v>3836</v>
      </c>
      <c r="E436" s="2" t="s">
        <v>4704</v>
      </c>
      <c r="F436" s="2" t="s">
        <v>4511</v>
      </c>
      <c r="G436" t="s">
        <v>79</v>
      </c>
      <c r="H436" s="1">
        <f>DATE(2024,12,2)</f>
        <v>45628</v>
      </c>
      <c r="I436" s="45">
        <v>357.56</v>
      </c>
    </row>
    <row r="437" spans="1:9" x14ac:dyDescent="0.25">
      <c r="A437">
        <f t="shared" ca="1" si="7"/>
        <v>0.86314191432964904</v>
      </c>
      <c r="B437" s="2" t="s">
        <v>187</v>
      </c>
      <c r="C437" s="2" t="s">
        <v>188</v>
      </c>
      <c r="D437" s="2" t="s">
        <v>3836</v>
      </c>
      <c r="E437" s="2" t="s">
        <v>4705</v>
      </c>
      <c r="F437" s="2" t="s">
        <v>4706</v>
      </c>
      <c r="G437" t="s">
        <v>79</v>
      </c>
      <c r="H437" s="1">
        <f>DATE(2024,10,9)</f>
        <v>45574</v>
      </c>
      <c r="I437" s="45">
        <v>-723.6</v>
      </c>
    </row>
    <row r="438" spans="1:9" x14ac:dyDescent="0.25">
      <c r="A438">
        <f t="shared" ca="1" si="7"/>
        <v>5.7700701574061264E-2</v>
      </c>
      <c r="B438" s="2" t="s">
        <v>120</v>
      </c>
      <c r="C438" s="2" t="s">
        <v>121</v>
      </c>
      <c r="D438" s="2" t="s">
        <v>3836</v>
      </c>
      <c r="E438" s="2" t="s">
        <v>4707</v>
      </c>
      <c r="F438" s="2" t="s">
        <v>3895</v>
      </c>
      <c r="G438" t="s">
        <v>79</v>
      </c>
      <c r="H438" s="1">
        <f>DATE(2025,1,13)</f>
        <v>45670</v>
      </c>
      <c r="I438" s="45">
        <v>-3879.07</v>
      </c>
    </row>
    <row r="439" spans="1:9" x14ac:dyDescent="0.25">
      <c r="A439">
        <f t="shared" ca="1" si="7"/>
        <v>0.63153801790621711</v>
      </c>
      <c r="B439" s="2" t="s">
        <v>120</v>
      </c>
      <c r="C439" s="2" t="s">
        <v>121</v>
      </c>
      <c r="D439" s="2" t="s">
        <v>3836</v>
      </c>
      <c r="E439" s="2" t="s">
        <v>4708</v>
      </c>
      <c r="F439" s="2" t="s">
        <v>4709</v>
      </c>
      <c r="G439" t="s">
        <v>79</v>
      </c>
      <c r="H439" s="1">
        <f>DATE(2025,1,21)</f>
        <v>45678</v>
      </c>
      <c r="I439" s="45">
        <v>-17.260000000000002</v>
      </c>
    </row>
    <row r="440" spans="1:9" x14ac:dyDescent="0.25">
      <c r="A440">
        <f t="shared" ca="1" si="7"/>
        <v>7.8464112629567984E-2</v>
      </c>
      <c r="B440" s="2" t="s">
        <v>241</v>
      </c>
      <c r="C440" s="2" t="s">
        <v>242</v>
      </c>
      <c r="D440" s="2" t="s">
        <v>3836</v>
      </c>
      <c r="E440" s="2" t="s">
        <v>4710</v>
      </c>
      <c r="F440" s="2" t="s">
        <v>4711</v>
      </c>
      <c r="G440" t="s">
        <v>101</v>
      </c>
      <c r="H440" s="1">
        <f>DATE(2025,1,13)</f>
        <v>45670</v>
      </c>
      <c r="I440" s="45">
        <v>7401.87</v>
      </c>
    </row>
    <row r="441" spans="1:9" x14ac:dyDescent="0.25">
      <c r="A441">
        <f t="shared" ca="1" si="7"/>
        <v>0.32926719918811964</v>
      </c>
      <c r="B441" s="2" t="s">
        <v>285</v>
      </c>
      <c r="C441" s="2" t="s">
        <v>286</v>
      </c>
      <c r="D441" s="2" t="s">
        <v>3836</v>
      </c>
      <c r="E441" s="2" t="s">
        <v>4712</v>
      </c>
      <c r="F441" s="2" t="s">
        <v>4476</v>
      </c>
      <c r="G441" t="s">
        <v>79</v>
      </c>
      <c r="H441" s="1">
        <f>DATE(2025,1,21)</f>
        <v>45678</v>
      </c>
      <c r="I441" s="45">
        <v>6096.04</v>
      </c>
    </row>
    <row r="442" spans="1:9" x14ac:dyDescent="0.25">
      <c r="A442">
        <f t="shared" ca="1" si="7"/>
        <v>0.40668186654587402</v>
      </c>
      <c r="B442" s="2" t="s">
        <v>678</v>
      </c>
      <c r="C442" s="2" t="s">
        <v>679</v>
      </c>
      <c r="D442" s="2" t="s">
        <v>3836</v>
      </c>
      <c r="E442" s="2" t="s">
        <v>4713</v>
      </c>
      <c r="F442" s="2" t="s">
        <v>4714</v>
      </c>
      <c r="G442" t="s">
        <v>79</v>
      </c>
      <c r="H442" s="1">
        <f>DATE(2024,11,11)</f>
        <v>45607</v>
      </c>
      <c r="I442" s="45">
        <v>817.29</v>
      </c>
    </row>
    <row r="443" spans="1:9" x14ac:dyDescent="0.25">
      <c r="A443">
        <f t="shared" ca="1" si="7"/>
        <v>0.79951680677039683</v>
      </c>
      <c r="B443" s="2" t="s">
        <v>110</v>
      </c>
      <c r="C443" s="2" t="s">
        <v>111</v>
      </c>
      <c r="D443" s="2" t="s">
        <v>3836</v>
      </c>
      <c r="E443" s="2" t="s">
        <v>4715</v>
      </c>
      <c r="F443" s="2" t="s">
        <v>4716</v>
      </c>
      <c r="G443" t="s">
        <v>79</v>
      </c>
      <c r="H443" s="1">
        <f>DATE(2024,12,13)</f>
        <v>45639</v>
      </c>
      <c r="I443" s="45">
        <v>5970.42</v>
      </c>
    </row>
    <row r="444" spans="1:9" x14ac:dyDescent="0.25">
      <c r="A444">
        <f t="shared" ca="1" si="7"/>
        <v>0.49384251727773953</v>
      </c>
      <c r="B444" s="2" t="s">
        <v>85</v>
      </c>
      <c r="C444" s="2" t="s">
        <v>86</v>
      </c>
      <c r="D444" s="2" t="s">
        <v>3836</v>
      </c>
      <c r="E444" s="2" t="s">
        <v>4717</v>
      </c>
      <c r="F444" s="2" t="s">
        <v>4718</v>
      </c>
      <c r="G444" t="s">
        <v>79</v>
      </c>
      <c r="H444" s="1">
        <f>DATE(2025,1,9)</f>
        <v>45666</v>
      </c>
      <c r="I444" s="45">
        <v>-1307.1300000000001</v>
      </c>
    </row>
    <row r="445" spans="1:9" x14ac:dyDescent="0.25">
      <c r="A445">
        <f t="shared" ca="1" si="7"/>
        <v>0.59919528060768446</v>
      </c>
      <c r="B445" s="2" t="s">
        <v>241</v>
      </c>
      <c r="C445" s="2" t="s">
        <v>242</v>
      </c>
      <c r="D445" s="2" t="s">
        <v>3836</v>
      </c>
      <c r="E445" s="2" t="s">
        <v>4719</v>
      </c>
      <c r="F445" s="2" t="s">
        <v>4720</v>
      </c>
      <c r="G445" t="s">
        <v>101</v>
      </c>
      <c r="H445" s="1">
        <f>DATE(2025,2,19)</f>
        <v>45707</v>
      </c>
      <c r="I445" s="45">
        <v>704.76</v>
      </c>
    </row>
    <row r="446" spans="1:9" x14ac:dyDescent="0.25">
      <c r="A446">
        <f t="shared" ca="1" si="7"/>
        <v>0.61029534390022466</v>
      </c>
      <c r="B446" s="2" t="s">
        <v>241</v>
      </c>
      <c r="C446" s="2" t="s">
        <v>242</v>
      </c>
      <c r="D446" s="2" t="s">
        <v>3836</v>
      </c>
      <c r="E446" s="2" t="s">
        <v>4721</v>
      </c>
      <c r="F446" s="2" t="s">
        <v>4722</v>
      </c>
      <c r="G446" t="s">
        <v>101</v>
      </c>
      <c r="H446" s="1">
        <f>DATE(2025,2,5)</f>
        <v>45693</v>
      </c>
      <c r="I446" s="45">
        <v>123.42</v>
      </c>
    </row>
    <row r="447" spans="1:9" x14ac:dyDescent="0.25">
      <c r="A447">
        <f t="shared" ca="1" si="7"/>
        <v>0.52541206389886963</v>
      </c>
      <c r="B447" s="2" t="s">
        <v>187</v>
      </c>
      <c r="C447" s="2" t="s">
        <v>188</v>
      </c>
      <c r="D447" s="2" t="s">
        <v>3836</v>
      </c>
      <c r="E447" s="2" t="s">
        <v>4723</v>
      </c>
      <c r="F447" s="2" t="s">
        <v>4724</v>
      </c>
      <c r="G447" t="s">
        <v>79</v>
      </c>
      <c r="H447" s="1">
        <f>DATE(2024,10,8)</f>
        <v>45573</v>
      </c>
      <c r="I447" s="45">
        <v>848.64</v>
      </c>
    </row>
    <row r="448" spans="1:9" x14ac:dyDescent="0.25">
      <c r="A448">
        <f t="shared" ca="1" si="7"/>
        <v>0.41830327502721187</v>
      </c>
      <c r="B448" s="2" t="s">
        <v>120</v>
      </c>
      <c r="C448" s="2" t="s">
        <v>121</v>
      </c>
      <c r="D448" s="2" t="s">
        <v>3836</v>
      </c>
      <c r="E448" s="2" t="s">
        <v>4725</v>
      </c>
      <c r="F448" s="2" t="s">
        <v>4726</v>
      </c>
      <c r="G448" t="s">
        <v>79</v>
      </c>
      <c r="H448" s="1">
        <f>DATE(2025,1,6)</f>
        <v>45663</v>
      </c>
      <c r="I448" s="45">
        <v>-1575.9</v>
      </c>
    </row>
    <row r="449" spans="1:9" x14ac:dyDescent="0.25">
      <c r="A449">
        <f t="shared" ca="1" si="7"/>
        <v>0.87435401170203064</v>
      </c>
      <c r="B449" s="2" t="s">
        <v>574</v>
      </c>
      <c r="C449" s="2" t="s">
        <v>575</v>
      </c>
      <c r="D449" s="2" t="s">
        <v>3836</v>
      </c>
      <c r="E449" s="2" t="s">
        <v>4727</v>
      </c>
      <c r="F449" s="2" t="s">
        <v>4728</v>
      </c>
      <c r="G449" t="s">
        <v>79</v>
      </c>
      <c r="H449" s="1">
        <f>DATE(2024,12,31)</f>
        <v>45657</v>
      </c>
      <c r="I449" s="45">
        <v>4294.13</v>
      </c>
    </row>
    <row r="450" spans="1:9" x14ac:dyDescent="0.25">
      <c r="A450">
        <f t="shared" ca="1" si="7"/>
        <v>8.1897248269587664E-2</v>
      </c>
      <c r="B450" s="2" t="s">
        <v>126</v>
      </c>
      <c r="C450" s="2" t="s">
        <v>127</v>
      </c>
      <c r="D450" s="2" t="s">
        <v>3836</v>
      </c>
      <c r="E450" s="2" t="s">
        <v>4729</v>
      </c>
      <c r="F450" s="2" t="s">
        <v>4730</v>
      </c>
      <c r="G450" t="s">
        <v>79</v>
      </c>
      <c r="H450" s="1">
        <f>DATE(2024,11,7)</f>
        <v>45603</v>
      </c>
      <c r="I450" s="45">
        <v>8951.75</v>
      </c>
    </row>
    <row r="451" spans="1:9" x14ac:dyDescent="0.25">
      <c r="A451">
        <f t="shared" ca="1" si="7"/>
        <v>0.55924583533079819</v>
      </c>
      <c r="B451" s="2" t="s">
        <v>187</v>
      </c>
      <c r="C451" s="2" t="s">
        <v>188</v>
      </c>
      <c r="D451" s="2" t="s">
        <v>3836</v>
      </c>
      <c r="E451" s="2" t="s">
        <v>4731</v>
      </c>
      <c r="F451" s="2" t="s">
        <v>4732</v>
      </c>
      <c r="G451" t="s">
        <v>79</v>
      </c>
      <c r="H451" s="1">
        <f>DATE(2025,1,7)</f>
        <v>45664</v>
      </c>
      <c r="I451" s="45">
        <v>80.400000000000006</v>
      </c>
    </row>
    <row r="452" spans="1:9" x14ac:dyDescent="0.25">
      <c r="A452">
        <f t="shared" ca="1" si="7"/>
        <v>0.96442890953532523</v>
      </c>
      <c r="B452" s="2" t="s">
        <v>81</v>
      </c>
      <c r="C452" s="2" t="s">
        <v>82</v>
      </c>
      <c r="D452" s="2" t="s">
        <v>3836</v>
      </c>
      <c r="E452" s="2" t="s">
        <v>4733</v>
      </c>
      <c r="F452" s="2" t="s">
        <v>4734</v>
      </c>
      <c r="G452" t="s">
        <v>79</v>
      </c>
      <c r="H452" s="1">
        <f>DATE(2024,11,19)</f>
        <v>45615</v>
      </c>
      <c r="I452" s="45">
        <v>2245.6</v>
      </c>
    </row>
    <row r="453" spans="1:9" x14ac:dyDescent="0.25">
      <c r="A453">
        <f t="shared" ca="1" si="7"/>
        <v>3.374677150225236E-2</v>
      </c>
      <c r="B453" s="2" t="s">
        <v>285</v>
      </c>
      <c r="C453" s="2" t="s">
        <v>286</v>
      </c>
      <c r="D453" s="2" t="s">
        <v>3836</v>
      </c>
      <c r="E453" s="2" t="s">
        <v>4735</v>
      </c>
      <c r="F453" s="2" t="s">
        <v>4736</v>
      </c>
      <c r="G453" t="s">
        <v>79</v>
      </c>
      <c r="H453" s="1">
        <f>DATE(2025,1,2)</f>
        <v>45659</v>
      </c>
      <c r="I453" s="45">
        <v>141.71</v>
      </c>
    </row>
    <row r="454" spans="1:9" x14ac:dyDescent="0.25">
      <c r="A454">
        <f t="shared" ref="A454:A517" ca="1" si="8">RAND()</f>
        <v>0.99673724174042144</v>
      </c>
      <c r="B454" s="2" t="s">
        <v>281</v>
      </c>
      <c r="C454" s="2" t="s">
        <v>282</v>
      </c>
      <c r="D454" s="2" t="s">
        <v>3836</v>
      </c>
      <c r="E454" s="2" t="s">
        <v>4737</v>
      </c>
      <c r="F454" s="2" t="s">
        <v>4738</v>
      </c>
      <c r="G454" t="s">
        <v>79</v>
      </c>
      <c r="H454" s="1">
        <f>DATE(2024,12,11)</f>
        <v>45637</v>
      </c>
      <c r="I454" s="45">
        <v>301.39</v>
      </c>
    </row>
    <row r="455" spans="1:9" x14ac:dyDescent="0.25">
      <c r="A455">
        <f t="shared" ca="1" si="8"/>
        <v>0.29346677206945981</v>
      </c>
      <c r="B455" s="2" t="s">
        <v>224</v>
      </c>
      <c r="C455" s="2" t="s">
        <v>225</v>
      </c>
      <c r="D455" s="2" t="s">
        <v>3836</v>
      </c>
      <c r="E455" s="2" t="s">
        <v>4739</v>
      </c>
      <c r="F455" s="2" t="s">
        <v>4740</v>
      </c>
      <c r="G455" t="s">
        <v>79</v>
      </c>
      <c r="H455" s="1">
        <f>DATE(2024,11,24)</f>
        <v>45620</v>
      </c>
      <c r="I455" s="45">
        <v>3227.89</v>
      </c>
    </row>
    <row r="456" spans="1:9" x14ac:dyDescent="0.25">
      <c r="A456">
        <f t="shared" ca="1" si="8"/>
        <v>0.96961825863397144</v>
      </c>
      <c r="B456" s="2" t="s">
        <v>126</v>
      </c>
      <c r="C456" s="2" t="s">
        <v>127</v>
      </c>
      <c r="D456" s="2" t="s">
        <v>3836</v>
      </c>
      <c r="E456" s="2" t="s">
        <v>4741</v>
      </c>
      <c r="F456" s="2" t="s">
        <v>4742</v>
      </c>
      <c r="G456" t="s">
        <v>79</v>
      </c>
      <c r="H456" s="1">
        <f>DATE(2024,11,19)</f>
        <v>45615</v>
      </c>
      <c r="I456" s="45">
        <v>215.04</v>
      </c>
    </row>
    <row r="457" spans="1:9" x14ac:dyDescent="0.25">
      <c r="A457">
        <f t="shared" ca="1" si="8"/>
        <v>0.3046244823646358</v>
      </c>
      <c r="B457" s="2" t="s">
        <v>354</v>
      </c>
      <c r="C457" s="2" t="s">
        <v>355</v>
      </c>
      <c r="D457" s="2" t="s">
        <v>3836</v>
      </c>
      <c r="E457" s="2" t="s">
        <v>4743</v>
      </c>
      <c r="F457" s="2" t="s">
        <v>4553</v>
      </c>
      <c r="G457" t="s">
        <v>79</v>
      </c>
      <c r="H457" s="1">
        <f>DATE(2024,11,7)</f>
        <v>45603</v>
      </c>
      <c r="I457" s="45">
        <v>303.2</v>
      </c>
    </row>
    <row r="458" spans="1:9" x14ac:dyDescent="0.25">
      <c r="A458">
        <f t="shared" ca="1" si="8"/>
        <v>0.31022873490659686</v>
      </c>
      <c r="B458" s="2" t="s">
        <v>187</v>
      </c>
      <c r="C458" s="2" t="s">
        <v>188</v>
      </c>
      <c r="D458" s="2" t="s">
        <v>3836</v>
      </c>
      <c r="E458" s="2" t="s">
        <v>4744</v>
      </c>
      <c r="F458" s="2" t="s">
        <v>4745</v>
      </c>
      <c r="G458" t="s">
        <v>79</v>
      </c>
      <c r="H458" s="1">
        <f>DATE(2025,1,13)</f>
        <v>45670</v>
      </c>
      <c r="I458" s="45">
        <v>-16312.32</v>
      </c>
    </row>
    <row r="459" spans="1:9" x14ac:dyDescent="0.25">
      <c r="A459">
        <f t="shared" ca="1" si="8"/>
        <v>0.68243466555099974</v>
      </c>
      <c r="B459" s="2" t="s">
        <v>224</v>
      </c>
      <c r="C459" s="2" t="s">
        <v>225</v>
      </c>
      <c r="D459" s="2" t="s">
        <v>3836</v>
      </c>
      <c r="E459" s="2" t="s">
        <v>4746</v>
      </c>
      <c r="F459" s="2" t="s">
        <v>4747</v>
      </c>
      <c r="G459" t="s">
        <v>79</v>
      </c>
      <c r="H459" s="1">
        <f>DATE(2025,1,16)</f>
        <v>45673</v>
      </c>
      <c r="I459" s="45">
        <v>10836.09</v>
      </c>
    </row>
    <row r="460" spans="1:9" x14ac:dyDescent="0.25">
      <c r="A460">
        <f t="shared" ca="1" si="8"/>
        <v>0.11730871742547688</v>
      </c>
      <c r="B460" s="2" t="s">
        <v>574</v>
      </c>
      <c r="C460" s="2" t="s">
        <v>575</v>
      </c>
      <c r="D460" s="2" t="s">
        <v>3836</v>
      </c>
      <c r="E460" s="2" t="s">
        <v>4748</v>
      </c>
      <c r="F460" s="2" t="s">
        <v>4749</v>
      </c>
      <c r="G460" t="s">
        <v>101</v>
      </c>
      <c r="H460" s="1">
        <f>DATE(2025,1,31)</f>
        <v>45688</v>
      </c>
      <c r="I460" s="45">
        <v>809.25</v>
      </c>
    </row>
    <row r="461" spans="1:9" x14ac:dyDescent="0.25">
      <c r="A461">
        <f t="shared" ca="1" si="8"/>
        <v>0.87698533541163859</v>
      </c>
      <c r="B461" s="2" t="s">
        <v>81</v>
      </c>
      <c r="C461" s="2" t="s">
        <v>82</v>
      </c>
      <c r="D461" s="2" t="s">
        <v>3836</v>
      </c>
      <c r="E461" s="2" t="s">
        <v>4750</v>
      </c>
      <c r="F461" s="2" t="s">
        <v>4751</v>
      </c>
      <c r="G461" t="s">
        <v>79</v>
      </c>
      <c r="H461" s="1">
        <f>DATE(2024,10,31)</f>
        <v>45596</v>
      </c>
      <c r="I461" s="45">
        <v>905.49</v>
      </c>
    </row>
    <row r="462" spans="1:9" x14ac:dyDescent="0.25">
      <c r="A462">
        <f t="shared" ca="1" si="8"/>
        <v>7.1711686946162145E-2</v>
      </c>
      <c r="B462" s="2" t="s">
        <v>187</v>
      </c>
      <c r="C462" s="2" t="s">
        <v>188</v>
      </c>
      <c r="D462" s="2" t="s">
        <v>3836</v>
      </c>
      <c r="E462" s="2" t="s">
        <v>4752</v>
      </c>
      <c r="F462" s="2" t="s">
        <v>4753</v>
      </c>
      <c r="G462" t="s">
        <v>101</v>
      </c>
      <c r="H462" s="1">
        <f>DATE(2025,2,27)</f>
        <v>45715</v>
      </c>
      <c r="I462" s="45">
        <v>23.52</v>
      </c>
    </row>
    <row r="463" spans="1:9" x14ac:dyDescent="0.25">
      <c r="A463">
        <f t="shared" ca="1" si="8"/>
        <v>7.5841902154972551E-2</v>
      </c>
      <c r="B463" s="2" t="s">
        <v>81</v>
      </c>
      <c r="C463" s="2" t="s">
        <v>82</v>
      </c>
      <c r="D463" s="2" t="s">
        <v>3836</v>
      </c>
      <c r="E463" s="2" t="s">
        <v>4754</v>
      </c>
      <c r="F463" s="2" t="s">
        <v>4755</v>
      </c>
      <c r="G463" t="s">
        <v>101</v>
      </c>
      <c r="H463" s="1">
        <f>DATE(2025,2,2)</f>
        <v>45690</v>
      </c>
      <c r="I463" s="45">
        <v>469.95</v>
      </c>
    </row>
    <row r="464" spans="1:9" x14ac:dyDescent="0.25">
      <c r="A464">
        <f t="shared" ca="1" si="8"/>
        <v>4.2452844602683615E-2</v>
      </c>
      <c r="B464" s="2" t="s">
        <v>241</v>
      </c>
      <c r="C464" s="2" t="s">
        <v>242</v>
      </c>
      <c r="D464" s="2" t="s">
        <v>3836</v>
      </c>
      <c r="E464" s="2" t="s">
        <v>4756</v>
      </c>
      <c r="F464" s="2" t="s">
        <v>4757</v>
      </c>
      <c r="G464" t="s">
        <v>101</v>
      </c>
      <c r="H464" s="1">
        <f>DATE(2025,2,4)</f>
        <v>45692</v>
      </c>
      <c r="I464" s="45">
        <v>313.97000000000003</v>
      </c>
    </row>
    <row r="465" spans="1:9" x14ac:dyDescent="0.25">
      <c r="A465">
        <f t="shared" ca="1" si="8"/>
        <v>0.85859014319343785</v>
      </c>
      <c r="B465" s="2" t="s">
        <v>285</v>
      </c>
      <c r="C465" s="2" t="s">
        <v>286</v>
      </c>
      <c r="D465" s="2" t="s">
        <v>3836</v>
      </c>
      <c r="E465" s="2" t="s">
        <v>4758</v>
      </c>
      <c r="F465" s="2" t="s">
        <v>4759</v>
      </c>
      <c r="G465" t="s">
        <v>79</v>
      </c>
      <c r="H465" s="1">
        <f>DATE(2024,10,7)</f>
        <v>45572</v>
      </c>
      <c r="I465" s="45">
        <v>8384.16</v>
      </c>
    </row>
    <row r="466" spans="1:9" x14ac:dyDescent="0.25">
      <c r="A466">
        <f t="shared" ca="1" si="8"/>
        <v>0.57306931836221686</v>
      </c>
      <c r="B466" s="2" t="s">
        <v>241</v>
      </c>
      <c r="C466" s="2" t="s">
        <v>242</v>
      </c>
      <c r="D466" s="2" t="s">
        <v>3836</v>
      </c>
      <c r="E466" s="2" t="s">
        <v>4760</v>
      </c>
      <c r="F466" s="2" t="s">
        <v>4109</v>
      </c>
      <c r="G466" t="s">
        <v>79</v>
      </c>
      <c r="H466" s="1">
        <f>DATE(2024,12,23)</f>
        <v>45649</v>
      </c>
      <c r="I466" s="45">
        <v>434.39</v>
      </c>
    </row>
    <row r="467" spans="1:9" x14ac:dyDescent="0.25">
      <c r="A467">
        <f t="shared" ca="1" si="8"/>
        <v>0.64945709079594127</v>
      </c>
      <c r="B467" s="2" t="s">
        <v>187</v>
      </c>
      <c r="C467" s="2" t="s">
        <v>188</v>
      </c>
      <c r="D467" s="2" t="s">
        <v>3836</v>
      </c>
      <c r="E467" s="2" t="s">
        <v>4761</v>
      </c>
      <c r="F467" s="2" t="s">
        <v>4762</v>
      </c>
      <c r="G467" t="s">
        <v>79</v>
      </c>
      <c r="H467" s="1">
        <f>DATE(2024,11,7)</f>
        <v>45603</v>
      </c>
      <c r="I467" s="45">
        <v>6098.4</v>
      </c>
    </row>
    <row r="468" spans="1:9" x14ac:dyDescent="0.25">
      <c r="A468">
        <f t="shared" ca="1" si="8"/>
        <v>0.4460111973542954</v>
      </c>
      <c r="B468" s="2" t="s">
        <v>1893</v>
      </c>
      <c r="C468" s="2" t="s">
        <v>1894</v>
      </c>
      <c r="D468" s="2" t="s">
        <v>3836</v>
      </c>
      <c r="E468" s="2" t="s">
        <v>4763</v>
      </c>
      <c r="F468" s="2" t="s">
        <v>4764</v>
      </c>
      <c r="G468" t="s">
        <v>79</v>
      </c>
      <c r="H468" s="1">
        <f>DATE(2024,12,16)</f>
        <v>45642</v>
      </c>
      <c r="I468" s="45">
        <v>446.14</v>
      </c>
    </row>
    <row r="469" spans="1:9" x14ac:dyDescent="0.25">
      <c r="A469">
        <f t="shared" ca="1" si="8"/>
        <v>0.76189764569712759</v>
      </c>
      <c r="B469" s="2" t="s">
        <v>285</v>
      </c>
      <c r="C469" s="2" t="s">
        <v>286</v>
      </c>
      <c r="D469" s="2" t="s">
        <v>3836</v>
      </c>
      <c r="E469" s="2" t="s">
        <v>4765</v>
      </c>
      <c r="F469" s="2" t="s">
        <v>4079</v>
      </c>
      <c r="G469" t="s">
        <v>79</v>
      </c>
      <c r="H469" s="1">
        <f>DATE(2024,10,15)</f>
        <v>45580</v>
      </c>
      <c r="I469" s="45">
        <v>1788.77</v>
      </c>
    </row>
    <row r="470" spans="1:9" x14ac:dyDescent="0.25">
      <c r="A470">
        <f t="shared" ca="1" si="8"/>
        <v>0.47019065680968342</v>
      </c>
      <c r="B470" s="2" t="s">
        <v>187</v>
      </c>
      <c r="C470" s="2" t="s">
        <v>188</v>
      </c>
      <c r="D470" s="2" t="s">
        <v>3836</v>
      </c>
      <c r="E470" s="2" t="s">
        <v>4766</v>
      </c>
      <c r="F470" s="2" t="s">
        <v>4767</v>
      </c>
      <c r="G470" t="s">
        <v>101</v>
      </c>
      <c r="H470" s="1">
        <f>DATE(2025,1,31)</f>
        <v>45688</v>
      </c>
      <c r="I470" s="45">
        <v>234</v>
      </c>
    </row>
    <row r="471" spans="1:9" x14ac:dyDescent="0.25">
      <c r="A471">
        <f t="shared" ca="1" si="8"/>
        <v>0.71783908437109534</v>
      </c>
      <c r="B471" s="2" t="s">
        <v>166</v>
      </c>
      <c r="C471" s="2" t="s">
        <v>167</v>
      </c>
      <c r="D471" s="2" t="s">
        <v>3836</v>
      </c>
      <c r="E471" s="2" t="s">
        <v>4768</v>
      </c>
      <c r="F471" s="2" t="s">
        <v>4769</v>
      </c>
      <c r="G471" t="s">
        <v>79</v>
      </c>
      <c r="H471" s="1">
        <f>DATE(2024,10,25)</f>
        <v>45590</v>
      </c>
      <c r="I471" s="45">
        <v>4248</v>
      </c>
    </row>
    <row r="472" spans="1:9" x14ac:dyDescent="0.25">
      <c r="A472">
        <f t="shared" ca="1" si="8"/>
        <v>0.75145415852449571</v>
      </c>
      <c r="B472" s="2" t="s">
        <v>285</v>
      </c>
      <c r="C472" s="2" t="s">
        <v>286</v>
      </c>
      <c r="D472" s="2" t="s">
        <v>3836</v>
      </c>
      <c r="E472" s="2" t="s">
        <v>4770</v>
      </c>
      <c r="F472" s="2" t="s">
        <v>4771</v>
      </c>
      <c r="G472" t="s">
        <v>101</v>
      </c>
      <c r="H472" s="1">
        <f>DATE(2025,2,24)</f>
        <v>45712</v>
      </c>
      <c r="I472" s="45">
        <v>2220.2399999999998</v>
      </c>
    </row>
    <row r="473" spans="1:9" x14ac:dyDescent="0.25">
      <c r="A473">
        <f t="shared" ca="1" si="8"/>
        <v>0.62726512651437571</v>
      </c>
      <c r="B473" s="2" t="s">
        <v>74</v>
      </c>
      <c r="C473" s="2" t="s">
        <v>75</v>
      </c>
      <c r="D473" s="2" t="s">
        <v>3836</v>
      </c>
      <c r="E473" s="2" t="s">
        <v>4772</v>
      </c>
      <c r="F473" s="2" t="s">
        <v>4773</v>
      </c>
      <c r="G473" t="s">
        <v>101</v>
      </c>
      <c r="H473" s="1">
        <f>DATE(2025,1,8)</f>
        <v>45665</v>
      </c>
      <c r="I473" s="45">
        <v>5934.58</v>
      </c>
    </row>
    <row r="474" spans="1:9" x14ac:dyDescent="0.25">
      <c r="A474">
        <f t="shared" ca="1" si="8"/>
        <v>0.61125957008014753</v>
      </c>
      <c r="B474" s="2" t="s">
        <v>241</v>
      </c>
      <c r="C474" s="2" t="s">
        <v>242</v>
      </c>
      <c r="D474" s="2" t="s">
        <v>3836</v>
      </c>
      <c r="E474" s="2" t="s">
        <v>4774</v>
      </c>
      <c r="F474" s="2" t="s">
        <v>4775</v>
      </c>
      <c r="G474" t="s">
        <v>101</v>
      </c>
      <c r="H474" s="1">
        <f>DATE(2025,1,13)</f>
        <v>45670</v>
      </c>
      <c r="I474" s="45">
        <v>253.12</v>
      </c>
    </row>
    <row r="475" spans="1:9" x14ac:dyDescent="0.25">
      <c r="A475">
        <f t="shared" ca="1" si="8"/>
        <v>0.67017688058835334</v>
      </c>
      <c r="B475" s="2" t="s">
        <v>285</v>
      </c>
      <c r="C475" s="2" t="s">
        <v>286</v>
      </c>
      <c r="D475" s="2" t="s">
        <v>3836</v>
      </c>
      <c r="E475" s="2" t="s">
        <v>4776</v>
      </c>
      <c r="F475" s="2" t="s">
        <v>4777</v>
      </c>
      <c r="G475" t="s">
        <v>79</v>
      </c>
      <c r="H475" s="1">
        <f>DATE(2025,1,8)</f>
        <v>45665</v>
      </c>
      <c r="I475" s="45">
        <v>365.12</v>
      </c>
    </row>
    <row r="476" spans="1:9" x14ac:dyDescent="0.25">
      <c r="A476">
        <f t="shared" ca="1" si="8"/>
        <v>3.7881354544985091E-2</v>
      </c>
      <c r="B476" s="2" t="s">
        <v>85</v>
      </c>
      <c r="C476" s="2" t="s">
        <v>86</v>
      </c>
      <c r="D476" s="2" t="s">
        <v>3836</v>
      </c>
      <c r="E476" s="2" t="s">
        <v>4778</v>
      </c>
      <c r="F476" s="2" t="s">
        <v>4718</v>
      </c>
      <c r="G476" t="s">
        <v>101</v>
      </c>
      <c r="H476" s="1">
        <f>DATE(2025,1,9)</f>
        <v>45666</v>
      </c>
      <c r="I476" s="45">
        <v>21531.93</v>
      </c>
    </row>
    <row r="477" spans="1:9" x14ac:dyDescent="0.25">
      <c r="A477">
        <f t="shared" ca="1" si="8"/>
        <v>0.56858756550557565</v>
      </c>
      <c r="B477" s="2" t="s">
        <v>4292</v>
      </c>
      <c r="C477" s="2" t="s">
        <v>4293</v>
      </c>
      <c r="D477" s="2" t="s">
        <v>3836</v>
      </c>
      <c r="E477" s="2" t="s">
        <v>4779</v>
      </c>
      <c r="F477" s="2" t="s">
        <v>4295</v>
      </c>
      <c r="G477" t="s">
        <v>79</v>
      </c>
      <c r="H477" s="1">
        <f>DATE(2024,10,22)</f>
        <v>45587</v>
      </c>
      <c r="I477" s="45">
        <v>714.6</v>
      </c>
    </row>
    <row r="478" spans="1:9" x14ac:dyDescent="0.25">
      <c r="A478">
        <f t="shared" ca="1" si="8"/>
        <v>0.72707225434322653</v>
      </c>
      <c r="B478" s="2" t="s">
        <v>81</v>
      </c>
      <c r="C478" s="2" t="s">
        <v>82</v>
      </c>
      <c r="D478" s="2" t="s">
        <v>3836</v>
      </c>
      <c r="E478" s="2" t="s">
        <v>4780</v>
      </c>
      <c r="F478" s="2" t="s">
        <v>4781</v>
      </c>
      <c r="G478" t="s">
        <v>101</v>
      </c>
      <c r="H478" s="1">
        <f>DATE(2025,2,10)</f>
        <v>45698</v>
      </c>
      <c r="I478" s="45">
        <v>1466.7</v>
      </c>
    </row>
    <row r="479" spans="1:9" x14ac:dyDescent="0.25">
      <c r="A479">
        <f t="shared" ca="1" si="8"/>
        <v>0.13966405121752046</v>
      </c>
      <c r="B479" s="2" t="s">
        <v>4535</v>
      </c>
      <c r="C479" s="2" t="s">
        <v>4536</v>
      </c>
      <c r="D479" s="2" t="s">
        <v>3836</v>
      </c>
      <c r="E479" s="2" t="s">
        <v>4782</v>
      </c>
      <c r="F479" s="2" t="s">
        <v>4538</v>
      </c>
      <c r="G479" t="s">
        <v>101</v>
      </c>
      <c r="H479" s="1">
        <f>DATE(2025,2,13)</f>
        <v>45701</v>
      </c>
      <c r="I479" s="45">
        <v>14177.15</v>
      </c>
    </row>
    <row r="480" spans="1:9" x14ac:dyDescent="0.25">
      <c r="A480">
        <f t="shared" ca="1" si="8"/>
        <v>0.32557311143155532</v>
      </c>
      <c r="B480" s="2" t="s">
        <v>2387</v>
      </c>
      <c r="C480" s="2" t="s">
        <v>2388</v>
      </c>
      <c r="D480" s="2" t="s">
        <v>3836</v>
      </c>
      <c r="E480" s="2" t="s">
        <v>4783</v>
      </c>
      <c r="F480" s="2" t="s">
        <v>4784</v>
      </c>
      <c r="G480" t="s">
        <v>101</v>
      </c>
      <c r="H480" s="1">
        <f>DATE(2025,1,20)</f>
        <v>45677</v>
      </c>
      <c r="I480" s="45">
        <v>-12.95</v>
      </c>
    </row>
    <row r="481" spans="1:9" x14ac:dyDescent="0.25">
      <c r="A481">
        <f t="shared" ca="1" si="8"/>
        <v>6.2295460483361098E-2</v>
      </c>
      <c r="B481" s="2" t="s">
        <v>150</v>
      </c>
      <c r="C481" s="2" t="s">
        <v>151</v>
      </c>
      <c r="D481" s="2" t="s">
        <v>3836</v>
      </c>
      <c r="E481" s="2" t="s">
        <v>4785</v>
      </c>
      <c r="F481" s="2" t="s">
        <v>4786</v>
      </c>
      <c r="G481" t="s">
        <v>79</v>
      </c>
      <c r="H481" s="1">
        <f>DATE(2024,11,22)</f>
        <v>45618</v>
      </c>
      <c r="I481" s="45">
        <v>489.51</v>
      </c>
    </row>
    <row r="482" spans="1:9" x14ac:dyDescent="0.25">
      <c r="A482">
        <f t="shared" ca="1" si="8"/>
        <v>0.39237210885460094</v>
      </c>
      <c r="B482" s="2" t="s">
        <v>187</v>
      </c>
      <c r="C482" s="2" t="s">
        <v>188</v>
      </c>
      <c r="D482" s="2" t="s">
        <v>3836</v>
      </c>
      <c r="E482" s="2" t="s">
        <v>4787</v>
      </c>
      <c r="F482" s="2" t="s">
        <v>4788</v>
      </c>
      <c r="G482" t="s">
        <v>101</v>
      </c>
      <c r="H482" s="1">
        <f>DATE(2025,1,31)</f>
        <v>45688</v>
      </c>
      <c r="I482" s="45">
        <v>116.56</v>
      </c>
    </row>
    <row r="483" spans="1:9" x14ac:dyDescent="0.25">
      <c r="A483">
        <f t="shared" ca="1" si="8"/>
        <v>0.91244576460322646</v>
      </c>
      <c r="B483" s="2" t="s">
        <v>110</v>
      </c>
      <c r="C483" s="2" t="s">
        <v>111</v>
      </c>
      <c r="D483" s="2" t="s">
        <v>3836</v>
      </c>
      <c r="E483" s="2" t="s">
        <v>4789</v>
      </c>
      <c r="F483" s="2" t="s">
        <v>4790</v>
      </c>
      <c r="G483" t="s">
        <v>79</v>
      </c>
      <c r="H483" s="1">
        <f>DATE(2024,10,15)</f>
        <v>45580</v>
      </c>
      <c r="I483" s="45">
        <v>11641</v>
      </c>
    </row>
    <row r="484" spans="1:9" x14ac:dyDescent="0.25">
      <c r="A484">
        <f t="shared" ca="1" si="8"/>
        <v>5.7985749113548257E-3</v>
      </c>
      <c r="B484" s="2" t="s">
        <v>4791</v>
      </c>
      <c r="C484" s="2" t="s">
        <v>4792</v>
      </c>
      <c r="D484" s="2" t="s">
        <v>3836</v>
      </c>
      <c r="E484" s="2" t="s">
        <v>4793</v>
      </c>
      <c r="F484" s="2" t="s">
        <v>4794</v>
      </c>
      <c r="G484" t="s">
        <v>79</v>
      </c>
      <c r="H484" s="1">
        <f>DATE(2024,11,14)</f>
        <v>45610</v>
      </c>
      <c r="I484" s="45">
        <v>7748.59</v>
      </c>
    </row>
    <row r="485" spans="1:9" x14ac:dyDescent="0.25">
      <c r="A485">
        <f t="shared" ca="1" si="8"/>
        <v>4.2237831200629961E-3</v>
      </c>
      <c r="B485" s="2" t="s">
        <v>285</v>
      </c>
      <c r="C485" s="2" t="s">
        <v>286</v>
      </c>
      <c r="D485" s="2" t="s">
        <v>3836</v>
      </c>
      <c r="E485" s="2" t="s">
        <v>4795</v>
      </c>
      <c r="F485" s="2" t="s">
        <v>4796</v>
      </c>
      <c r="G485" t="s">
        <v>79</v>
      </c>
      <c r="H485" s="1">
        <f>DATE(2024,12,3)</f>
        <v>45629</v>
      </c>
      <c r="I485" s="45">
        <v>1130.54</v>
      </c>
    </row>
    <row r="486" spans="1:9" x14ac:dyDescent="0.25">
      <c r="A486">
        <f t="shared" ca="1" si="8"/>
        <v>0.26704071122298634</v>
      </c>
      <c r="B486" s="2" t="s">
        <v>81</v>
      </c>
      <c r="C486" s="2" t="s">
        <v>82</v>
      </c>
      <c r="D486" s="2" t="s">
        <v>3836</v>
      </c>
      <c r="E486" s="2" t="s">
        <v>4797</v>
      </c>
      <c r="F486" s="2" t="s">
        <v>4798</v>
      </c>
      <c r="G486" t="s">
        <v>79</v>
      </c>
      <c r="H486" s="1">
        <f>DATE(2024,11,8)</f>
        <v>45604</v>
      </c>
      <c r="I486" s="45">
        <v>-3868.72</v>
      </c>
    </row>
    <row r="487" spans="1:9" x14ac:dyDescent="0.25">
      <c r="A487">
        <f t="shared" ca="1" si="8"/>
        <v>0.76691117791832808</v>
      </c>
      <c r="B487" s="2" t="s">
        <v>366</v>
      </c>
      <c r="C487" s="2" t="s">
        <v>367</v>
      </c>
      <c r="D487" s="2" t="s">
        <v>3836</v>
      </c>
      <c r="E487" s="2" t="s">
        <v>4799</v>
      </c>
      <c r="F487" s="2" t="s">
        <v>4800</v>
      </c>
      <c r="G487" t="s">
        <v>79</v>
      </c>
      <c r="H487" s="1">
        <f>DATE(2024,12,9)</f>
        <v>45635</v>
      </c>
      <c r="I487" s="45">
        <v>5313.94</v>
      </c>
    </row>
    <row r="488" spans="1:9" x14ac:dyDescent="0.25">
      <c r="A488">
        <f t="shared" ca="1" si="8"/>
        <v>0.40637136884942138</v>
      </c>
      <c r="B488" s="2" t="s">
        <v>4801</v>
      </c>
      <c r="C488" s="2" t="s">
        <v>4802</v>
      </c>
      <c r="D488" s="2" t="s">
        <v>3836</v>
      </c>
      <c r="E488" s="2" t="s">
        <v>4803</v>
      </c>
      <c r="F488" s="2" t="s">
        <v>4804</v>
      </c>
      <c r="G488" t="s">
        <v>79</v>
      </c>
      <c r="H488" s="1">
        <f>DATE(2024,10,16)</f>
        <v>45581</v>
      </c>
      <c r="I488" s="45">
        <v>32311</v>
      </c>
    </row>
    <row r="489" spans="1:9" x14ac:dyDescent="0.25">
      <c r="A489">
        <f t="shared" ca="1" si="8"/>
        <v>0.28858627292734851</v>
      </c>
      <c r="B489" s="2" t="s">
        <v>354</v>
      </c>
      <c r="C489" s="2" t="s">
        <v>355</v>
      </c>
      <c r="D489" s="2" t="s">
        <v>3836</v>
      </c>
      <c r="E489" s="2" t="s">
        <v>4805</v>
      </c>
      <c r="F489" s="2" t="s">
        <v>334</v>
      </c>
      <c r="G489" t="s">
        <v>101</v>
      </c>
      <c r="H489" s="1">
        <f>DATE(2025,2,27)</f>
        <v>45715</v>
      </c>
      <c r="I489" s="45">
        <v>191.3</v>
      </c>
    </row>
    <row r="490" spans="1:9" x14ac:dyDescent="0.25">
      <c r="A490">
        <f t="shared" ca="1" si="8"/>
        <v>0.75241008376426088</v>
      </c>
      <c r="B490" s="2" t="s">
        <v>110</v>
      </c>
      <c r="C490" s="2" t="s">
        <v>111</v>
      </c>
      <c r="D490" s="2" t="s">
        <v>3836</v>
      </c>
      <c r="E490" s="2" t="s">
        <v>4806</v>
      </c>
      <c r="F490" s="2" t="s">
        <v>4807</v>
      </c>
      <c r="G490" t="s">
        <v>79</v>
      </c>
      <c r="H490" s="1">
        <f>DATE(2025,1,16)</f>
        <v>45673</v>
      </c>
      <c r="I490" s="45">
        <v>17213.919999999998</v>
      </c>
    </row>
    <row r="491" spans="1:9" x14ac:dyDescent="0.25">
      <c r="A491">
        <f t="shared" ca="1" si="8"/>
        <v>0.62412768715460376</v>
      </c>
      <c r="B491" s="2" t="s">
        <v>187</v>
      </c>
      <c r="C491" s="2" t="s">
        <v>188</v>
      </c>
      <c r="D491" s="2" t="s">
        <v>3836</v>
      </c>
      <c r="E491" s="2" t="s">
        <v>4808</v>
      </c>
      <c r="F491" s="2" t="s">
        <v>4809</v>
      </c>
      <c r="G491" t="s">
        <v>101</v>
      </c>
      <c r="H491" s="1">
        <f>DATE(2025,1,21)</f>
        <v>45678</v>
      </c>
      <c r="I491" s="45">
        <v>936</v>
      </c>
    </row>
    <row r="492" spans="1:9" x14ac:dyDescent="0.25">
      <c r="A492">
        <f t="shared" ca="1" si="8"/>
        <v>0.19028254721062521</v>
      </c>
      <c r="B492" s="2" t="s">
        <v>120</v>
      </c>
      <c r="C492" s="2" t="s">
        <v>121</v>
      </c>
      <c r="D492" s="2" t="s">
        <v>3836</v>
      </c>
      <c r="E492" s="2" t="s">
        <v>4810</v>
      </c>
      <c r="F492" s="2" t="s">
        <v>4811</v>
      </c>
      <c r="G492" t="s">
        <v>79</v>
      </c>
      <c r="H492" s="1">
        <f>DATE(2025,1,28)</f>
        <v>45685</v>
      </c>
      <c r="I492" s="45">
        <v>150.63</v>
      </c>
    </row>
    <row r="493" spans="1:9" x14ac:dyDescent="0.25">
      <c r="A493">
        <f t="shared" ca="1" si="8"/>
        <v>0.52164986999858332</v>
      </c>
      <c r="B493" s="2" t="s">
        <v>241</v>
      </c>
      <c r="C493" s="2" t="s">
        <v>242</v>
      </c>
      <c r="D493" s="2" t="s">
        <v>3836</v>
      </c>
      <c r="E493" s="2" t="s">
        <v>4812</v>
      </c>
      <c r="F493" s="2" t="s">
        <v>4813</v>
      </c>
      <c r="G493" t="s">
        <v>79</v>
      </c>
      <c r="H493" s="1">
        <f>DATE(2024,12,5)</f>
        <v>45631</v>
      </c>
      <c r="I493" s="45">
        <v>327.35000000000002</v>
      </c>
    </row>
    <row r="494" spans="1:9" x14ac:dyDescent="0.25">
      <c r="A494">
        <f t="shared" ca="1" si="8"/>
        <v>0.69242080833270403</v>
      </c>
      <c r="B494" s="2" t="s">
        <v>241</v>
      </c>
      <c r="C494" s="2" t="s">
        <v>242</v>
      </c>
      <c r="D494" s="2" t="s">
        <v>3836</v>
      </c>
      <c r="E494" s="2" t="s">
        <v>4814</v>
      </c>
      <c r="F494" s="2" t="s">
        <v>4815</v>
      </c>
      <c r="G494" t="s">
        <v>79</v>
      </c>
      <c r="H494" s="1">
        <f>DATE(2024,12,16)</f>
        <v>45642</v>
      </c>
      <c r="I494" s="45">
        <v>206.04</v>
      </c>
    </row>
    <row r="495" spans="1:9" x14ac:dyDescent="0.25">
      <c r="A495">
        <f t="shared" ca="1" si="8"/>
        <v>0.20021101876245617</v>
      </c>
      <c r="B495" s="2" t="s">
        <v>281</v>
      </c>
      <c r="C495" s="2" t="s">
        <v>282</v>
      </c>
      <c r="D495" s="2" t="s">
        <v>3836</v>
      </c>
      <c r="E495" s="2" t="s">
        <v>4816</v>
      </c>
      <c r="F495" s="2" t="s">
        <v>4470</v>
      </c>
      <c r="G495" t="s">
        <v>79</v>
      </c>
      <c r="H495" s="1">
        <f>DATE(2024,11,18)</f>
        <v>45614</v>
      </c>
      <c r="I495" s="45">
        <v>22961.06</v>
      </c>
    </row>
    <row r="496" spans="1:9" x14ac:dyDescent="0.25">
      <c r="A496">
        <f t="shared" ca="1" si="8"/>
        <v>0.40931847999587567</v>
      </c>
      <c r="B496" s="2" t="s">
        <v>85</v>
      </c>
      <c r="C496" s="2" t="s">
        <v>86</v>
      </c>
      <c r="D496" s="2" t="s">
        <v>3836</v>
      </c>
      <c r="E496" s="2" t="s">
        <v>4817</v>
      </c>
      <c r="F496" s="2" t="s">
        <v>4818</v>
      </c>
      <c r="G496" t="s">
        <v>101</v>
      </c>
      <c r="H496" s="1">
        <f>DATE(2025,2,13)</f>
        <v>45701</v>
      </c>
      <c r="I496" s="45">
        <v>339.62</v>
      </c>
    </row>
    <row r="497" spans="1:9" x14ac:dyDescent="0.25">
      <c r="A497">
        <f t="shared" ca="1" si="8"/>
        <v>0.78842388650319051</v>
      </c>
      <c r="B497" s="2" t="s">
        <v>241</v>
      </c>
      <c r="C497" s="2" t="s">
        <v>242</v>
      </c>
      <c r="D497" s="2" t="s">
        <v>3836</v>
      </c>
      <c r="E497" s="2" t="s">
        <v>4819</v>
      </c>
      <c r="F497" s="2" t="s">
        <v>4820</v>
      </c>
      <c r="G497" t="s">
        <v>79</v>
      </c>
      <c r="H497" s="1">
        <f>DATE(2024,10,14)</f>
        <v>45579</v>
      </c>
      <c r="I497" s="45">
        <v>149.26</v>
      </c>
    </row>
    <row r="498" spans="1:9" x14ac:dyDescent="0.25">
      <c r="A498">
        <f t="shared" ca="1" si="8"/>
        <v>0.36316960496130446</v>
      </c>
      <c r="B498" s="2" t="s">
        <v>241</v>
      </c>
      <c r="C498" s="2" t="s">
        <v>242</v>
      </c>
      <c r="D498" s="2" t="s">
        <v>3836</v>
      </c>
      <c r="E498" s="2" t="s">
        <v>4821</v>
      </c>
      <c r="F498" s="2" t="s">
        <v>4822</v>
      </c>
      <c r="G498" t="s">
        <v>79</v>
      </c>
      <c r="H498" s="1">
        <f>DATE(2024,10,7)</f>
        <v>45572</v>
      </c>
      <c r="I498" s="45">
        <v>817.06</v>
      </c>
    </row>
    <row r="499" spans="1:9" x14ac:dyDescent="0.25">
      <c r="A499">
        <f t="shared" ca="1" si="8"/>
        <v>0.28395990215782896</v>
      </c>
      <c r="B499" s="2" t="s">
        <v>150</v>
      </c>
      <c r="C499" s="2" t="s">
        <v>151</v>
      </c>
      <c r="D499" s="2" t="s">
        <v>3836</v>
      </c>
      <c r="E499" s="2" t="s">
        <v>4823</v>
      </c>
      <c r="F499" s="2" t="s">
        <v>4824</v>
      </c>
      <c r="G499" t="s">
        <v>101</v>
      </c>
      <c r="H499" s="1">
        <f>DATE(2025,1,31)</f>
        <v>45688</v>
      </c>
      <c r="I499" s="45">
        <v>3530.81</v>
      </c>
    </row>
    <row r="500" spans="1:9" x14ac:dyDescent="0.25">
      <c r="A500">
        <f t="shared" ca="1" si="8"/>
        <v>0.92422330143559905</v>
      </c>
      <c r="B500" s="2" t="s">
        <v>241</v>
      </c>
      <c r="C500" s="2" t="s">
        <v>242</v>
      </c>
      <c r="D500" s="2" t="s">
        <v>3836</v>
      </c>
      <c r="E500" s="2" t="s">
        <v>4825</v>
      </c>
      <c r="F500" s="2" t="s">
        <v>4826</v>
      </c>
      <c r="G500" t="s">
        <v>101</v>
      </c>
      <c r="H500" s="1">
        <f>DATE(2025,1,6)</f>
        <v>45663</v>
      </c>
      <c r="I500" s="45">
        <v>46.11</v>
      </c>
    </row>
    <row r="501" spans="1:9" x14ac:dyDescent="0.25">
      <c r="A501">
        <f t="shared" ca="1" si="8"/>
        <v>0.68650788339400359</v>
      </c>
      <c r="B501" s="2" t="s">
        <v>241</v>
      </c>
      <c r="C501" s="2" t="s">
        <v>242</v>
      </c>
      <c r="D501" s="2" t="s">
        <v>3836</v>
      </c>
      <c r="E501" s="2" t="s">
        <v>4827</v>
      </c>
      <c r="F501" s="2" t="s">
        <v>4828</v>
      </c>
      <c r="G501" t="s">
        <v>79</v>
      </c>
      <c r="H501" s="1">
        <f>DATE(2024,10,21)</f>
        <v>45586</v>
      </c>
      <c r="I501" s="45">
        <v>1690.27</v>
      </c>
    </row>
    <row r="502" spans="1:9" x14ac:dyDescent="0.25">
      <c r="A502">
        <f t="shared" ca="1" si="8"/>
        <v>0.84984561373521728</v>
      </c>
      <c r="B502" s="2" t="s">
        <v>241</v>
      </c>
      <c r="C502" s="2" t="s">
        <v>242</v>
      </c>
      <c r="D502" s="2" t="s">
        <v>3836</v>
      </c>
      <c r="E502" s="2" t="s">
        <v>4829</v>
      </c>
      <c r="F502" s="2" t="s">
        <v>4830</v>
      </c>
      <c r="G502" t="s">
        <v>79</v>
      </c>
      <c r="H502" s="1">
        <f>DATE(2024,11,19)</f>
        <v>45615</v>
      </c>
      <c r="I502" s="45">
        <v>119.22</v>
      </c>
    </row>
    <row r="503" spans="1:9" x14ac:dyDescent="0.25">
      <c r="A503">
        <f t="shared" ca="1" si="8"/>
        <v>0.61120593403826085</v>
      </c>
      <c r="B503" s="2" t="s">
        <v>136</v>
      </c>
      <c r="C503" s="2" t="s">
        <v>137</v>
      </c>
      <c r="D503" s="2" t="s">
        <v>3836</v>
      </c>
      <c r="E503" s="2" t="s">
        <v>4831</v>
      </c>
      <c r="F503" s="2" t="s">
        <v>4832</v>
      </c>
      <c r="G503" t="s">
        <v>79</v>
      </c>
      <c r="H503" s="1">
        <f>DATE(2024,12,9)</f>
        <v>45635</v>
      </c>
      <c r="I503" s="45">
        <v>-7.65</v>
      </c>
    </row>
    <row r="504" spans="1:9" x14ac:dyDescent="0.25">
      <c r="A504">
        <f t="shared" ca="1" si="8"/>
        <v>0.2340264991014589</v>
      </c>
      <c r="B504" s="2" t="s">
        <v>678</v>
      </c>
      <c r="C504" s="2" t="s">
        <v>679</v>
      </c>
      <c r="D504" s="2" t="s">
        <v>3836</v>
      </c>
      <c r="E504" s="2" t="s">
        <v>4833</v>
      </c>
      <c r="F504" s="2" t="s">
        <v>4834</v>
      </c>
      <c r="G504" t="s">
        <v>79</v>
      </c>
      <c r="H504" s="1">
        <f>DATE(2024,11,26)</f>
        <v>45622</v>
      </c>
      <c r="I504" s="45">
        <v>138.16999999999999</v>
      </c>
    </row>
    <row r="505" spans="1:9" x14ac:dyDescent="0.25">
      <c r="A505">
        <f t="shared" ca="1" si="8"/>
        <v>0.50732547915577442</v>
      </c>
      <c r="B505" s="2" t="s">
        <v>281</v>
      </c>
      <c r="C505" s="2" t="s">
        <v>282</v>
      </c>
      <c r="D505" s="2" t="s">
        <v>3836</v>
      </c>
      <c r="E505" s="2" t="s">
        <v>4835</v>
      </c>
      <c r="F505" s="2" t="s">
        <v>4305</v>
      </c>
      <c r="G505" t="s">
        <v>79</v>
      </c>
      <c r="H505" s="1">
        <f>DATE(2024,11,15)</f>
        <v>45611</v>
      </c>
      <c r="I505" s="45">
        <v>2643</v>
      </c>
    </row>
    <row r="506" spans="1:9" x14ac:dyDescent="0.25">
      <c r="A506">
        <f t="shared" ca="1" si="8"/>
        <v>0.48297131979611563</v>
      </c>
      <c r="B506" s="2" t="s">
        <v>120</v>
      </c>
      <c r="C506" s="2" t="s">
        <v>121</v>
      </c>
      <c r="D506" s="2" t="s">
        <v>3836</v>
      </c>
      <c r="E506" s="2" t="s">
        <v>4836</v>
      </c>
      <c r="F506" s="2" t="s">
        <v>4837</v>
      </c>
      <c r="G506" t="s">
        <v>79</v>
      </c>
      <c r="H506" s="1">
        <f>DATE(2024,10,16)</f>
        <v>45581</v>
      </c>
      <c r="I506" s="45">
        <v>72</v>
      </c>
    </row>
    <row r="507" spans="1:9" x14ac:dyDescent="0.25">
      <c r="A507">
        <f t="shared" ca="1" si="8"/>
        <v>0.13610246181763208</v>
      </c>
      <c r="B507" s="2" t="s">
        <v>285</v>
      </c>
      <c r="C507" s="2" t="s">
        <v>286</v>
      </c>
      <c r="D507" s="2" t="s">
        <v>3836</v>
      </c>
      <c r="E507" s="2" t="s">
        <v>4838</v>
      </c>
      <c r="F507" s="2" t="s">
        <v>4839</v>
      </c>
      <c r="G507" t="s">
        <v>79</v>
      </c>
      <c r="H507" s="1">
        <f>DATE(2024,11,15)</f>
        <v>45611</v>
      </c>
      <c r="I507" s="45">
        <v>764.54</v>
      </c>
    </row>
    <row r="508" spans="1:9" x14ac:dyDescent="0.25">
      <c r="A508">
        <f t="shared" ca="1" si="8"/>
        <v>0.30987701022416236</v>
      </c>
      <c r="B508" s="2" t="s">
        <v>150</v>
      </c>
      <c r="C508" s="2" t="s">
        <v>151</v>
      </c>
      <c r="D508" s="2" t="s">
        <v>3836</v>
      </c>
      <c r="E508" s="2" t="s">
        <v>4840</v>
      </c>
      <c r="F508" s="2" t="s">
        <v>4841</v>
      </c>
      <c r="G508" t="s">
        <v>79</v>
      </c>
      <c r="H508" s="1">
        <f>DATE(2024,11,8)</f>
        <v>45604</v>
      </c>
      <c r="I508" s="45">
        <v>70.989999999999995</v>
      </c>
    </row>
    <row r="509" spans="1:9" x14ac:dyDescent="0.25">
      <c r="A509">
        <f t="shared" ca="1" si="8"/>
        <v>0.41486897495428499</v>
      </c>
      <c r="B509" s="2" t="s">
        <v>187</v>
      </c>
      <c r="C509" s="2" t="s">
        <v>188</v>
      </c>
      <c r="D509" s="2" t="s">
        <v>3836</v>
      </c>
      <c r="E509" s="2" t="s">
        <v>4842</v>
      </c>
      <c r="F509" s="2" t="s">
        <v>4843</v>
      </c>
      <c r="G509" t="s">
        <v>79</v>
      </c>
      <c r="H509" s="1">
        <f>DATE(2024,12,4)</f>
        <v>45630</v>
      </c>
      <c r="I509" s="45">
        <v>878.08</v>
      </c>
    </row>
    <row r="510" spans="1:9" x14ac:dyDescent="0.25">
      <c r="A510">
        <f t="shared" ca="1" si="8"/>
        <v>0.79031910814766193</v>
      </c>
      <c r="B510" s="2" t="s">
        <v>311</v>
      </c>
      <c r="C510" s="2" t="s">
        <v>312</v>
      </c>
      <c r="D510" s="2" t="s">
        <v>3836</v>
      </c>
      <c r="E510" s="2" t="s">
        <v>4844</v>
      </c>
      <c r="F510" s="2" t="s">
        <v>4113</v>
      </c>
      <c r="G510" t="s">
        <v>101</v>
      </c>
      <c r="H510" s="1">
        <f>DATE(2025,2,11)</f>
        <v>45699</v>
      </c>
      <c r="I510" s="45">
        <v>-39.119999999999997</v>
      </c>
    </row>
    <row r="511" spans="1:9" x14ac:dyDescent="0.25">
      <c r="A511">
        <f t="shared" ca="1" si="8"/>
        <v>0.65411041707358641</v>
      </c>
      <c r="B511" s="2" t="s">
        <v>81</v>
      </c>
      <c r="C511" s="2" t="s">
        <v>82</v>
      </c>
      <c r="D511" s="2" t="s">
        <v>3836</v>
      </c>
      <c r="E511" s="2" t="s">
        <v>4845</v>
      </c>
      <c r="F511" s="2" t="s">
        <v>4846</v>
      </c>
      <c r="G511" t="s">
        <v>101</v>
      </c>
      <c r="H511" s="1">
        <f>DATE(2025,1,14)</f>
        <v>45671</v>
      </c>
      <c r="I511" s="45">
        <v>5796</v>
      </c>
    </row>
    <row r="512" spans="1:9" x14ac:dyDescent="0.25">
      <c r="A512">
        <f t="shared" ca="1" si="8"/>
        <v>5.9224014787996104E-2</v>
      </c>
      <c r="B512" s="2" t="s">
        <v>285</v>
      </c>
      <c r="C512" s="2" t="s">
        <v>286</v>
      </c>
      <c r="D512" s="2" t="s">
        <v>3836</v>
      </c>
      <c r="E512" s="2" t="s">
        <v>4847</v>
      </c>
      <c r="F512" s="2" t="s">
        <v>4079</v>
      </c>
      <c r="G512" t="s">
        <v>79</v>
      </c>
      <c r="H512" s="1">
        <f>DATE(2024,10,22)</f>
        <v>45587</v>
      </c>
      <c r="I512" s="45">
        <v>2313.34</v>
      </c>
    </row>
    <row r="513" spans="1:9" x14ac:dyDescent="0.25">
      <c r="A513">
        <f t="shared" ca="1" si="8"/>
        <v>0.60227226750189544</v>
      </c>
      <c r="B513" s="2" t="s">
        <v>110</v>
      </c>
      <c r="C513" s="2" t="s">
        <v>111</v>
      </c>
      <c r="D513" s="2" t="s">
        <v>3836</v>
      </c>
      <c r="E513" s="2" t="s">
        <v>4848</v>
      </c>
      <c r="F513" s="2" t="s">
        <v>4265</v>
      </c>
      <c r="G513" t="s">
        <v>101</v>
      </c>
      <c r="H513" s="1">
        <f>DATE(2025,2,19)</f>
        <v>45707</v>
      </c>
      <c r="I513" s="45">
        <v>745.3</v>
      </c>
    </row>
    <row r="514" spans="1:9" x14ac:dyDescent="0.25">
      <c r="A514">
        <f t="shared" ca="1" si="8"/>
        <v>0.71358770425243589</v>
      </c>
      <c r="B514" s="2" t="s">
        <v>187</v>
      </c>
      <c r="C514" s="2" t="s">
        <v>188</v>
      </c>
      <c r="D514" s="2" t="s">
        <v>3836</v>
      </c>
      <c r="E514" s="2" t="s">
        <v>4849</v>
      </c>
      <c r="F514" s="2" t="s">
        <v>4850</v>
      </c>
      <c r="G514" t="s">
        <v>101</v>
      </c>
      <c r="H514" s="1">
        <f>DATE(2025,2,19)</f>
        <v>45707</v>
      </c>
      <c r="I514" s="45">
        <v>49.44</v>
      </c>
    </row>
    <row r="515" spans="1:9" x14ac:dyDescent="0.25">
      <c r="A515">
        <f t="shared" ca="1" si="8"/>
        <v>0.98273379334199973</v>
      </c>
      <c r="B515" s="2" t="s">
        <v>623</v>
      </c>
      <c r="C515" s="2" t="s">
        <v>624</v>
      </c>
      <c r="D515" s="2" t="s">
        <v>3836</v>
      </c>
      <c r="E515" s="2" t="s">
        <v>4851</v>
      </c>
      <c r="F515" s="2" t="s">
        <v>4852</v>
      </c>
      <c r="G515" t="s">
        <v>79</v>
      </c>
      <c r="H515" s="1">
        <f>DATE(2024,11,22)</f>
        <v>45618</v>
      </c>
      <c r="I515" s="45">
        <v>3130.62</v>
      </c>
    </row>
    <row r="516" spans="1:9" x14ac:dyDescent="0.25">
      <c r="A516">
        <f t="shared" ca="1" si="8"/>
        <v>0.3293526182533083</v>
      </c>
      <c r="B516" s="2" t="s">
        <v>150</v>
      </c>
      <c r="C516" s="2" t="s">
        <v>151</v>
      </c>
      <c r="D516" s="2" t="s">
        <v>3836</v>
      </c>
      <c r="E516" s="2" t="s">
        <v>4853</v>
      </c>
      <c r="F516" s="2" t="s">
        <v>4854</v>
      </c>
      <c r="G516" t="s">
        <v>79</v>
      </c>
      <c r="H516" s="1">
        <f>DATE(2024,11,13)</f>
        <v>45609</v>
      </c>
      <c r="I516" s="45">
        <v>912.61</v>
      </c>
    </row>
    <row r="517" spans="1:9" x14ac:dyDescent="0.25">
      <c r="A517">
        <f t="shared" ca="1" si="8"/>
        <v>3.5967972429105544E-2</v>
      </c>
      <c r="B517" s="2" t="s">
        <v>241</v>
      </c>
      <c r="C517" s="2" t="s">
        <v>242</v>
      </c>
      <c r="D517" s="2" t="s">
        <v>3836</v>
      </c>
      <c r="E517" s="2" t="s">
        <v>4855</v>
      </c>
      <c r="F517" s="2" t="s">
        <v>1348</v>
      </c>
      <c r="G517" t="s">
        <v>79</v>
      </c>
      <c r="H517" s="1">
        <f>DATE(2024,11,25)</f>
        <v>45621</v>
      </c>
      <c r="I517" s="45">
        <v>146.84</v>
      </c>
    </row>
    <row r="518" spans="1:9" x14ac:dyDescent="0.25">
      <c r="A518">
        <f t="shared" ref="A518:A581" ca="1" si="9">RAND()</f>
        <v>0.44907670353716878</v>
      </c>
      <c r="B518" s="2" t="s">
        <v>187</v>
      </c>
      <c r="C518" s="2" t="s">
        <v>188</v>
      </c>
      <c r="D518" s="2" t="s">
        <v>3836</v>
      </c>
      <c r="E518" s="2" t="s">
        <v>4856</v>
      </c>
      <c r="F518" s="2" t="s">
        <v>4857</v>
      </c>
      <c r="G518" t="s">
        <v>79</v>
      </c>
      <c r="H518" s="1">
        <f>DATE(2024,10,8)</f>
        <v>45573</v>
      </c>
      <c r="I518" s="45">
        <v>160.80000000000001</v>
      </c>
    </row>
    <row r="519" spans="1:9" x14ac:dyDescent="0.25">
      <c r="A519">
        <f t="shared" ca="1" si="9"/>
        <v>0.73387265948832603</v>
      </c>
      <c r="B519" s="2" t="s">
        <v>285</v>
      </c>
      <c r="C519" s="2" t="s">
        <v>286</v>
      </c>
      <c r="D519" s="2" t="s">
        <v>3836</v>
      </c>
      <c r="E519" s="2" t="s">
        <v>4858</v>
      </c>
      <c r="F519" s="2" t="s">
        <v>4859</v>
      </c>
      <c r="G519" t="s">
        <v>101</v>
      </c>
      <c r="H519" s="1">
        <f>DATE(2025,2,26)</f>
        <v>45714</v>
      </c>
      <c r="I519" s="45">
        <v>748.62</v>
      </c>
    </row>
    <row r="520" spans="1:9" x14ac:dyDescent="0.25">
      <c r="A520">
        <f t="shared" ca="1" si="9"/>
        <v>0.43692029777148211</v>
      </c>
      <c r="B520" s="2" t="s">
        <v>187</v>
      </c>
      <c r="C520" s="2" t="s">
        <v>188</v>
      </c>
      <c r="D520" s="2" t="s">
        <v>3836</v>
      </c>
      <c r="E520" s="2" t="s">
        <v>4860</v>
      </c>
      <c r="F520" s="2" t="s">
        <v>4861</v>
      </c>
      <c r="G520" t="s">
        <v>79</v>
      </c>
      <c r="H520" s="1">
        <f>DATE(2024,12,16)</f>
        <v>45642</v>
      </c>
      <c r="I520" s="45">
        <v>27.94</v>
      </c>
    </row>
    <row r="521" spans="1:9" x14ac:dyDescent="0.25">
      <c r="A521">
        <f t="shared" ca="1" si="9"/>
        <v>0.84538258007108491</v>
      </c>
      <c r="B521" s="2" t="s">
        <v>126</v>
      </c>
      <c r="C521" s="2" t="s">
        <v>127</v>
      </c>
      <c r="D521" s="2" t="s">
        <v>3836</v>
      </c>
      <c r="E521" s="2" t="s">
        <v>4862</v>
      </c>
      <c r="F521" s="2" t="s">
        <v>4863</v>
      </c>
      <c r="G521" t="s">
        <v>79</v>
      </c>
      <c r="H521" s="1">
        <f>DATE(2024,12,31)</f>
        <v>45657</v>
      </c>
      <c r="I521" s="45">
        <v>921.6</v>
      </c>
    </row>
    <row r="522" spans="1:9" x14ac:dyDescent="0.25">
      <c r="A522">
        <f t="shared" ca="1" si="9"/>
        <v>0.15721760939219687</v>
      </c>
      <c r="B522" s="2" t="s">
        <v>81</v>
      </c>
      <c r="C522" s="2" t="s">
        <v>82</v>
      </c>
      <c r="D522" s="2" t="s">
        <v>3836</v>
      </c>
      <c r="E522" s="2" t="s">
        <v>4864</v>
      </c>
      <c r="F522" s="2" t="s">
        <v>4865</v>
      </c>
      <c r="G522" t="s">
        <v>101</v>
      </c>
      <c r="H522" s="1">
        <f>DATE(2025,2,17)</f>
        <v>45705</v>
      </c>
      <c r="I522" s="45">
        <v>4388.24</v>
      </c>
    </row>
    <row r="523" spans="1:9" x14ac:dyDescent="0.25">
      <c r="A523">
        <f t="shared" ca="1" si="9"/>
        <v>0.57079147674561392</v>
      </c>
      <c r="B523" s="2" t="s">
        <v>81</v>
      </c>
      <c r="C523" s="2" t="s">
        <v>82</v>
      </c>
      <c r="D523" s="2" t="s">
        <v>3836</v>
      </c>
      <c r="E523" s="2" t="s">
        <v>4866</v>
      </c>
      <c r="F523" s="2" t="s">
        <v>4867</v>
      </c>
      <c r="G523" t="s">
        <v>101</v>
      </c>
      <c r="H523" s="1">
        <f>DATE(2025,2,25)</f>
        <v>45713</v>
      </c>
      <c r="I523" s="45">
        <v>2982.22</v>
      </c>
    </row>
    <row r="524" spans="1:9" x14ac:dyDescent="0.25">
      <c r="A524">
        <f t="shared" ca="1" si="9"/>
        <v>0.41067324252980131</v>
      </c>
      <c r="B524" s="2" t="s">
        <v>241</v>
      </c>
      <c r="C524" s="2" t="s">
        <v>242</v>
      </c>
      <c r="D524" s="2" t="s">
        <v>3836</v>
      </c>
      <c r="E524" s="2" t="s">
        <v>4868</v>
      </c>
      <c r="F524" s="2" t="s">
        <v>4869</v>
      </c>
      <c r="G524" t="s">
        <v>101</v>
      </c>
      <c r="H524" s="1">
        <f>DATE(2025,2,3)</f>
        <v>45691</v>
      </c>
      <c r="I524" s="45">
        <v>357.56</v>
      </c>
    </row>
    <row r="525" spans="1:9" x14ac:dyDescent="0.25">
      <c r="A525">
        <f t="shared" ca="1" si="9"/>
        <v>0.21799489666036953</v>
      </c>
      <c r="B525" s="2" t="s">
        <v>4270</v>
      </c>
      <c r="C525" s="2" t="s">
        <v>4271</v>
      </c>
      <c r="D525" s="2" t="s">
        <v>3836</v>
      </c>
      <c r="E525" s="2" t="s">
        <v>4870</v>
      </c>
      <c r="F525" s="2" t="s">
        <v>4871</v>
      </c>
      <c r="G525" t="s">
        <v>79</v>
      </c>
      <c r="H525" s="1">
        <f>DATE(2024,12,9)</f>
        <v>45635</v>
      </c>
      <c r="I525" s="45">
        <v>6547</v>
      </c>
    </row>
    <row r="526" spans="1:9" x14ac:dyDescent="0.25">
      <c r="A526">
        <f t="shared" ca="1" si="9"/>
        <v>0.80045909986235109</v>
      </c>
      <c r="B526" s="2" t="s">
        <v>241</v>
      </c>
      <c r="C526" s="2" t="s">
        <v>242</v>
      </c>
      <c r="D526" s="2" t="s">
        <v>3836</v>
      </c>
      <c r="E526" s="2" t="s">
        <v>4872</v>
      </c>
      <c r="F526" s="2" t="s">
        <v>4873</v>
      </c>
      <c r="G526" t="s">
        <v>101</v>
      </c>
      <c r="H526" s="1">
        <f>DATE(2025,1,27)</f>
        <v>45684</v>
      </c>
      <c r="I526" s="45">
        <v>1813.08</v>
      </c>
    </row>
    <row r="527" spans="1:9" x14ac:dyDescent="0.25">
      <c r="A527">
        <f t="shared" ca="1" si="9"/>
        <v>0.3333488994382654</v>
      </c>
      <c r="B527" s="2" t="s">
        <v>187</v>
      </c>
      <c r="C527" s="2" t="s">
        <v>188</v>
      </c>
      <c r="D527" s="2" t="s">
        <v>3836</v>
      </c>
      <c r="E527" s="2" t="s">
        <v>4874</v>
      </c>
      <c r="F527" s="2" t="s">
        <v>4875</v>
      </c>
      <c r="G527" t="s">
        <v>79</v>
      </c>
      <c r="H527" s="1">
        <f>DATE(2024,10,29)</f>
        <v>45594</v>
      </c>
      <c r="I527" s="45">
        <v>11.76</v>
      </c>
    </row>
    <row r="528" spans="1:9" x14ac:dyDescent="0.25">
      <c r="A528">
        <f t="shared" ca="1" si="9"/>
        <v>0.53732576852692515</v>
      </c>
      <c r="B528" s="2" t="s">
        <v>417</v>
      </c>
      <c r="C528" s="2" t="s">
        <v>418</v>
      </c>
      <c r="D528" s="2" t="s">
        <v>3836</v>
      </c>
      <c r="E528" s="2" t="s">
        <v>4876</v>
      </c>
      <c r="F528" s="2" t="s">
        <v>4570</v>
      </c>
      <c r="G528" t="s">
        <v>101</v>
      </c>
      <c r="H528" s="1">
        <f>DATE(2025,1,20)</f>
        <v>45677</v>
      </c>
      <c r="I528" s="45">
        <v>3725.99</v>
      </c>
    </row>
    <row r="529" spans="1:9" x14ac:dyDescent="0.25">
      <c r="A529">
        <f t="shared" ca="1" si="9"/>
        <v>0.82849764535754289</v>
      </c>
      <c r="B529" s="2" t="s">
        <v>241</v>
      </c>
      <c r="C529" s="2" t="s">
        <v>242</v>
      </c>
      <c r="D529" s="2" t="s">
        <v>3836</v>
      </c>
      <c r="E529" s="2" t="s">
        <v>4877</v>
      </c>
      <c r="F529" s="2" t="s">
        <v>4878</v>
      </c>
      <c r="G529" t="s">
        <v>79</v>
      </c>
      <c r="H529" s="1">
        <f>DATE(2024,10,28)</f>
        <v>45593</v>
      </c>
      <c r="I529" s="45">
        <v>355.27</v>
      </c>
    </row>
    <row r="530" spans="1:9" x14ac:dyDescent="0.25">
      <c r="A530">
        <f t="shared" ca="1" si="9"/>
        <v>0.55086835739136431</v>
      </c>
      <c r="B530" s="2" t="s">
        <v>81</v>
      </c>
      <c r="C530" s="2" t="s">
        <v>82</v>
      </c>
      <c r="D530" s="2" t="s">
        <v>3836</v>
      </c>
      <c r="E530" s="2" t="s">
        <v>4879</v>
      </c>
      <c r="F530" s="2" t="s">
        <v>4880</v>
      </c>
      <c r="G530" t="s">
        <v>79</v>
      </c>
      <c r="H530" s="1">
        <f>DATE(2024,10,7)</f>
        <v>45572</v>
      </c>
      <c r="I530" s="45">
        <v>0</v>
      </c>
    </row>
    <row r="531" spans="1:9" x14ac:dyDescent="0.25">
      <c r="A531">
        <f t="shared" ca="1" si="9"/>
        <v>0.32756710224830821</v>
      </c>
      <c r="B531" s="2" t="s">
        <v>187</v>
      </c>
      <c r="C531" s="2" t="s">
        <v>188</v>
      </c>
      <c r="D531" s="2" t="s">
        <v>3836</v>
      </c>
      <c r="E531" s="2" t="s">
        <v>4881</v>
      </c>
      <c r="F531" s="2" t="s">
        <v>4882</v>
      </c>
      <c r="G531" t="s">
        <v>79</v>
      </c>
      <c r="H531" s="1">
        <f>DATE(2024,11,27)</f>
        <v>45623</v>
      </c>
      <c r="I531" s="45">
        <v>3698.4</v>
      </c>
    </row>
    <row r="532" spans="1:9" x14ac:dyDescent="0.25">
      <c r="A532">
        <f t="shared" ca="1" si="9"/>
        <v>0.92873356954390551</v>
      </c>
      <c r="B532" s="2" t="s">
        <v>136</v>
      </c>
      <c r="C532" s="2" t="s">
        <v>137</v>
      </c>
      <c r="D532" s="2" t="s">
        <v>3836</v>
      </c>
      <c r="E532" s="2" t="s">
        <v>4883</v>
      </c>
      <c r="F532" s="2" t="s">
        <v>4884</v>
      </c>
      <c r="G532" t="s">
        <v>79</v>
      </c>
      <c r="H532" s="1">
        <f>DATE(2024,10,29)</f>
        <v>45594</v>
      </c>
      <c r="I532" s="45">
        <v>154</v>
      </c>
    </row>
    <row r="533" spans="1:9" x14ac:dyDescent="0.25">
      <c r="A533">
        <f t="shared" ca="1" si="9"/>
        <v>0.59880157555264302</v>
      </c>
      <c r="B533" s="2" t="s">
        <v>187</v>
      </c>
      <c r="C533" s="2" t="s">
        <v>188</v>
      </c>
      <c r="D533" s="2" t="s">
        <v>3836</v>
      </c>
      <c r="E533" s="2" t="s">
        <v>4885</v>
      </c>
      <c r="F533" s="2" t="s">
        <v>4886</v>
      </c>
      <c r="G533" t="s">
        <v>79</v>
      </c>
      <c r="H533" s="1">
        <f>DATE(2024,10,16)</f>
        <v>45581</v>
      </c>
      <c r="I533" s="45">
        <v>9.24</v>
      </c>
    </row>
    <row r="534" spans="1:9" x14ac:dyDescent="0.25">
      <c r="A534">
        <f t="shared" ca="1" si="9"/>
        <v>0.8370323003082355</v>
      </c>
      <c r="B534" s="2" t="s">
        <v>417</v>
      </c>
      <c r="C534" s="2" t="s">
        <v>418</v>
      </c>
      <c r="D534" s="2" t="s">
        <v>3836</v>
      </c>
      <c r="E534" s="2" t="s">
        <v>4887</v>
      </c>
      <c r="F534" s="2" t="s">
        <v>4888</v>
      </c>
      <c r="G534" t="s">
        <v>101</v>
      </c>
      <c r="H534" s="1">
        <f>DATE(2025,2,14)</f>
        <v>45702</v>
      </c>
      <c r="I534" s="45">
        <v>2274.6999999999998</v>
      </c>
    </row>
    <row r="535" spans="1:9" x14ac:dyDescent="0.25">
      <c r="A535">
        <f t="shared" ca="1" si="9"/>
        <v>0.63474162423031677</v>
      </c>
      <c r="B535" s="2" t="s">
        <v>136</v>
      </c>
      <c r="C535" s="2" t="s">
        <v>137</v>
      </c>
      <c r="D535" s="2" t="s">
        <v>3836</v>
      </c>
      <c r="E535" s="2" t="s">
        <v>4889</v>
      </c>
      <c r="F535" s="2" t="s">
        <v>4890</v>
      </c>
      <c r="G535" t="s">
        <v>79</v>
      </c>
      <c r="H535" s="1">
        <f>DATE(2024,12,5)</f>
        <v>45631</v>
      </c>
      <c r="I535" s="45">
        <v>2050.6799999999998</v>
      </c>
    </row>
    <row r="536" spans="1:9" x14ac:dyDescent="0.25">
      <c r="A536">
        <f t="shared" ca="1" si="9"/>
        <v>0.86812725609117547</v>
      </c>
      <c r="B536" s="2" t="s">
        <v>81</v>
      </c>
      <c r="C536" s="2" t="s">
        <v>82</v>
      </c>
      <c r="D536" s="2" t="s">
        <v>3836</v>
      </c>
      <c r="E536" s="2" t="s">
        <v>4891</v>
      </c>
      <c r="F536" s="2" t="s">
        <v>4892</v>
      </c>
      <c r="G536" t="s">
        <v>79</v>
      </c>
      <c r="H536" s="1">
        <f>DATE(2024,10,21)</f>
        <v>45586</v>
      </c>
      <c r="I536" s="45">
        <v>657.71</v>
      </c>
    </row>
    <row r="537" spans="1:9" x14ac:dyDescent="0.25">
      <c r="A537">
        <f t="shared" ca="1" si="9"/>
        <v>0.3431582285836845</v>
      </c>
      <c r="B537" s="2" t="s">
        <v>120</v>
      </c>
      <c r="C537" s="2" t="s">
        <v>121</v>
      </c>
      <c r="D537" s="2" t="s">
        <v>3836</v>
      </c>
      <c r="E537" s="2" t="s">
        <v>4893</v>
      </c>
      <c r="F537" s="2" t="s">
        <v>4894</v>
      </c>
      <c r="G537" t="s">
        <v>79</v>
      </c>
      <c r="H537" s="1">
        <f>DATE(2025,1,15)</f>
        <v>45672</v>
      </c>
      <c r="I537" s="45">
        <v>-852.66</v>
      </c>
    </row>
    <row r="538" spans="1:9" x14ac:dyDescent="0.25">
      <c r="A538">
        <f t="shared" ca="1" si="9"/>
        <v>0.49961458145505799</v>
      </c>
      <c r="B538" s="2" t="s">
        <v>417</v>
      </c>
      <c r="C538" s="2" t="s">
        <v>418</v>
      </c>
      <c r="D538" s="2" t="s">
        <v>3836</v>
      </c>
      <c r="E538" s="2" t="s">
        <v>4895</v>
      </c>
      <c r="F538" s="2" t="s">
        <v>4896</v>
      </c>
      <c r="G538" t="s">
        <v>79</v>
      </c>
      <c r="H538" s="1">
        <f>DATE(2024,10,2)</f>
        <v>45567</v>
      </c>
      <c r="I538" s="45">
        <v>14447.38</v>
      </c>
    </row>
    <row r="539" spans="1:9" x14ac:dyDescent="0.25">
      <c r="A539">
        <f t="shared" ca="1" si="9"/>
        <v>0.15655987998597976</v>
      </c>
      <c r="B539" s="2" t="s">
        <v>241</v>
      </c>
      <c r="C539" s="2" t="s">
        <v>242</v>
      </c>
      <c r="D539" s="2" t="s">
        <v>3836</v>
      </c>
      <c r="E539" s="2" t="s">
        <v>4897</v>
      </c>
      <c r="F539" s="2" t="s">
        <v>4898</v>
      </c>
      <c r="G539" t="s">
        <v>79</v>
      </c>
      <c r="H539" s="1">
        <f>DATE(2024,11,25)</f>
        <v>45621</v>
      </c>
      <c r="I539" s="45">
        <v>388</v>
      </c>
    </row>
    <row r="540" spans="1:9" x14ac:dyDescent="0.25">
      <c r="A540">
        <f t="shared" ca="1" si="9"/>
        <v>0.67131048199107135</v>
      </c>
      <c r="B540" s="2" t="s">
        <v>417</v>
      </c>
      <c r="C540" s="2" t="s">
        <v>418</v>
      </c>
      <c r="D540" s="2" t="s">
        <v>3836</v>
      </c>
      <c r="E540" s="2" t="s">
        <v>4899</v>
      </c>
      <c r="F540" s="2" t="s">
        <v>4900</v>
      </c>
      <c r="G540" t="s">
        <v>79</v>
      </c>
      <c r="H540" s="1">
        <f>DATE(2024,10,21)</f>
        <v>45586</v>
      </c>
      <c r="I540" s="45">
        <v>528.05999999999995</v>
      </c>
    </row>
    <row r="541" spans="1:9" x14ac:dyDescent="0.25">
      <c r="A541">
        <f t="shared" ca="1" si="9"/>
        <v>0.45599052967815157</v>
      </c>
      <c r="B541" s="2" t="s">
        <v>136</v>
      </c>
      <c r="C541" s="2" t="s">
        <v>137</v>
      </c>
      <c r="D541" s="2" t="s">
        <v>3836</v>
      </c>
      <c r="E541" s="2" t="s">
        <v>4901</v>
      </c>
      <c r="F541" s="2" t="s">
        <v>4902</v>
      </c>
      <c r="G541" t="s">
        <v>79</v>
      </c>
      <c r="H541" s="1">
        <f>DATE(2025,1,31)</f>
        <v>45688</v>
      </c>
      <c r="I541" s="45">
        <v>754.32</v>
      </c>
    </row>
    <row r="542" spans="1:9" x14ac:dyDescent="0.25">
      <c r="A542">
        <f t="shared" ca="1" si="9"/>
        <v>3.492218947446657E-2</v>
      </c>
      <c r="B542" s="2" t="s">
        <v>285</v>
      </c>
      <c r="C542" s="2" t="s">
        <v>286</v>
      </c>
      <c r="D542" s="2" t="s">
        <v>3836</v>
      </c>
      <c r="E542" s="2" t="s">
        <v>4903</v>
      </c>
      <c r="F542" s="2" t="s">
        <v>4904</v>
      </c>
      <c r="G542" t="s">
        <v>79</v>
      </c>
      <c r="H542" s="1">
        <f>DATE(2024,12,30)</f>
        <v>45656</v>
      </c>
      <c r="I542" s="45">
        <v>891.71</v>
      </c>
    </row>
    <row r="543" spans="1:9" x14ac:dyDescent="0.25">
      <c r="A543">
        <f t="shared" ca="1" si="9"/>
        <v>0.51209131003642439</v>
      </c>
      <c r="B543" s="2" t="s">
        <v>166</v>
      </c>
      <c r="C543" s="2" t="s">
        <v>167</v>
      </c>
      <c r="D543" s="2" t="s">
        <v>3836</v>
      </c>
      <c r="E543" s="2" t="s">
        <v>4905</v>
      </c>
      <c r="F543" s="2" t="s">
        <v>4906</v>
      </c>
      <c r="G543" t="s">
        <v>79</v>
      </c>
      <c r="H543" s="1">
        <f>DATE(2024,11,4)</f>
        <v>45600</v>
      </c>
      <c r="I543" s="45">
        <v>1758</v>
      </c>
    </row>
    <row r="544" spans="1:9" x14ac:dyDescent="0.25">
      <c r="A544">
        <f t="shared" ca="1" si="9"/>
        <v>0.56874694643790624</v>
      </c>
      <c r="B544" s="2" t="s">
        <v>241</v>
      </c>
      <c r="C544" s="2" t="s">
        <v>242</v>
      </c>
      <c r="D544" s="2" t="s">
        <v>3836</v>
      </c>
      <c r="E544" s="2" t="s">
        <v>4907</v>
      </c>
      <c r="F544" s="2" t="s">
        <v>4908</v>
      </c>
      <c r="G544" t="s">
        <v>79</v>
      </c>
      <c r="H544" s="1">
        <f>DATE(2024,11,11)</f>
        <v>45607</v>
      </c>
      <c r="I544" s="45">
        <v>18.559999999999999</v>
      </c>
    </row>
    <row r="545" spans="1:9" x14ac:dyDescent="0.25">
      <c r="A545">
        <f t="shared" ca="1" si="9"/>
        <v>0.63001942281530376</v>
      </c>
      <c r="B545" s="2" t="s">
        <v>81</v>
      </c>
      <c r="C545" s="2" t="s">
        <v>82</v>
      </c>
      <c r="D545" s="2" t="s">
        <v>3836</v>
      </c>
      <c r="E545" s="2" t="s">
        <v>4909</v>
      </c>
      <c r="F545" s="2" t="s">
        <v>4910</v>
      </c>
      <c r="G545" t="s">
        <v>101</v>
      </c>
      <c r="H545" s="1">
        <f>DATE(2025,1,30)</f>
        <v>45687</v>
      </c>
      <c r="I545" s="45">
        <v>755.18</v>
      </c>
    </row>
    <row r="546" spans="1:9" x14ac:dyDescent="0.25">
      <c r="A546">
        <f t="shared" ca="1" si="9"/>
        <v>0.16694812766893952</v>
      </c>
      <c r="B546" s="2" t="s">
        <v>187</v>
      </c>
      <c r="C546" s="2" t="s">
        <v>188</v>
      </c>
      <c r="D546" s="2" t="s">
        <v>3836</v>
      </c>
      <c r="E546" s="2" t="s">
        <v>4911</v>
      </c>
      <c r="F546" s="2" t="s">
        <v>1243</v>
      </c>
      <c r="G546" t="s">
        <v>101</v>
      </c>
      <c r="H546" s="1">
        <f>DATE(2025,2,5)</f>
        <v>45693</v>
      </c>
      <c r="I546" s="45">
        <v>31.68</v>
      </c>
    </row>
    <row r="547" spans="1:9" x14ac:dyDescent="0.25">
      <c r="A547">
        <f t="shared" ca="1" si="9"/>
        <v>0.75783705337022811</v>
      </c>
      <c r="B547" s="2" t="s">
        <v>241</v>
      </c>
      <c r="C547" s="2" t="s">
        <v>242</v>
      </c>
      <c r="D547" s="2" t="s">
        <v>3836</v>
      </c>
      <c r="E547" s="2" t="s">
        <v>4912</v>
      </c>
      <c r="F547" s="2" t="s">
        <v>4913</v>
      </c>
      <c r="G547" t="s">
        <v>79</v>
      </c>
      <c r="H547" s="1">
        <f>DATE(2024,12,2)</f>
        <v>45628</v>
      </c>
      <c r="I547" s="45">
        <v>4630.92</v>
      </c>
    </row>
    <row r="548" spans="1:9" x14ac:dyDescent="0.25">
      <c r="A548">
        <f t="shared" ca="1" si="9"/>
        <v>0.53630404571825552</v>
      </c>
      <c r="B548" s="2" t="s">
        <v>354</v>
      </c>
      <c r="C548" s="2" t="s">
        <v>355</v>
      </c>
      <c r="D548" s="2" t="s">
        <v>3836</v>
      </c>
      <c r="E548" s="2" t="s">
        <v>4914</v>
      </c>
      <c r="F548" s="2" t="s">
        <v>4915</v>
      </c>
      <c r="G548" t="s">
        <v>79</v>
      </c>
      <c r="H548" s="1">
        <f>DATE(2025,1,2)</f>
        <v>45659</v>
      </c>
      <c r="I548" s="45">
        <v>-990</v>
      </c>
    </row>
    <row r="549" spans="1:9" x14ac:dyDescent="0.25">
      <c r="A549">
        <f t="shared" ca="1" si="9"/>
        <v>0.34573374876817553</v>
      </c>
      <c r="B549" s="2" t="s">
        <v>241</v>
      </c>
      <c r="C549" s="2" t="s">
        <v>242</v>
      </c>
      <c r="D549" s="2" t="s">
        <v>3836</v>
      </c>
      <c r="E549" s="2" t="s">
        <v>4916</v>
      </c>
      <c r="F549" s="2" t="s">
        <v>4917</v>
      </c>
      <c r="G549" t="s">
        <v>79</v>
      </c>
      <c r="H549" s="1">
        <f>DATE(2024,12,16)</f>
        <v>45642</v>
      </c>
      <c r="I549" s="45">
        <v>122.58</v>
      </c>
    </row>
    <row r="550" spans="1:9" x14ac:dyDescent="0.25">
      <c r="A550">
        <f t="shared" ca="1" si="9"/>
        <v>0.9930108224018257</v>
      </c>
      <c r="B550" s="2" t="s">
        <v>81</v>
      </c>
      <c r="C550" s="2" t="s">
        <v>82</v>
      </c>
      <c r="D550" s="2" t="s">
        <v>3836</v>
      </c>
      <c r="E550" s="2" t="s">
        <v>4918</v>
      </c>
      <c r="F550" s="2" t="s">
        <v>4919</v>
      </c>
      <c r="G550" t="s">
        <v>79</v>
      </c>
      <c r="H550" s="1">
        <f>DATE(2024,10,27)</f>
        <v>45592</v>
      </c>
      <c r="I550" s="45">
        <v>2261.23</v>
      </c>
    </row>
    <row r="551" spans="1:9" x14ac:dyDescent="0.25">
      <c r="A551">
        <f t="shared" ca="1" si="9"/>
        <v>0.46374452333988669</v>
      </c>
      <c r="B551" s="2" t="s">
        <v>241</v>
      </c>
      <c r="C551" s="2" t="s">
        <v>242</v>
      </c>
      <c r="D551" s="2" t="s">
        <v>3836</v>
      </c>
      <c r="E551" s="2" t="s">
        <v>4920</v>
      </c>
      <c r="F551" s="2" t="s">
        <v>4921</v>
      </c>
      <c r="G551" t="s">
        <v>101</v>
      </c>
      <c r="H551" s="1">
        <f>DATE(2025,1,20)</f>
        <v>45677</v>
      </c>
      <c r="I551" s="45">
        <v>1392.93</v>
      </c>
    </row>
    <row r="552" spans="1:9" x14ac:dyDescent="0.25">
      <c r="A552">
        <f t="shared" ca="1" si="9"/>
        <v>0.24928290372004491</v>
      </c>
      <c r="B552" s="2" t="s">
        <v>241</v>
      </c>
      <c r="C552" s="2" t="s">
        <v>242</v>
      </c>
      <c r="D552" s="2" t="s">
        <v>3836</v>
      </c>
      <c r="E552" s="2" t="s">
        <v>4922</v>
      </c>
      <c r="F552" s="2" t="s">
        <v>4923</v>
      </c>
      <c r="G552" t="s">
        <v>79</v>
      </c>
      <c r="H552" s="1">
        <f>DATE(2024,10,24)</f>
        <v>45589</v>
      </c>
      <c r="I552" s="45">
        <v>722.52</v>
      </c>
    </row>
    <row r="553" spans="1:9" x14ac:dyDescent="0.25">
      <c r="A553">
        <f t="shared" ca="1" si="9"/>
        <v>0.17676239222456713</v>
      </c>
      <c r="B553" s="2" t="s">
        <v>281</v>
      </c>
      <c r="C553" s="2" t="s">
        <v>282</v>
      </c>
      <c r="D553" s="2" t="s">
        <v>3836</v>
      </c>
      <c r="E553" s="2" t="s">
        <v>4924</v>
      </c>
      <c r="F553" s="2" t="s">
        <v>4925</v>
      </c>
      <c r="G553" t="s">
        <v>79</v>
      </c>
      <c r="H553" s="1">
        <f>DATE(2024,12,23)</f>
        <v>45649</v>
      </c>
      <c r="I553" s="45">
        <v>185.52</v>
      </c>
    </row>
    <row r="554" spans="1:9" x14ac:dyDescent="0.25">
      <c r="A554">
        <f t="shared" ca="1" si="9"/>
        <v>0.71947020501375203</v>
      </c>
      <c r="B554" s="2" t="s">
        <v>187</v>
      </c>
      <c r="C554" s="2" t="s">
        <v>188</v>
      </c>
      <c r="D554" s="2" t="s">
        <v>3836</v>
      </c>
      <c r="E554" s="2" t="s">
        <v>4926</v>
      </c>
      <c r="F554" s="2" t="s">
        <v>4927</v>
      </c>
      <c r="G554" t="s">
        <v>79</v>
      </c>
      <c r="H554" s="1">
        <f>DATE(2024,10,15)</f>
        <v>45580</v>
      </c>
      <c r="I554" s="45">
        <v>80.400000000000006</v>
      </c>
    </row>
    <row r="555" spans="1:9" x14ac:dyDescent="0.25">
      <c r="A555">
        <f t="shared" ca="1" si="9"/>
        <v>0.35469797883863374</v>
      </c>
      <c r="B555" s="2" t="s">
        <v>81</v>
      </c>
      <c r="C555" s="2" t="s">
        <v>82</v>
      </c>
      <c r="D555" s="2" t="s">
        <v>3836</v>
      </c>
      <c r="E555" s="2" t="s">
        <v>4928</v>
      </c>
      <c r="F555" s="2" t="s">
        <v>4929</v>
      </c>
      <c r="G555" t="s">
        <v>101</v>
      </c>
      <c r="H555" s="1">
        <f>DATE(2025,1,7)</f>
        <v>45664</v>
      </c>
      <c r="I555" s="45">
        <v>1091.43</v>
      </c>
    </row>
    <row r="556" spans="1:9" x14ac:dyDescent="0.25">
      <c r="A556">
        <f t="shared" ca="1" si="9"/>
        <v>0.62226070753016505</v>
      </c>
      <c r="B556" s="2" t="s">
        <v>81</v>
      </c>
      <c r="C556" s="2" t="s">
        <v>82</v>
      </c>
      <c r="D556" s="2" t="s">
        <v>3836</v>
      </c>
      <c r="E556" s="2" t="s">
        <v>4930</v>
      </c>
      <c r="F556" s="2" t="s">
        <v>4931</v>
      </c>
      <c r="G556" t="s">
        <v>79</v>
      </c>
      <c r="H556" s="1">
        <f>DATE(2024,10,31)</f>
        <v>45596</v>
      </c>
      <c r="I556" s="45">
        <v>3159.43</v>
      </c>
    </row>
    <row r="557" spans="1:9" x14ac:dyDescent="0.25">
      <c r="A557">
        <f t="shared" ca="1" si="9"/>
        <v>0.37374218278403892</v>
      </c>
      <c r="B557" s="2" t="s">
        <v>241</v>
      </c>
      <c r="C557" s="2" t="s">
        <v>242</v>
      </c>
      <c r="D557" s="2" t="s">
        <v>3836</v>
      </c>
      <c r="E557" s="2" t="s">
        <v>4932</v>
      </c>
      <c r="F557" s="2" t="s">
        <v>4933</v>
      </c>
      <c r="G557" t="s">
        <v>79</v>
      </c>
      <c r="H557" s="1">
        <f>DATE(2024,12,6)</f>
        <v>45632</v>
      </c>
      <c r="I557" s="45">
        <v>86.01</v>
      </c>
    </row>
    <row r="558" spans="1:9" x14ac:dyDescent="0.25">
      <c r="A558">
        <f t="shared" ca="1" si="9"/>
        <v>0.81000543368516986</v>
      </c>
      <c r="B558" s="2" t="s">
        <v>678</v>
      </c>
      <c r="C558" s="2" t="s">
        <v>679</v>
      </c>
      <c r="D558" s="2" t="s">
        <v>3836</v>
      </c>
      <c r="E558" s="2" t="s">
        <v>4934</v>
      </c>
      <c r="F558" s="2" t="s">
        <v>4935</v>
      </c>
      <c r="G558" t="s">
        <v>79</v>
      </c>
      <c r="H558" s="1">
        <f>DATE(2024,10,9)</f>
        <v>45574</v>
      </c>
      <c r="I558" s="45">
        <v>2227.41</v>
      </c>
    </row>
    <row r="559" spans="1:9" x14ac:dyDescent="0.25">
      <c r="A559">
        <f t="shared" ca="1" si="9"/>
        <v>0.55650668083131716</v>
      </c>
      <c r="B559" s="2" t="s">
        <v>678</v>
      </c>
      <c r="C559" s="2" t="s">
        <v>679</v>
      </c>
      <c r="D559" s="2" t="s">
        <v>3836</v>
      </c>
      <c r="E559" s="2" t="s">
        <v>4936</v>
      </c>
      <c r="F559" s="2" t="s">
        <v>4937</v>
      </c>
      <c r="G559" t="s">
        <v>79</v>
      </c>
      <c r="H559" s="1">
        <f>DATE(2024,10,18)</f>
        <v>45583</v>
      </c>
      <c r="I559" s="45">
        <v>18682.150000000001</v>
      </c>
    </row>
    <row r="560" spans="1:9" x14ac:dyDescent="0.25">
      <c r="A560">
        <f t="shared" ca="1" si="9"/>
        <v>0.23514670052719511</v>
      </c>
      <c r="B560" s="2" t="s">
        <v>241</v>
      </c>
      <c r="C560" s="2" t="s">
        <v>242</v>
      </c>
      <c r="D560" s="2" t="s">
        <v>3836</v>
      </c>
      <c r="E560" s="2" t="s">
        <v>4938</v>
      </c>
      <c r="F560" s="2" t="s">
        <v>4939</v>
      </c>
      <c r="G560" t="s">
        <v>79</v>
      </c>
      <c r="H560" s="1">
        <f>DATE(2024,12,30)</f>
        <v>45656</v>
      </c>
      <c r="I560" s="45">
        <v>5406.44</v>
      </c>
    </row>
    <row r="561" spans="1:9" x14ac:dyDescent="0.25">
      <c r="A561">
        <f t="shared" ca="1" si="9"/>
        <v>0.14006457927856275</v>
      </c>
      <c r="B561" s="2" t="s">
        <v>120</v>
      </c>
      <c r="C561" s="2" t="s">
        <v>121</v>
      </c>
      <c r="D561" s="2" t="s">
        <v>3836</v>
      </c>
      <c r="E561" s="2" t="s">
        <v>4940</v>
      </c>
      <c r="F561" s="2" t="s">
        <v>4058</v>
      </c>
      <c r="G561" t="s">
        <v>79</v>
      </c>
      <c r="H561" s="1">
        <f>DATE(2024,12,12)</f>
        <v>45638</v>
      </c>
      <c r="I561" s="45">
        <v>23537.57</v>
      </c>
    </row>
    <row r="562" spans="1:9" x14ac:dyDescent="0.25">
      <c r="A562">
        <f t="shared" ca="1" si="9"/>
        <v>0.17061970693320805</v>
      </c>
      <c r="B562" s="2" t="s">
        <v>85</v>
      </c>
      <c r="C562" s="2" t="s">
        <v>86</v>
      </c>
      <c r="D562" s="2" t="s">
        <v>3836</v>
      </c>
      <c r="E562" s="2" t="s">
        <v>4941</v>
      </c>
      <c r="F562" s="2" t="s">
        <v>4942</v>
      </c>
      <c r="G562" t="s">
        <v>101</v>
      </c>
      <c r="H562" s="1">
        <f>DATE(2025,1,22)</f>
        <v>45679</v>
      </c>
      <c r="I562" s="45">
        <v>1360.95</v>
      </c>
    </row>
    <row r="563" spans="1:9" x14ac:dyDescent="0.25">
      <c r="A563">
        <f t="shared" ca="1" si="9"/>
        <v>0.52795269465015382</v>
      </c>
      <c r="B563" s="2" t="s">
        <v>81</v>
      </c>
      <c r="C563" s="2" t="s">
        <v>82</v>
      </c>
      <c r="D563" s="2" t="s">
        <v>3836</v>
      </c>
      <c r="E563" s="2" t="s">
        <v>4943</v>
      </c>
      <c r="F563" s="2" t="s">
        <v>3838</v>
      </c>
      <c r="G563" t="s">
        <v>79</v>
      </c>
      <c r="H563" s="1">
        <f>DATE(2024,12,27)</f>
        <v>45653</v>
      </c>
      <c r="I563" s="45">
        <v>-3138.8</v>
      </c>
    </row>
    <row r="564" spans="1:9" x14ac:dyDescent="0.25">
      <c r="A564">
        <f t="shared" ca="1" si="9"/>
        <v>0.54627850795907651</v>
      </c>
      <c r="B564" s="2" t="s">
        <v>2387</v>
      </c>
      <c r="C564" s="2" t="s">
        <v>2388</v>
      </c>
      <c r="D564" s="2" t="s">
        <v>3836</v>
      </c>
      <c r="E564" s="2" t="s">
        <v>4944</v>
      </c>
      <c r="F564" s="2" t="s">
        <v>4945</v>
      </c>
      <c r="G564" t="s">
        <v>79</v>
      </c>
      <c r="H564" s="1">
        <f>DATE(2024,10,3)</f>
        <v>45568</v>
      </c>
      <c r="I564" s="45">
        <v>733.06</v>
      </c>
    </row>
    <row r="565" spans="1:9" x14ac:dyDescent="0.25">
      <c r="A565">
        <f t="shared" ca="1" si="9"/>
        <v>0.73756292129139978</v>
      </c>
      <c r="B565" s="2" t="s">
        <v>285</v>
      </c>
      <c r="C565" s="2" t="s">
        <v>286</v>
      </c>
      <c r="D565" s="2" t="s">
        <v>3836</v>
      </c>
      <c r="E565" s="2" t="s">
        <v>4946</v>
      </c>
      <c r="F565" s="2" t="s">
        <v>4947</v>
      </c>
      <c r="G565" t="s">
        <v>79</v>
      </c>
      <c r="H565" s="1">
        <f>DATE(2024,10,21)</f>
        <v>45586</v>
      </c>
      <c r="I565" s="45">
        <v>1671.23</v>
      </c>
    </row>
    <row r="566" spans="1:9" x14ac:dyDescent="0.25">
      <c r="A566">
        <f t="shared" ca="1" si="9"/>
        <v>0.22306726045995051</v>
      </c>
      <c r="B566" s="2" t="s">
        <v>187</v>
      </c>
      <c r="C566" s="2" t="s">
        <v>188</v>
      </c>
      <c r="D566" s="2" t="s">
        <v>3836</v>
      </c>
      <c r="E566" s="2" t="s">
        <v>4948</v>
      </c>
      <c r="F566" s="2" t="s">
        <v>4949</v>
      </c>
      <c r="G566" t="s">
        <v>79</v>
      </c>
      <c r="H566" s="1">
        <f>DATE(2024,10,3)</f>
        <v>45568</v>
      </c>
      <c r="I566" s="45">
        <v>11.16</v>
      </c>
    </row>
    <row r="567" spans="1:9" x14ac:dyDescent="0.25">
      <c r="A567">
        <f t="shared" ca="1" si="9"/>
        <v>0.34886569230929731</v>
      </c>
      <c r="B567" s="2" t="s">
        <v>187</v>
      </c>
      <c r="C567" s="2" t="s">
        <v>188</v>
      </c>
      <c r="D567" s="2" t="s">
        <v>3836</v>
      </c>
      <c r="E567" s="2" t="s">
        <v>4950</v>
      </c>
      <c r="F567" s="2" t="s">
        <v>4951</v>
      </c>
      <c r="G567" t="s">
        <v>79</v>
      </c>
      <c r="H567" s="1">
        <f>DATE(2025,2,19)</f>
        <v>45707</v>
      </c>
      <c r="I567" s="45">
        <v>0</v>
      </c>
    </row>
    <row r="568" spans="1:9" x14ac:dyDescent="0.25">
      <c r="A568">
        <f t="shared" ca="1" si="9"/>
        <v>0.48353040251218415</v>
      </c>
      <c r="B568" s="2" t="s">
        <v>285</v>
      </c>
      <c r="C568" s="2" t="s">
        <v>286</v>
      </c>
      <c r="D568" s="2" t="s">
        <v>3836</v>
      </c>
      <c r="E568" s="2" t="s">
        <v>4952</v>
      </c>
      <c r="F568" s="2" t="s">
        <v>4953</v>
      </c>
      <c r="G568" t="s">
        <v>79</v>
      </c>
      <c r="H568" s="1">
        <f>DATE(2025,2,19)</f>
        <v>45707</v>
      </c>
      <c r="I568" s="45">
        <v>0</v>
      </c>
    </row>
    <row r="569" spans="1:9" x14ac:dyDescent="0.25">
      <c r="A569">
        <f t="shared" ca="1" si="9"/>
        <v>0.52684407213843298</v>
      </c>
      <c r="B569" s="2" t="s">
        <v>187</v>
      </c>
      <c r="C569" s="2" t="s">
        <v>188</v>
      </c>
      <c r="D569" s="2" t="s">
        <v>3836</v>
      </c>
      <c r="E569" s="2" t="s">
        <v>4954</v>
      </c>
      <c r="F569" s="2" t="s">
        <v>4955</v>
      </c>
      <c r="G569" t="s">
        <v>79</v>
      </c>
      <c r="H569" s="1">
        <f>DATE(2024,10,22)</f>
        <v>45587</v>
      </c>
      <c r="I569" s="45">
        <v>80.400000000000006</v>
      </c>
    </row>
    <row r="570" spans="1:9" x14ac:dyDescent="0.25">
      <c r="A570">
        <f t="shared" ca="1" si="9"/>
        <v>0.28262645119687613</v>
      </c>
      <c r="B570" s="2" t="s">
        <v>187</v>
      </c>
      <c r="C570" s="2" t="s">
        <v>188</v>
      </c>
      <c r="D570" s="2" t="s">
        <v>3836</v>
      </c>
      <c r="E570" s="2" t="s">
        <v>4956</v>
      </c>
      <c r="F570" s="2" t="s">
        <v>4957</v>
      </c>
      <c r="G570" t="s">
        <v>79</v>
      </c>
      <c r="H570" s="1">
        <f>DATE(2024,10,22)</f>
        <v>45587</v>
      </c>
      <c r="I570" s="45">
        <v>241.2</v>
      </c>
    </row>
    <row r="571" spans="1:9" x14ac:dyDescent="0.25">
      <c r="A571">
        <f t="shared" ca="1" si="9"/>
        <v>0.55991599799638714</v>
      </c>
      <c r="B571" s="2" t="s">
        <v>81</v>
      </c>
      <c r="C571" s="2" t="s">
        <v>82</v>
      </c>
      <c r="D571" s="2" t="s">
        <v>3836</v>
      </c>
      <c r="E571" s="2" t="s">
        <v>4958</v>
      </c>
      <c r="F571" s="2" t="s">
        <v>4959</v>
      </c>
      <c r="G571" t="s">
        <v>79</v>
      </c>
      <c r="H571" s="1">
        <f>DATE(2024,11,1)</f>
        <v>45597</v>
      </c>
      <c r="I571" s="45">
        <v>47.42</v>
      </c>
    </row>
    <row r="572" spans="1:9" x14ac:dyDescent="0.25">
      <c r="A572">
        <f t="shared" ca="1" si="9"/>
        <v>0.11963419645608941</v>
      </c>
      <c r="B572" s="2" t="s">
        <v>4960</v>
      </c>
      <c r="C572" s="2" t="s">
        <v>4961</v>
      </c>
      <c r="D572" s="2" t="s">
        <v>3836</v>
      </c>
      <c r="E572" s="2" t="s">
        <v>4962</v>
      </c>
      <c r="F572" s="2" t="s">
        <v>4963</v>
      </c>
      <c r="G572" t="s">
        <v>101</v>
      </c>
      <c r="H572" s="1">
        <f>DATE(2025,2,20)</f>
        <v>45708</v>
      </c>
      <c r="I572" s="45">
        <v>81.900000000000006</v>
      </c>
    </row>
    <row r="573" spans="1:9" x14ac:dyDescent="0.25">
      <c r="A573">
        <f t="shared" ca="1" si="9"/>
        <v>0.37088527186905429</v>
      </c>
      <c r="B573" s="2" t="s">
        <v>241</v>
      </c>
      <c r="C573" s="2" t="s">
        <v>242</v>
      </c>
      <c r="D573" s="2" t="s">
        <v>3836</v>
      </c>
      <c r="E573" s="2" t="s">
        <v>4964</v>
      </c>
      <c r="F573" s="2" t="s">
        <v>4965</v>
      </c>
      <c r="G573" t="s">
        <v>79</v>
      </c>
      <c r="H573" s="1">
        <f>DATE(2024,10,21)</f>
        <v>45586</v>
      </c>
      <c r="I573" s="45">
        <v>23.84</v>
      </c>
    </row>
    <row r="574" spans="1:9" x14ac:dyDescent="0.25">
      <c r="A574">
        <f t="shared" ca="1" si="9"/>
        <v>0.3371157298095806</v>
      </c>
      <c r="B574" s="2" t="s">
        <v>241</v>
      </c>
      <c r="C574" s="2" t="s">
        <v>242</v>
      </c>
      <c r="D574" s="2" t="s">
        <v>3836</v>
      </c>
      <c r="E574" s="2" t="s">
        <v>4966</v>
      </c>
      <c r="F574" s="2" t="s">
        <v>4967</v>
      </c>
      <c r="G574" t="s">
        <v>79</v>
      </c>
      <c r="H574" s="1">
        <f>DATE(2024,11,4)</f>
        <v>45600</v>
      </c>
      <c r="I574" s="45">
        <v>2636.83</v>
      </c>
    </row>
    <row r="575" spans="1:9" x14ac:dyDescent="0.25">
      <c r="A575">
        <f t="shared" ca="1" si="9"/>
        <v>0.4718270862150914</v>
      </c>
      <c r="B575" s="2" t="s">
        <v>95</v>
      </c>
      <c r="C575" s="2" t="s">
        <v>96</v>
      </c>
      <c r="D575" s="2" t="s">
        <v>3836</v>
      </c>
      <c r="E575" s="2" t="s">
        <v>4968</v>
      </c>
      <c r="F575" s="2" t="s">
        <v>3905</v>
      </c>
      <c r="G575" t="s">
        <v>79</v>
      </c>
      <c r="H575" s="1">
        <f>DATE(2024,12,2)</f>
        <v>45628</v>
      </c>
      <c r="I575" s="45">
        <v>117</v>
      </c>
    </row>
    <row r="576" spans="1:9" x14ac:dyDescent="0.25">
      <c r="A576">
        <f t="shared" ca="1" si="9"/>
        <v>0.38598108554894084</v>
      </c>
      <c r="B576" s="2" t="s">
        <v>241</v>
      </c>
      <c r="C576" s="2" t="s">
        <v>242</v>
      </c>
      <c r="D576" s="2" t="s">
        <v>3836</v>
      </c>
      <c r="E576" s="2" t="s">
        <v>4969</v>
      </c>
      <c r="F576" s="2" t="s">
        <v>4970</v>
      </c>
      <c r="G576" t="s">
        <v>79</v>
      </c>
      <c r="H576" s="1">
        <f>DATE(2024,10,7)</f>
        <v>45572</v>
      </c>
      <c r="I576" s="45">
        <v>47.67</v>
      </c>
    </row>
    <row r="577" spans="1:9" x14ac:dyDescent="0.25">
      <c r="A577">
        <f t="shared" ca="1" si="9"/>
        <v>3.310973283446994E-2</v>
      </c>
      <c r="B577" s="2" t="s">
        <v>417</v>
      </c>
      <c r="C577" s="2" t="s">
        <v>418</v>
      </c>
      <c r="D577" s="2" t="s">
        <v>3836</v>
      </c>
      <c r="E577" s="2" t="s">
        <v>4971</v>
      </c>
      <c r="F577" s="2" t="s">
        <v>4972</v>
      </c>
      <c r="G577" t="s">
        <v>101</v>
      </c>
      <c r="H577" s="1">
        <f>DATE(2025,2,2)</f>
        <v>45690</v>
      </c>
      <c r="I577" s="45">
        <v>876</v>
      </c>
    </row>
    <row r="578" spans="1:9" x14ac:dyDescent="0.25">
      <c r="A578">
        <f t="shared" ca="1" si="9"/>
        <v>0.32306877309590598</v>
      </c>
      <c r="B578" s="2" t="s">
        <v>187</v>
      </c>
      <c r="C578" s="2" t="s">
        <v>188</v>
      </c>
      <c r="D578" s="2" t="s">
        <v>3836</v>
      </c>
      <c r="E578" s="2" t="s">
        <v>4973</v>
      </c>
      <c r="F578" s="2" t="s">
        <v>4974</v>
      </c>
      <c r="G578" t="s">
        <v>101</v>
      </c>
      <c r="H578" s="1">
        <f>DATE(2025,1,30)</f>
        <v>45687</v>
      </c>
      <c r="I578" s="45">
        <v>762.51</v>
      </c>
    </row>
    <row r="579" spans="1:9" x14ac:dyDescent="0.25">
      <c r="A579">
        <f t="shared" ca="1" si="9"/>
        <v>0.62673514700976118</v>
      </c>
      <c r="B579" s="2" t="s">
        <v>187</v>
      </c>
      <c r="C579" s="2" t="s">
        <v>188</v>
      </c>
      <c r="D579" s="2" t="s">
        <v>3836</v>
      </c>
      <c r="E579" s="2" t="s">
        <v>4975</v>
      </c>
      <c r="F579" s="2" t="s">
        <v>4976</v>
      </c>
      <c r="G579" t="s">
        <v>79</v>
      </c>
      <c r="H579" s="1">
        <f>DATE(2024,11,5)</f>
        <v>45601</v>
      </c>
      <c r="I579" s="45">
        <v>4472.28</v>
      </c>
    </row>
    <row r="580" spans="1:9" x14ac:dyDescent="0.25">
      <c r="A580">
        <f t="shared" ca="1" si="9"/>
        <v>0.42721481510836157</v>
      </c>
      <c r="B580" s="2" t="s">
        <v>187</v>
      </c>
      <c r="C580" s="2" t="s">
        <v>188</v>
      </c>
      <c r="D580" s="2" t="s">
        <v>3836</v>
      </c>
      <c r="E580" s="2" t="s">
        <v>4977</v>
      </c>
      <c r="F580" s="2" t="s">
        <v>4978</v>
      </c>
      <c r="G580" t="s">
        <v>101</v>
      </c>
      <c r="H580" s="1">
        <f>DATE(2025,1,28)</f>
        <v>45685</v>
      </c>
      <c r="I580" s="45">
        <v>964.8</v>
      </c>
    </row>
    <row r="581" spans="1:9" x14ac:dyDescent="0.25">
      <c r="A581">
        <f t="shared" ca="1" si="9"/>
        <v>0.89076841802868889</v>
      </c>
      <c r="B581" s="2" t="s">
        <v>187</v>
      </c>
      <c r="C581" s="2" t="s">
        <v>188</v>
      </c>
      <c r="D581" s="2" t="s">
        <v>3836</v>
      </c>
      <c r="E581" s="2" t="s">
        <v>4979</v>
      </c>
      <c r="F581" s="2" t="s">
        <v>4980</v>
      </c>
      <c r="G581" t="s">
        <v>101</v>
      </c>
      <c r="H581" s="1">
        <f>DATE(2025,1,28)</f>
        <v>45685</v>
      </c>
      <c r="I581" s="45">
        <v>402</v>
      </c>
    </row>
    <row r="582" spans="1:9" x14ac:dyDescent="0.25">
      <c r="A582">
        <f t="shared" ref="A582:A645" ca="1" si="10">RAND()</f>
        <v>0.63498319823757865</v>
      </c>
      <c r="B582" s="2" t="s">
        <v>241</v>
      </c>
      <c r="C582" s="2" t="s">
        <v>242</v>
      </c>
      <c r="D582" s="2" t="s">
        <v>3836</v>
      </c>
      <c r="E582" s="2" t="s">
        <v>4981</v>
      </c>
      <c r="F582" s="2" t="s">
        <v>4982</v>
      </c>
      <c r="G582" t="s">
        <v>101</v>
      </c>
      <c r="H582" s="1">
        <f>DATE(2025,2,17)</f>
        <v>45705</v>
      </c>
      <c r="I582" s="45">
        <v>448.76</v>
      </c>
    </row>
    <row r="583" spans="1:9" x14ac:dyDescent="0.25">
      <c r="A583">
        <f t="shared" ca="1" si="10"/>
        <v>0.35556930126672415</v>
      </c>
      <c r="B583" s="2" t="s">
        <v>187</v>
      </c>
      <c r="C583" s="2" t="s">
        <v>188</v>
      </c>
      <c r="D583" s="2" t="s">
        <v>3836</v>
      </c>
      <c r="E583" s="2" t="s">
        <v>4983</v>
      </c>
      <c r="F583" s="2" t="s">
        <v>4984</v>
      </c>
      <c r="G583" t="s">
        <v>101</v>
      </c>
      <c r="H583" s="1">
        <f>DATE(2025,2,19)</f>
        <v>45707</v>
      </c>
      <c r="I583" s="45">
        <v>80.400000000000006</v>
      </c>
    </row>
    <row r="584" spans="1:9" x14ac:dyDescent="0.25">
      <c r="A584">
        <f t="shared" ca="1" si="10"/>
        <v>0.59177453539154923</v>
      </c>
      <c r="B584" s="2" t="s">
        <v>126</v>
      </c>
      <c r="C584" s="2" t="s">
        <v>127</v>
      </c>
      <c r="D584" s="2" t="s">
        <v>3836</v>
      </c>
      <c r="E584" s="2" t="s">
        <v>4985</v>
      </c>
      <c r="F584" s="2" t="s">
        <v>4986</v>
      </c>
      <c r="G584" t="s">
        <v>79</v>
      </c>
      <c r="H584" s="1">
        <f>DATE(2024,10,1)</f>
        <v>45566</v>
      </c>
      <c r="I584" s="45">
        <v>69.12</v>
      </c>
    </row>
    <row r="585" spans="1:9" x14ac:dyDescent="0.25">
      <c r="A585">
        <f t="shared" ca="1" si="10"/>
        <v>0.64854246164042439</v>
      </c>
      <c r="B585" s="2" t="s">
        <v>187</v>
      </c>
      <c r="C585" s="2" t="s">
        <v>188</v>
      </c>
      <c r="D585" s="2" t="s">
        <v>3836</v>
      </c>
      <c r="E585" s="2" t="s">
        <v>4987</v>
      </c>
      <c r="F585" s="2" t="s">
        <v>4988</v>
      </c>
      <c r="G585" t="s">
        <v>101</v>
      </c>
      <c r="H585" s="1">
        <f>DATE(2025,1,28)</f>
        <v>45685</v>
      </c>
      <c r="I585" s="45">
        <v>241.2</v>
      </c>
    </row>
    <row r="586" spans="1:9" x14ac:dyDescent="0.25">
      <c r="A586">
        <f t="shared" ca="1" si="10"/>
        <v>0.41661881565257908</v>
      </c>
      <c r="B586" s="2" t="s">
        <v>187</v>
      </c>
      <c r="C586" s="2" t="s">
        <v>188</v>
      </c>
      <c r="D586" s="2" t="s">
        <v>3836</v>
      </c>
      <c r="E586" s="2" t="s">
        <v>4989</v>
      </c>
      <c r="F586" s="2" t="s">
        <v>4990</v>
      </c>
      <c r="G586" t="s">
        <v>79</v>
      </c>
      <c r="H586" s="1">
        <f>DATE(2024,11,20)</f>
        <v>45616</v>
      </c>
      <c r="I586" s="45">
        <v>222.48</v>
      </c>
    </row>
    <row r="587" spans="1:9" x14ac:dyDescent="0.25">
      <c r="A587">
        <f t="shared" ca="1" si="10"/>
        <v>0.51989301097617402</v>
      </c>
      <c r="B587" s="2" t="s">
        <v>307</v>
      </c>
      <c r="C587" s="2" t="s">
        <v>308</v>
      </c>
      <c r="D587" s="2" t="s">
        <v>3836</v>
      </c>
      <c r="E587" s="2" t="s">
        <v>4991</v>
      </c>
      <c r="F587" s="2" t="s">
        <v>4992</v>
      </c>
      <c r="G587" t="s">
        <v>101</v>
      </c>
      <c r="H587" s="1">
        <f>DATE(2025,2,4)</f>
        <v>45692</v>
      </c>
      <c r="I587" s="45">
        <v>298.5</v>
      </c>
    </row>
    <row r="588" spans="1:9" x14ac:dyDescent="0.25">
      <c r="A588">
        <f t="shared" ca="1" si="10"/>
        <v>1.5371472485984583E-2</v>
      </c>
      <c r="B588" s="2" t="s">
        <v>285</v>
      </c>
      <c r="C588" s="2" t="s">
        <v>286</v>
      </c>
      <c r="D588" s="2" t="s">
        <v>3836</v>
      </c>
      <c r="E588" s="2" t="s">
        <v>4993</v>
      </c>
      <c r="F588" s="2" t="s">
        <v>4994</v>
      </c>
      <c r="G588" t="s">
        <v>79</v>
      </c>
      <c r="H588" s="1">
        <f>DATE(2024,11,4)</f>
        <v>45600</v>
      </c>
      <c r="I588" s="45">
        <v>1871.19</v>
      </c>
    </row>
    <row r="589" spans="1:9" x14ac:dyDescent="0.25">
      <c r="A589">
        <f t="shared" ca="1" si="10"/>
        <v>0.24258195116898462</v>
      </c>
      <c r="B589" s="2" t="s">
        <v>645</v>
      </c>
      <c r="C589" s="2" t="s">
        <v>646</v>
      </c>
      <c r="D589" s="2" t="s">
        <v>3836</v>
      </c>
      <c r="E589" s="2" t="s">
        <v>4995</v>
      </c>
      <c r="F589" s="2" t="s">
        <v>4996</v>
      </c>
      <c r="G589" t="s">
        <v>79</v>
      </c>
      <c r="H589" s="1">
        <f>DATE(2024,11,5)</f>
        <v>45601</v>
      </c>
      <c r="I589" s="45">
        <v>401.55</v>
      </c>
    </row>
    <row r="590" spans="1:9" x14ac:dyDescent="0.25">
      <c r="A590">
        <f t="shared" ca="1" si="10"/>
        <v>0.2727056340560855</v>
      </c>
      <c r="B590" s="2" t="s">
        <v>285</v>
      </c>
      <c r="C590" s="2" t="s">
        <v>286</v>
      </c>
      <c r="D590" s="2" t="s">
        <v>3836</v>
      </c>
      <c r="E590" s="2" t="s">
        <v>4997</v>
      </c>
      <c r="F590" s="2" t="s">
        <v>4998</v>
      </c>
      <c r="G590" t="s">
        <v>79</v>
      </c>
      <c r="H590" s="1">
        <f>DATE(2024,12,23)</f>
        <v>45649</v>
      </c>
      <c r="I590" s="45">
        <v>164.41</v>
      </c>
    </row>
    <row r="591" spans="1:9" x14ac:dyDescent="0.25">
      <c r="A591">
        <f t="shared" ca="1" si="10"/>
        <v>0.398984911701595</v>
      </c>
      <c r="B591" s="2" t="s">
        <v>417</v>
      </c>
      <c r="C591" s="2" t="s">
        <v>418</v>
      </c>
      <c r="D591" s="2" t="s">
        <v>3836</v>
      </c>
      <c r="E591" s="2" t="s">
        <v>4999</v>
      </c>
      <c r="F591" s="2" t="s">
        <v>4972</v>
      </c>
      <c r="G591" t="s">
        <v>101</v>
      </c>
      <c r="H591" s="1">
        <f>DATE(2025,2,7)</f>
        <v>45695</v>
      </c>
      <c r="I591" s="45">
        <v>96</v>
      </c>
    </row>
    <row r="592" spans="1:9" x14ac:dyDescent="0.25">
      <c r="A592">
        <f t="shared" ca="1" si="10"/>
        <v>0.86956842791830513</v>
      </c>
      <c r="B592" s="2" t="s">
        <v>187</v>
      </c>
      <c r="C592" s="2" t="s">
        <v>188</v>
      </c>
      <c r="D592" s="2" t="s">
        <v>3836</v>
      </c>
      <c r="E592" s="2" t="s">
        <v>5000</v>
      </c>
      <c r="F592" s="2" t="s">
        <v>5001</v>
      </c>
      <c r="G592" t="s">
        <v>101</v>
      </c>
      <c r="H592" s="1">
        <f>DATE(2025,2,5)</f>
        <v>45693</v>
      </c>
      <c r="I592" s="45">
        <v>213.85</v>
      </c>
    </row>
    <row r="593" spans="1:9" x14ac:dyDescent="0.25">
      <c r="A593">
        <f t="shared" ca="1" si="10"/>
        <v>6.0314344186277458E-3</v>
      </c>
      <c r="B593" s="2" t="s">
        <v>224</v>
      </c>
      <c r="C593" s="2" t="s">
        <v>225</v>
      </c>
      <c r="D593" s="2" t="s">
        <v>3836</v>
      </c>
      <c r="E593" s="2" t="s">
        <v>5002</v>
      </c>
      <c r="F593" s="2" t="s">
        <v>5003</v>
      </c>
      <c r="G593" t="s">
        <v>79</v>
      </c>
      <c r="H593" s="1">
        <f>DATE(2024,12,16)</f>
        <v>45642</v>
      </c>
      <c r="I593" s="45">
        <v>2217.0100000000002</v>
      </c>
    </row>
    <row r="594" spans="1:9" x14ac:dyDescent="0.25">
      <c r="A594">
        <f t="shared" ca="1" si="10"/>
        <v>0.97333507182556389</v>
      </c>
      <c r="B594" s="2" t="s">
        <v>574</v>
      </c>
      <c r="C594" s="2" t="s">
        <v>575</v>
      </c>
      <c r="D594" s="2" t="s">
        <v>3836</v>
      </c>
      <c r="E594" s="2" t="s">
        <v>5004</v>
      </c>
      <c r="F594" s="2" t="s">
        <v>5005</v>
      </c>
      <c r="G594" t="s">
        <v>79</v>
      </c>
      <c r="H594" s="1">
        <f>DATE(2024,10,8)</f>
        <v>45573</v>
      </c>
      <c r="I594" s="45">
        <v>4096.3900000000003</v>
      </c>
    </row>
    <row r="595" spans="1:9" x14ac:dyDescent="0.25">
      <c r="A595">
        <f t="shared" ca="1" si="10"/>
        <v>0.67990114460539941</v>
      </c>
      <c r="B595" s="2" t="s">
        <v>81</v>
      </c>
      <c r="C595" s="2" t="s">
        <v>82</v>
      </c>
      <c r="D595" s="2" t="s">
        <v>3836</v>
      </c>
      <c r="E595" s="2" t="s">
        <v>5006</v>
      </c>
      <c r="F595" s="2" t="s">
        <v>5007</v>
      </c>
      <c r="G595" t="s">
        <v>79</v>
      </c>
      <c r="H595" s="1">
        <f>DATE(2025,2,21)</f>
        <v>45709</v>
      </c>
      <c r="I595" s="45">
        <v>0</v>
      </c>
    </row>
    <row r="596" spans="1:9" x14ac:dyDescent="0.25">
      <c r="A596">
        <f t="shared" ca="1" si="10"/>
        <v>0.27735436090735222</v>
      </c>
      <c r="B596" s="2" t="s">
        <v>224</v>
      </c>
      <c r="C596" s="2" t="s">
        <v>225</v>
      </c>
      <c r="D596" s="2" t="s">
        <v>3836</v>
      </c>
      <c r="E596" s="2" t="s">
        <v>5008</v>
      </c>
      <c r="F596" s="2" t="s">
        <v>5009</v>
      </c>
      <c r="G596" t="s">
        <v>79</v>
      </c>
      <c r="H596" s="1">
        <f>DATE(2024,11,29)</f>
        <v>45625</v>
      </c>
      <c r="I596" s="45">
        <v>3379.54</v>
      </c>
    </row>
    <row r="597" spans="1:9" x14ac:dyDescent="0.25">
      <c r="A597">
        <f t="shared" ca="1" si="10"/>
        <v>0.21068653287359529</v>
      </c>
      <c r="B597" s="2" t="s">
        <v>187</v>
      </c>
      <c r="C597" s="2" t="s">
        <v>188</v>
      </c>
      <c r="D597" s="2" t="s">
        <v>3836</v>
      </c>
      <c r="E597" s="2" t="s">
        <v>5010</v>
      </c>
      <c r="F597" s="2" t="s">
        <v>5011</v>
      </c>
      <c r="G597" t="s">
        <v>79</v>
      </c>
      <c r="H597" s="1">
        <f>DATE(2024,12,5)</f>
        <v>45631</v>
      </c>
      <c r="I597" s="45">
        <v>160.80000000000001</v>
      </c>
    </row>
    <row r="598" spans="1:9" x14ac:dyDescent="0.25">
      <c r="A598">
        <f t="shared" ca="1" si="10"/>
        <v>8.7001707228704372E-3</v>
      </c>
      <c r="B598" s="2" t="s">
        <v>81</v>
      </c>
      <c r="C598" s="2" t="s">
        <v>82</v>
      </c>
      <c r="D598" s="2" t="s">
        <v>3836</v>
      </c>
      <c r="E598" s="2" t="s">
        <v>5012</v>
      </c>
      <c r="F598" s="2" t="s">
        <v>5013</v>
      </c>
      <c r="G598" t="s">
        <v>101</v>
      </c>
      <c r="H598" s="1">
        <f>DATE(2024,12,16)</f>
        <v>45642</v>
      </c>
      <c r="I598" s="45">
        <v>520.70000000000005</v>
      </c>
    </row>
    <row r="599" spans="1:9" x14ac:dyDescent="0.25">
      <c r="A599">
        <f t="shared" ca="1" si="10"/>
        <v>0.64256694981518403</v>
      </c>
      <c r="B599" s="2" t="s">
        <v>417</v>
      </c>
      <c r="C599" s="2" t="s">
        <v>418</v>
      </c>
      <c r="D599" s="2" t="s">
        <v>3836</v>
      </c>
      <c r="E599" s="2" t="s">
        <v>5014</v>
      </c>
      <c r="F599" s="2" t="s">
        <v>5015</v>
      </c>
      <c r="G599" t="s">
        <v>79</v>
      </c>
      <c r="H599" s="1">
        <f>DATE(2024,10,11)</f>
        <v>45576</v>
      </c>
      <c r="I599" s="45">
        <v>3778.2</v>
      </c>
    </row>
    <row r="600" spans="1:9" x14ac:dyDescent="0.25">
      <c r="A600">
        <f t="shared" ca="1" si="10"/>
        <v>0.18074148848523419</v>
      </c>
      <c r="B600" s="2" t="s">
        <v>150</v>
      </c>
      <c r="C600" s="2" t="s">
        <v>151</v>
      </c>
      <c r="D600" s="2" t="s">
        <v>3836</v>
      </c>
      <c r="E600" s="2" t="s">
        <v>5016</v>
      </c>
      <c r="F600" s="2" t="s">
        <v>5017</v>
      </c>
      <c r="G600" t="s">
        <v>101</v>
      </c>
      <c r="H600" s="1">
        <f>DATE(2025,2,21)</f>
        <v>45709</v>
      </c>
      <c r="I600" s="45">
        <v>599.51</v>
      </c>
    </row>
    <row r="601" spans="1:9" x14ac:dyDescent="0.25">
      <c r="A601">
        <f t="shared" ca="1" si="10"/>
        <v>0.14207451746214361</v>
      </c>
      <c r="B601" s="2" t="s">
        <v>74</v>
      </c>
      <c r="C601" s="2" t="s">
        <v>75</v>
      </c>
      <c r="D601" s="2" t="s">
        <v>3836</v>
      </c>
      <c r="E601" s="2" t="s">
        <v>5018</v>
      </c>
      <c r="F601" s="2" t="s">
        <v>5019</v>
      </c>
      <c r="G601" t="s">
        <v>79</v>
      </c>
      <c r="H601" s="1">
        <f>DATE(2024,11,4)</f>
        <v>45600</v>
      </c>
      <c r="I601" s="45">
        <v>2356.02</v>
      </c>
    </row>
    <row r="602" spans="1:9" x14ac:dyDescent="0.25">
      <c r="A602">
        <f t="shared" ca="1" si="10"/>
        <v>0.27403193744849497</v>
      </c>
      <c r="B602" s="2" t="s">
        <v>81</v>
      </c>
      <c r="C602" s="2" t="s">
        <v>82</v>
      </c>
      <c r="D602" s="2" t="s">
        <v>3836</v>
      </c>
      <c r="E602" s="2" t="s">
        <v>5020</v>
      </c>
      <c r="F602" s="2" t="s">
        <v>5021</v>
      </c>
      <c r="G602" t="s">
        <v>101</v>
      </c>
      <c r="H602" s="1">
        <f>DATE(2025,2,20)</f>
        <v>45708</v>
      </c>
      <c r="I602" s="45">
        <v>277.66000000000003</v>
      </c>
    </row>
    <row r="603" spans="1:9" x14ac:dyDescent="0.25">
      <c r="A603">
        <f t="shared" ca="1" si="10"/>
        <v>0.51320771739275006</v>
      </c>
      <c r="B603" s="2" t="s">
        <v>81</v>
      </c>
      <c r="C603" s="2" t="s">
        <v>82</v>
      </c>
      <c r="D603" s="2" t="s">
        <v>3836</v>
      </c>
      <c r="E603" s="2" t="s">
        <v>5022</v>
      </c>
      <c r="F603" s="2" t="s">
        <v>5023</v>
      </c>
      <c r="G603" t="s">
        <v>101</v>
      </c>
      <c r="H603" s="1">
        <f>DATE(2025,2,10)</f>
        <v>45698</v>
      </c>
      <c r="I603" s="45">
        <v>1523</v>
      </c>
    </row>
    <row r="604" spans="1:9" x14ac:dyDescent="0.25">
      <c r="A604">
        <f t="shared" ca="1" si="10"/>
        <v>0.82510179496387048</v>
      </c>
      <c r="B604" s="2" t="s">
        <v>623</v>
      </c>
      <c r="C604" s="2" t="s">
        <v>624</v>
      </c>
      <c r="D604" s="2" t="s">
        <v>3836</v>
      </c>
      <c r="E604" s="2" t="s">
        <v>5024</v>
      </c>
      <c r="F604" s="2" t="s">
        <v>5025</v>
      </c>
      <c r="G604" t="s">
        <v>79</v>
      </c>
      <c r="H604" s="1">
        <f>DATE(2024,11,5)</f>
        <v>45601</v>
      </c>
      <c r="I604" s="45">
        <v>5093.12</v>
      </c>
    </row>
    <row r="605" spans="1:9" x14ac:dyDescent="0.25">
      <c r="A605">
        <f t="shared" ca="1" si="10"/>
        <v>0.27510574854729142</v>
      </c>
      <c r="B605" s="2" t="s">
        <v>241</v>
      </c>
      <c r="C605" s="2" t="s">
        <v>242</v>
      </c>
      <c r="D605" s="2" t="s">
        <v>3836</v>
      </c>
      <c r="E605" s="2" t="s">
        <v>5026</v>
      </c>
      <c r="F605" s="2" t="s">
        <v>5027</v>
      </c>
      <c r="G605" t="s">
        <v>101</v>
      </c>
      <c r="H605" s="1">
        <f>DATE(2025,2,10)</f>
        <v>45698</v>
      </c>
      <c r="I605" s="45">
        <v>74</v>
      </c>
    </row>
    <row r="606" spans="1:9" x14ac:dyDescent="0.25">
      <c r="A606">
        <f t="shared" ca="1" si="10"/>
        <v>0.90654538735103152</v>
      </c>
      <c r="B606" s="2" t="s">
        <v>241</v>
      </c>
      <c r="C606" s="2" t="s">
        <v>242</v>
      </c>
      <c r="D606" s="2" t="s">
        <v>3836</v>
      </c>
      <c r="E606" s="2" t="s">
        <v>5028</v>
      </c>
      <c r="F606" s="2" t="s">
        <v>5029</v>
      </c>
      <c r="G606" t="s">
        <v>101</v>
      </c>
      <c r="H606" s="1">
        <f>DATE(2025,1,13)</f>
        <v>45670</v>
      </c>
      <c r="I606" s="45">
        <v>502.36</v>
      </c>
    </row>
    <row r="607" spans="1:9" x14ac:dyDescent="0.25">
      <c r="A607">
        <f t="shared" ca="1" si="10"/>
        <v>0.48831962876437596</v>
      </c>
      <c r="B607" s="2" t="s">
        <v>5030</v>
      </c>
      <c r="C607" s="2" t="s">
        <v>5031</v>
      </c>
      <c r="D607" s="2" t="s">
        <v>3836</v>
      </c>
      <c r="E607" s="2" t="s">
        <v>5032</v>
      </c>
      <c r="F607" s="2" t="s">
        <v>5033</v>
      </c>
      <c r="G607" t="s">
        <v>79</v>
      </c>
      <c r="H607" s="1">
        <f>DATE(2024,10,28)</f>
        <v>45593</v>
      </c>
      <c r="I607" s="45">
        <v>-6.79</v>
      </c>
    </row>
    <row r="608" spans="1:9" x14ac:dyDescent="0.25">
      <c r="A608">
        <f t="shared" ca="1" si="10"/>
        <v>0.53014721633421402</v>
      </c>
      <c r="B608" s="2" t="s">
        <v>417</v>
      </c>
      <c r="C608" s="2" t="s">
        <v>418</v>
      </c>
      <c r="D608" s="2" t="s">
        <v>3836</v>
      </c>
      <c r="E608" s="2" t="s">
        <v>5034</v>
      </c>
      <c r="F608" s="2" t="s">
        <v>5035</v>
      </c>
      <c r="G608" t="s">
        <v>79</v>
      </c>
      <c r="H608" s="1">
        <f>DATE(2025,1,31)</f>
        <v>45688</v>
      </c>
      <c r="I608" s="45">
        <v>0</v>
      </c>
    </row>
    <row r="609" spans="1:9" x14ac:dyDescent="0.25">
      <c r="A609">
        <f t="shared" ca="1" si="10"/>
        <v>0.12099488276995185</v>
      </c>
      <c r="B609" s="2" t="s">
        <v>241</v>
      </c>
      <c r="C609" s="2" t="s">
        <v>242</v>
      </c>
      <c r="D609" s="2" t="s">
        <v>3836</v>
      </c>
      <c r="E609" s="2" t="s">
        <v>5036</v>
      </c>
      <c r="F609" s="2" t="s">
        <v>5037</v>
      </c>
      <c r="G609" t="s">
        <v>101</v>
      </c>
      <c r="H609" s="1">
        <f>DATE(2025,2,10)</f>
        <v>45698</v>
      </c>
      <c r="I609" s="45">
        <v>782.85</v>
      </c>
    </row>
    <row r="610" spans="1:9" x14ac:dyDescent="0.25">
      <c r="A610">
        <f t="shared" ca="1" si="10"/>
        <v>0.83437580469200345</v>
      </c>
      <c r="B610" s="2" t="s">
        <v>126</v>
      </c>
      <c r="C610" s="2" t="s">
        <v>127</v>
      </c>
      <c r="D610" s="2" t="s">
        <v>3836</v>
      </c>
      <c r="E610" s="2" t="s">
        <v>5038</v>
      </c>
      <c r="F610" s="2" t="s">
        <v>5039</v>
      </c>
      <c r="G610" t="s">
        <v>101</v>
      </c>
      <c r="H610" s="1">
        <f>DATE(2025,2,18)</f>
        <v>45706</v>
      </c>
      <c r="I610" s="45">
        <v>11978.94</v>
      </c>
    </row>
    <row r="611" spans="1:9" x14ac:dyDescent="0.25">
      <c r="A611">
        <f t="shared" ca="1" si="10"/>
        <v>0.24894174516171219</v>
      </c>
      <c r="B611" s="2" t="s">
        <v>241</v>
      </c>
      <c r="C611" s="2" t="s">
        <v>242</v>
      </c>
      <c r="D611" s="2" t="s">
        <v>3836</v>
      </c>
      <c r="E611" s="2" t="s">
        <v>5040</v>
      </c>
      <c r="F611" s="2" t="s">
        <v>4711</v>
      </c>
      <c r="G611" t="s">
        <v>101</v>
      </c>
      <c r="H611" s="1">
        <f>DATE(2025,2,10)</f>
        <v>45698</v>
      </c>
      <c r="I611" s="45">
        <v>388.97</v>
      </c>
    </row>
    <row r="612" spans="1:9" x14ac:dyDescent="0.25">
      <c r="A612">
        <f t="shared" ca="1" si="10"/>
        <v>9.4160940905646084E-2</v>
      </c>
      <c r="B612" s="2" t="s">
        <v>241</v>
      </c>
      <c r="C612" s="2" t="s">
        <v>242</v>
      </c>
      <c r="D612" s="2" t="s">
        <v>3836</v>
      </c>
      <c r="E612" s="2" t="s">
        <v>5041</v>
      </c>
      <c r="F612" s="2" t="s">
        <v>5042</v>
      </c>
      <c r="G612" t="s">
        <v>79</v>
      </c>
      <c r="H612" s="1">
        <f>DATE(2025,1,6)</f>
        <v>45663</v>
      </c>
      <c r="I612" s="45">
        <v>-792.54</v>
      </c>
    </row>
    <row r="613" spans="1:9" x14ac:dyDescent="0.25">
      <c r="A613">
        <f t="shared" ca="1" si="10"/>
        <v>0.95390819404697169</v>
      </c>
      <c r="B613" s="2" t="s">
        <v>187</v>
      </c>
      <c r="C613" s="2" t="s">
        <v>188</v>
      </c>
      <c r="D613" s="2" t="s">
        <v>3836</v>
      </c>
      <c r="E613" s="2" t="s">
        <v>5043</v>
      </c>
      <c r="F613" s="2" t="s">
        <v>5044</v>
      </c>
      <c r="G613" t="s">
        <v>79</v>
      </c>
      <c r="H613" s="1">
        <f>DATE(2025,1,31)</f>
        <v>45688</v>
      </c>
      <c r="I613" s="45">
        <v>0</v>
      </c>
    </row>
    <row r="614" spans="1:9" x14ac:dyDescent="0.25">
      <c r="A614">
        <f t="shared" ca="1" si="10"/>
        <v>0.17294073465963666</v>
      </c>
      <c r="B614" s="2" t="s">
        <v>120</v>
      </c>
      <c r="C614" s="2" t="s">
        <v>121</v>
      </c>
      <c r="D614" s="2" t="s">
        <v>3836</v>
      </c>
      <c r="E614" s="2" t="s">
        <v>5045</v>
      </c>
      <c r="F614" s="2" t="s">
        <v>5046</v>
      </c>
      <c r="G614" t="s">
        <v>101</v>
      </c>
      <c r="H614" s="1">
        <f>DATE(2025,3,4)</f>
        <v>45720</v>
      </c>
      <c r="I614" s="45">
        <v>-3.95</v>
      </c>
    </row>
    <row r="615" spans="1:9" x14ac:dyDescent="0.25">
      <c r="A615">
        <f t="shared" ca="1" si="10"/>
        <v>1.1494671746190011E-2</v>
      </c>
      <c r="B615" s="2" t="s">
        <v>354</v>
      </c>
      <c r="C615" s="2" t="s">
        <v>355</v>
      </c>
      <c r="D615" s="2" t="s">
        <v>3836</v>
      </c>
      <c r="E615" s="2" t="s">
        <v>5047</v>
      </c>
      <c r="F615" s="2" t="s">
        <v>5048</v>
      </c>
      <c r="G615" t="s">
        <v>101</v>
      </c>
      <c r="H615" s="1">
        <f>DATE(2025,2,25)</f>
        <v>45713</v>
      </c>
      <c r="I615" s="45">
        <v>230.75</v>
      </c>
    </row>
    <row r="616" spans="1:9" x14ac:dyDescent="0.25">
      <c r="A616">
        <f t="shared" ca="1" si="10"/>
        <v>0.77043338505846459</v>
      </c>
      <c r="B616" s="2" t="s">
        <v>4062</v>
      </c>
      <c r="C616" s="2" t="s">
        <v>4063</v>
      </c>
      <c r="D616" s="2" t="s">
        <v>3836</v>
      </c>
      <c r="E616" s="2" t="s">
        <v>5049</v>
      </c>
      <c r="F616" s="2" t="s">
        <v>5050</v>
      </c>
      <c r="G616" t="s">
        <v>79</v>
      </c>
      <c r="H616" s="1">
        <f>DATE(2025,1,20)</f>
        <v>45677</v>
      </c>
      <c r="I616" s="45">
        <v>58.66</v>
      </c>
    </row>
    <row r="617" spans="1:9" x14ac:dyDescent="0.25">
      <c r="A617">
        <f t="shared" ca="1" si="10"/>
        <v>0.23068546688925806</v>
      </c>
      <c r="B617" s="2" t="s">
        <v>187</v>
      </c>
      <c r="C617" s="2" t="s">
        <v>188</v>
      </c>
      <c r="D617" s="2" t="s">
        <v>3836</v>
      </c>
      <c r="E617" s="2" t="s">
        <v>5051</v>
      </c>
      <c r="F617" s="2" t="s">
        <v>5052</v>
      </c>
      <c r="G617" t="s">
        <v>79</v>
      </c>
      <c r="H617" s="1">
        <f>DATE(2024,11,5)</f>
        <v>45601</v>
      </c>
      <c r="I617" s="45">
        <v>332.76</v>
      </c>
    </row>
    <row r="618" spans="1:9" x14ac:dyDescent="0.25">
      <c r="A618">
        <f t="shared" ca="1" si="10"/>
        <v>0.99248331579206794</v>
      </c>
      <c r="B618" s="2" t="s">
        <v>150</v>
      </c>
      <c r="C618" s="2" t="s">
        <v>151</v>
      </c>
      <c r="D618" s="2" t="s">
        <v>3836</v>
      </c>
      <c r="E618" s="2" t="s">
        <v>5053</v>
      </c>
      <c r="F618" s="2" t="s">
        <v>5054</v>
      </c>
      <c r="G618" t="s">
        <v>79</v>
      </c>
      <c r="H618" s="1">
        <f>DATE(2024,10,30)</f>
        <v>45595</v>
      </c>
      <c r="I618" s="45">
        <v>293.56</v>
      </c>
    </row>
    <row r="619" spans="1:9" x14ac:dyDescent="0.25">
      <c r="A619">
        <f t="shared" ca="1" si="10"/>
        <v>0.29168710938345721</v>
      </c>
      <c r="B619" s="2" t="s">
        <v>110</v>
      </c>
      <c r="C619" s="2" t="s">
        <v>111</v>
      </c>
      <c r="D619" s="2" t="s">
        <v>3836</v>
      </c>
      <c r="E619" s="2" t="s">
        <v>5055</v>
      </c>
      <c r="F619" s="2" t="s">
        <v>5056</v>
      </c>
      <c r="G619" t="s">
        <v>79</v>
      </c>
      <c r="H619" s="1">
        <f>DATE(2025,1,15)</f>
        <v>45672</v>
      </c>
      <c r="I619" s="45">
        <v>4727.6000000000004</v>
      </c>
    </row>
    <row r="620" spans="1:9" x14ac:dyDescent="0.25">
      <c r="A620">
        <f t="shared" ca="1" si="10"/>
        <v>0.37992503832202662</v>
      </c>
      <c r="B620" s="2" t="s">
        <v>120</v>
      </c>
      <c r="C620" s="2" t="s">
        <v>121</v>
      </c>
      <c r="D620" s="2" t="s">
        <v>3836</v>
      </c>
      <c r="E620" s="2" t="s">
        <v>5057</v>
      </c>
      <c r="F620" s="2" t="s">
        <v>5058</v>
      </c>
      <c r="G620" t="s">
        <v>101</v>
      </c>
      <c r="H620" s="1">
        <f>DATE(2025,2,13)</f>
        <v>45701</v>
      </c>
      <c r="I620" s="45">
        <v>4665.2</v>
      </c>
    </row>
    <row r="621" spans="1:9" x14ac:dyDescent="0.25">
      <c r="A621">
        <f t="shared" ca="1" si="10"/>
        <v>0.88832306716682152</v>
      </c>
      <c r="B621" s="2" t="s">
        <v>678</v>
      </c>
      <c r="C621" s="2" t="s">
        <v>679</v>
      </c>
      <c r="D621" s="2" t="s">
        <v>3836</v>
      </c>
      <c r="E621" s="2" t="s">
        <v>5059</v>
      </c>
      <c r="F621" s="2" t="s">
        <v>5060</v>
      </c>
      <c r="G621" t="s">
        <v>79</v>
      </c>
      <c r="H621" s="1">
        <f>DATE(2024,11,14)</f>
        <v>45610</v>
      </c>
      <c r="I621" s="45">
        <v>651.02</v>
      </c>
    </row>
    <row r="622" spans="1:9" x14ac:dyDescent="0.25">
      <c r="A622">
        <f t="shared" ca="1" si="10"/>
        <v>0.59771895122170116</v>
      </c>
      <c r="B622" s="2" t="s">
        <v>187</v>
      </c>
      <c r="C622" s="2" t="s">
        <v>188</v>
      </c>
      <c r="D622" s="2" t="s">
        <v>3836</v>
      </c>
      <c r="E622" s="2" t="s">
        <v>5061</v>
      </c>
      <c r="F622" s="2" t="s">
        <v>4367</v>
      </c>
      <c r="G622" t="s">
        <v>79</v>
      </c>
      <c r="H622" s="1">
        <f>DATE(2024,11,5)</f>
        <v>45601</v>
      </c>
      <c r="I622" s="45">
        <v>-241.2</v>
      </c>
    </row>
    <row r="623" spans="1:9" x14ac:dyDescent="0.25">
      <c r="A623">
        <f t="shared" ca="1" si="10"/>
        <v>0.90226576980020001</v>
      </c>
      <c r="B623" s="2" t="s">
        <v>187</v>
      </c>
      <c r="C623" s="2" t="s">
        <v>188</v>
      </c>
      <c r="D623" s="2" t="s">
        <v>3836</v>
      </c>
      <c r="E623" s="2" t="s">
        <v>5062</v>
      </c>
      <c r="F623" s="2" t="s">
        <v>5063</v>
      </c>
      <c r="G623" t="s">
        <v>79</v>
      </c>
      <c r="H623" s="1">
        <f>DATE(2024,10,7)</f>
        <v>45572</v>
      </c>
      <c r="I623" s="45">
        <v>96.72</v>
      </c>
    </row>
    <row r="624" spans="1:9" x14ac:dyDescent="0.25">
      <c r="A624">
        <f t="shared" ca="1" si="10"/>
        <v>0.30819672286511457</v>
      </c>
      <c r="B624" s="2" t="s">
        <v>120</v>
      </c>
      <c r="C624" s="2" t="s">
        <v>121</v>
      </c>
      <c r="D624" s="2" t="s">
        <v>3836</v>
      </c>
      <c r="E624" s="2" t="s">
        <v>5064</v>
      </c>
      <c r="F624" s="2" t="s">
        <v>5065</v>
      </c>
      <c r="G624" t="s">
        <v>79</v>
      </c>
      <c r="H624" s="1">
        <f>DATE(2024,10,3)</f>
        <v>45568</v>
      </c>
      <c r="I624" s="45">
        <v>363.73</v>
      </c>
    </row>
    <row r="625" spans="1:9" x14ac:dyDescent="0.25">
      <c r="A625">
        <f t="shared" ca="1" si="10"/>
        <v>0.83470120995935959</v>
      </c>
      <c r="B625" s="2" t="s">
        <v>285</v>
      </c>
      <c r="C625" s="2" t="s">
        <v>286</v>
      </c>
      <c r="D625" s="2" t="s">
        <v>3836</v>
      </c>
      <c r="E625" s="2" t="s">
        <v>5066</v>
      </c>
      <c r="F625" s="2" t="s">
        <v>5067</v>
      </c>
      <c r="G625" t="s">
        <v>79</v>
      </c>
      <c r="H625" s="1">
        <f>DATE(2024,11,22)</f>
        <v>45618</v>
      </c>
      <c r="I625" s="45">
        <v>519.41999999999996</v>
      </c>
    </row>
    <row r="626" spans="1:9" x14ac:dyDescent="0.25">
      <c r="A626">
        <f t="shared" ca="1" si="10"/>
        <v>9.6955427535523331E-2</v>
      </c>
      <c r="B626" s="2" t="s">
        <v>150</v>
      </c>
      <c r="C626" s="2" t="s">
        <v>151</v>
      </c>
      <c r="D626" s="2" t="s">
        <v>3836</v>
      </c>
      <c r="E626" s="2" t="s">
        <v>5068</v>
      </c>
      <c r="F626" s="2" t="s">
        <v>5069</v>
      </c>
      <c r="G626" t="s">
        <v>101</v>
      </c>
      <c r="H626" s="1">
        <f>DATE(2025,2,21)</f>
        <v>45709</v>
      </c>
      <c r="I626" s="45">
        <v>183.56</v>
      </c>
    </row>
    <row r="627" spans="1:9" x14ac:dyDescent="0.25">
      <c r="A627">
        <f t="shared" ca="1" si="10"/>
        <v>0.65861989960737599</v>
      </c>
      <c r="B627" s="2" t="s">
        <v>241</v>
      </c>
      <c r="C627" s="2" t="s">
        <v>242</v>
      </c>
      <c r="D627" s="2" t="s">
        <v>3836</v>
      </c>
      <c r="E627" s="2" t="s">
        <v>5070</v>
      </c>
      <c r="F627" s="2" t="s">
        <v>5071</v>
      </c>
      <c r="G627" t="s">
        <v>79</v>
      </c>
      <c r="H627" s="1">
        <f>DATE(2024,12,23)</f>
        <v>45649</v>
      </c>
      <c r="I627" s="45">
        <v>1684.79</v>
      </c>
    </row>
    <row r="628" spans="1:9" x14ac:dyDescent="0.25">
      <c r="A628">
        <f t="shared" ca="1" si="10"/>
        <v>0.31576409938374217</v>
      </c>
      <c r="B628" s="2" t="s">
        <v>136</v>
      </c>
      <c r="C628" s="2" t="s">
        <v>137</v>
      </c>
      <c r="D628" s="2" t="s">
        <v>3836</v>
      </c>
      <c r="E628" s="2" t="s">
        <v>5072</v>
      </c>
      <c r="F628" s="2" t="s">
        <v>5073</v>
      </c>
      <c r="G628" t="s">
        <v>79</v>
      </c>
      <c r="H628" s="1">
        <f>DATE(2025,1,3)</f>
        <v>45660</v>
      </c>
      <c r="I628" s="45">
        <v>967.95</v>
      </c>
    </row>
    <row r="629" spans="1:9" x14ac:dyDescent="0.25">
      <c r="A629">
        <f t="shared" ca="1" si="10"/>
        <v>0.68790203566526609</v>
      </c>
      <c r="B629" s="2" t="s">
        <v>241</v>
      </c>
      <c r="C629" s="2" t="s">
        <v>242</v>
      </c>
      <c r="D629" s="2" t="s">
        <v>3836</v>
      </c>
      <c r="E629" s="2" t="s">
        <v>5074</v>
      </c>
      <c r="F629" s="2" t="s">
        <v>5075</v>
      </c>
      <c r="G629" t="s">
        <v>79</v>
      </c>
      <c r="H629" s="1">
        <f>DATE(2024,11,11)</f>
        <v>45607</v>
      </c>
      <c r="I629" s="45">
        <v>3839.42</v>
      </c>
    </row>
    <row r="630" spans="1:9" x14ac:dyDescent="0.25">
      <c r="A630">
        <f t="shared" ca="1" si="10"/>
        <v>0.22872803796507701</v>
      </c>
      <c r="B630" s="2" t="s">
        <v>574</v>
      </c>
      <c r="C630" s="2" t="s">
        <v>575</v>
      </c>
      <c r="D630" s="2" t="s">
        <v>3836</v>
      </c>
      <c r="E630" s="2" t="s">
        <v>5076</v>
      </c>
      <c r="F630" s="2" t="s">
        <v>5077</v>
      </c>
      <c r="G630" t="s">
        <v>79</v>
      </c>
      <c r="H630" s="1">
        <f>DATE(2025,1,27)</f>
        <v>45684</v>
      </c>
      <c r="I630" s="45">
        <v>1759.12</v>
      </c>
    </row>
    <row r="631" spans="1:9" x14ac:dyDescent="0.25">
      <c r="A631">
        <f t="shared" ca="1" si="10"/>
        <v>0.20995684628659461</v>
      </c>
      <c r="B631" s="2" t="s">
        <v>187</v>
      </c>
      <c r="C631" s="2" t="s">
        <v>188</v>
      </c>
      <c r="D631" s="2" t="s">
        <v>3836</v>
      </c>
      <c r="E631" s="2" t="s">
        <v>5078</v>
      </c>
      <c r="F631" s="2" t="s">
        <v>5079</v>
      </c>
      <c r="G631" t="s">
        <v>79</v>
      </c>
      <c r="H631" s="1">
        <f>DATE(2024,12,16)</f>
        <v>45642</v>
      </c>
      <c r="I631" s="45">
        <v>1431.94</v>
      </c>
    </row>
    <row r="632" spans="1:9" x14ac:dyDescent="0.25">
      <c r="A632">
        <f t="shared" ca="1" si="10"/>
        <v>0.50851134620064808</v>
      </c>
      <c r="B632" s="2" t="s">
        <v>150</v>
      </c>
      <c r="C632" s="2" t="s">
        <v>151</v>
      </c>
      <c r="D632" s="2" t="s">
        <v>3836</v>
      </c>
      <c r="E632" s="2" t="s">
        <v>5080</v>
      </c>
      <c r="F632" s="2" t="s">
        <v>5081</v>
      </c>
      <c r="G632" t="s">
        <v>79</v>
      </c>
      <c r="H632" s="1">
        <f>DATE(2025,1,3)</f>
        <v>45660</v>
      </c>
      <c r="I632" s="45">
        <v>375.85</v>
      </c>
    </row>
    <row r="633" spans="1:9" x14ac:dyDescent="0.25">
      <c r="A633">
        <f t="shared" ca="1" si="10"/>
        <v>0.36339767311821913</v>
      </c>
      <c r="B633" s="2" t="s">
        <v>150</v>
      </c>
      <c r="C633" s="2" t="s">
        <v>151</v>
      </c>
      <c r="D633" s="2" t="s">
        <v>3836</v>
      </c>
      <c r="E633" s="2" t="s">
        <v>5082</v>
      </c>
      <c r="F633" s="2" t="s">
        <v>5083</v>
      </c>
      <c r="G633" t="s">
        <v>79</v>
      </c>
      <c r="H633" s="1">
        <f>DATE(2024,10,25)</f>
        <v>45590</v>
      </c>
      <c r="I633" s="45">
        <v>1162.5999999999999</v>
      </c>
    </row>
    <row r="634" spans="1:9" x14ac:dyDescent="0.25">
      <c r="A634">
        <f t="shared" ca="1" si="10"/>
        <v>6.7176478633692804E-2</v>
      </c>
      <c r="B634" s="2" t="s">
        <v>74</v>
      </c>
      <c r="C634" s="2" t="s">
        <v>75</v>
      </c>
      <c r="D634" s="2" t="s">
        <v>3836</v>
      </c>
      <c r="E634" s="2" t="s">
        <v>5084</v>
      </c>
      <c r="F634" s="2" t="s">
        <v>5085</v>
      </c>
      <c r="G634" t="s">
        <v>79</v>
      </c>
      <c r="H634" s="1">
        <f>DATE(2024,12,9)</f>
        <v>45635</v>
      </c>
      <c r="I634" s="45">
        <v>8355.33</v>
      </c>
    </row>
    <row r="635" spans="1:9" x14ac:dyDescent="0.25">
      <c r="A635">
        <f t="shared" ca="1" si="10"/>
        <v>0.33615417563180106</v>
      </c>
      <c r="B635" s="2" t="s">
        <v>187</v>
      </c>
      <c r="C635" s="2" t="s">
        <v>188</v>
      </c>
      <c r="D635" s="2" t="s">
        <v>3836</v>
      </c>
      <c r="E635" s="2" t="s">
        <v>5086</v>
      </c>
      <c r="F635" s="2" t="s">
        <v>5087</v>
      </c>
      <c r="G635" t="s">
        <v>79</v>
      </c>
      <c r="H635" s="1">
        <f>DATE(2025,1,29)</f>
        <v>45686</v>
      </c>
      <c r="I635" s="45">
        <v>0</v>
      </c>
    </row>
    <row r="636" spans="1:9" x14ac:dyDescent="0.25">
      <c r="A636">
        <f t="shared" ca="1" si="10"/>
        <v>0.39481547528848293</v>
      </c>
      <c r="B636" s="2" t="s">
        <v>74</v>
      </c>
      <c r="C636" s="2" t="s">
        <v>75</v>
      </c>
      <c r="D636" s="2" t="s">
        <v>3836</v>
      </c>
      <c r="E636" s="2" t="s">
        <v>5088</v>
      </c>
      <c r="F636" s="2" t="s">
        <v>5089</v>
      </c>
      <c r="G636" t="s">
        <v>101</v>
      </c>
      <c r="H636" s="1">
        <f>DATE(2024,12,10)</f>
        <v>45636</v>
      </c>
      <c r="I636" s="45">
        <v>1973.01</v>
      </c>
    </row>
    <row r="637" spans="1:9" x14ac:dyDescent="0.25">
      <c r="A637">
        <f t="shared" ca="1" si="10"/>
        <v>7.6011534413479076E-2</v>
      </c>
      <c r="B637" s="2" t="s">
        <v>166</v>
      </c>
      <c r="C637" s="2" t="s">
        <v>167</v>
      </c>
      <c r="D637" s="2" t="s">
        <v>3836</v>
      </c>
      <c r="E637" s="2" t="s">
        <v>5090</v>
      </c>
      <c r="F637" s="2" t="s">
        <v>4906</v>
      </c>
      <c r="G637" t="s">
        <v>79</v>
      </c>
      <c r="H637" s="1">
        <f>DATE(2024,10,15)</f>
        <v>45580</v>
      </c>
      <c r="I637" s="45">
        <v>20128.400000000001</v>
      </c>
    </row>
    <row r="638" spans="1:9" x14ac:dyDescent="0.25">
      <c r="A638">
        <f t="shared" ca="1" si="10"/>
        <v>0.83617790675308523</v>
      </c>
      <c r="B638" s="2" t="s">
        <v>1893</v>
      </c>
      <c r="C638" s="2" t="s">
        <v>1894</v>
      </c>
      <c r="D638" s="2" t="s">
        <v>3836</v>
      </c>
      <c r="E638" s="2" t="s">
        <v>5091</v>
      </c>
      <c r="F638" s="2" t="s">
        <v>5092</v>
      </c>
      <c r="G638" t="s">
        <v>79</v>
      </c>
      <c r="H638" s="1">
        <f>DATE(2024,10,18)</f>
        <v>45583</v>
      </c>
      <c r="I638" s="45">
        <v>8178</v>
      </c>
    </row>
    <row r="639" spans="1:9" x14ac:dyDescent="0.25">
      <c r="A639">
        <f t="shared" ca="1" si="10"/>
        <v>0.28346955672070018</v>
      </c>
      <c r="B639" s="2" t="s">
        <v>110</v>
      </c>
      <c r="C639" s="2" t="s">
        <v>111</v>
      </c>
      <c r="D639" s="2" t="s">
        <v>3836</v>
      </c>
      <c r="E639" s="2" t="s">
        <v>5093</v>
      </c>
      <c r="F639" s="2" t="s">
        <v>5094</v>
      </c>
      <c r="G639" t="s">
        <v>101</v>
      </c>
      <c r="H639" s="1">
        <f>DATE(2025,2,19)</f>
        <v>45707</v>
      </c>
      <c r="I639" s="45">
        <v>11698.4</v>
      </c>
    </row>
    <row r="640" spans="1:9" x14ac:dyDescent="0.25">
      <c r="A640">
        <f t="shared" ca="1" si="10"/>
        <v>0.39738027344693083</v>
      </c>
      <c r="B640" s="2" t="s">
        <v>120</v>
      </c>
      <c r="C640" s="2" t="s">
        <v>121</v>
      </c>
      <c r="D640" s="2" t="s">
        <v>3836</v>
      </c>
      <c r="E640" s="2" t="s">
        <v>5095</v>
      </c>
      <c r="F640" s="2" t="s">
        <v>5096</v>
      </c>
      <c r="G640" t="s">
        <v>101</v>
      </c>
      <c r="H640" s="1">
        <f>DATE(2025,2,11)</f>
        <v>45699</v>
      </c>
      <c r="I640" s="45">
        <v>8878.11</v>
      </c>
    </row>
    <row r="641" spans="1:9" x14ac:dyDescent="0.25">
      <c r="A641">
        <f t="shared" ca="1" si="10"/>
        <v>0.61777304862945082</v>
      </c>
      <c r="B641" s="2" t="s">
        <v>150</v>
      </c>
      <c r="C641" s="2" t="s">
        <v>151</v>
      </c>
      <c r="D641" s="2" t="s">
        <v>3836</v>
      </c>
      <c r="E641" s="2" t="s">
        <v>5097</v>
      </c>
      <c r="F641" s="2" t="s">
        <v>5098</v>
      </c>
      <c r="G641" t="s">
        <v>79</v>
      </c>
      <c r="H641" s="1">
        <f>DATE(2024,12,20)</f>
        <v>45646</v>
      </c>
      <c r="I641" s="45">
        <v>438.24</v>
      </c>
    </row>
    <row r="642" spans="1:9" x14ac:dyDescent="0.25">
      <c r="A642">
        <f t="shared" ca="1" si="10"/>
        <v>6.1322106566416013E-3</v>
      </c>
      <c r="B642" s="2" t="s">
        <v>120</v>
      </c>
      <c r="C642" s="2" t="s">
        <v>121</v>
      </c>
      <c r="D642" s="2" t="s">
        <v>3836</v>
      </c>
      <c r="E642" s="2" t="s">
        <v>5099</v>
      </c>
      <c r="F642" s="2" t="s">
        <v>5100</v>
      </c>
      <c r="G642" t="s">
        <v>101</v>
      </c>
      <c r="H642" s="1">
        <f>DATE(2025,2,7)</f>
        <v>45695</v>
      </c>
      <c r="I642" s="45">
        <v>-48.7</v>
      </c>
    </row>
    <row r="643" spans="1:9" x14ac:dyDescent="0.25">
      <c r="A643">
        <f t="shared" ca="1" si="10"/>
        <v>0.44846831599131498</v>
      </c>
      <c r="B643" s="2" t="s">
        <v>126</v>
      </c>
      <c r="C643" s="2" t="s">
        <v>127</v>
      </c>
      <c r="D643" s="2" t="s">
        <v>3836</v>
      </c>
      <c r="E643" s="2" t="s">
        <v>5101</v>
      </c>
      <c r="F643" s="2" t="s">
        <v>5102</v>
      </c>
      <c r="G643" t="s">
        <v>79</v>
      </c>
      <c r="H643" s="1">
        <f>DATE(2024,12,27)</f>
        <v>45653</v>
      </c>
      <c r="I643" s="45">
        <v>139.49</v>
      </c>
    </row>
    <row r="644" spans="1:9" x14ac:dyDescent="0.25">
      <c r="A644">
        <f t="shared" ca="1" si="10"/>
        <v>0.89160366131600755</v>
      </c>
      <c r="B644" s="2" t="s">
        <v>678</v>
      </c>
      <c r="C644" s="2" t="s">
        <v>679</v>
      </c>
      <c r="D644" s="2" t="s">
        <v>3836</v>
      </c>
      <c r="E644" s="2" t="s">
        <v>5103</v>
      </c>
      <c r="F644" s="2" t="s">
        <v>5104</v>
      </c>
      <c r="G644" t="s">
        <v>79</v>
      </c>
      <c r="H644" s="1">
        <f>DATE(2024,10,10)</f>
        <v>45575</v>
      </c>
      <c r="I644" s="45">
        <v>5724.48</v>
      </c>
    </row>
    <row r="645" spans="1:9" x14ac:dyDescent="0.25">
      <c r="A645">
        <f t="shared" ca="1" si="10"/>
        <v>0.48395050783098703</v>
      </c>
      <c r="B645" s="2" t="s">
        <v>120</v>
      </c>
      <c r="C645" s="2" t="s">
        <v>121</v>
      </c>
      <c r="D645" s="2" t="s">
        <v>3836</v>
      </c>
      <c r="E645" s="2" t="s">
        <v>5105</v>
      </c>
      <c r="F645" s="2" t="s">
        <v>5096</v>
      </c>
      <c r="G645" t="s">
        <v>101</v>
      </c>
      <c r="H645" s="1">
        <f>DATE(2025,2,11)</f>
        <v>45699</v>
      </c>
      <c r="I645" s="45">
        <v>-526.12</v>
      </c>
    </row>
    <row r="646" spans="1:9" x14ac:dyDescent="0.25">
      <c r="A646">
        <f t="shared" ref="A646:A709" ca="1" si="11">RAND()</f>
        <v>0.30182574299822107</v>
      </c>
      <c r="B646" s="2" t="s">
        <v>81</v>
      </c>
      <c r="C646" s="2" t="s">
        <v>82</v>
      </c>
      <c r="D646" s="2" t="s">
        <v>3836</v>
      </c>
      <c r="E646" s="2" t="s">
        <v>5106</v>
      </c>
      <c r="F646" s="2" t="s">
        <v>5107</v>
      </c>
      <c r="G646" t="s">
        <v>79</v>
      </c>
      <c r="H646" s="1">
        <f>DATE(2024,11,8)</f>
        <v>45604</v>
      </c>
      <c r="I646" s="45">
        <v>3559.1</v>
      </c>
    </row>
    <row r="647" spans="1:9" x14ac:dyDescent="0.25">
      <c r="A647">
        <f t="shared" ca="1" si="11"/>
        <v>0.22813178641441545</v>
      </c>
      <c r="B647" s="2" t="s">
        <v>120</v>
      </c>
      <c r="C647" s="2" t="s">
        <v>121</v>
      </c>
      <c r="D647" s="2" t="s">
        <v>3836</v>
      </c>
      <c r="E647" s="2" t="s">
        <v>5108</v>
      </c>
      <c r="F647" s="2" t="s">
        <v>5109</v>
      </c>
      <c r="G647" t="s">
        <v>79</v>
      </c>
      <c r="H647" s="1">
        <f>DATE(2024,11,18)</f>
        <v>45614</v>
      </c>
      <c r="I647" s="45">
        <v>8224.84</v>
      </c>
    </row>
    <row r="648" spans="1:9" x14ac:dyDescent="0.25">
      <c r="A648">
        <f t="shared" ca="1" si="11"/>
        <v>0.31309856643959677</v>
      </c>
      <c r="B648" s="2" t="s">
        <v>126</v>
      </c>
      <c r="C648" s="2" t="s">
        <v>127</v>
      </c>
      <c r="D648" s="2" t="s">
        <v>3836</v>
      </c>
      <c r="E648" s="2" t="s">
        <v>5110</v>
      </c>
      <c r="F648" s="2" t="s">
        <v>5111</v>
      </c>
      <c r="G648" t="s">
        <v>79</v>
      </c>
      <c r="H648" s="1">
        <f>DATE(2024,10,1)</f>
        <v>45566</v>
      </c>
      <c r="I648" s="45">
        <v>1275</v>
      </c>
    </row>
    <row r="649" spans="1:9" x14ac:dyDescent="0.25">
      <c r="A649">
        <f t="shared" ca="1" si="11"/>
        <v>0.79249590632237232</v>
      </c>
      <c r="B649" s="2" t="s">
        <v>241</v>
      </c>
      <c r="C649" s="2" t="s">
        <v>242</v>
      </c>
      <c r="D649" s="2" t="s">
        <v>3836</v>
      </c>
      <c r="E649" s="2" t="s">
        <v>5112</v>
      </c>
      <c r="F649" s="2" t="s">
        <v>5113</v>
      </c>
      <c r="G649" t="s">
        <v>101</v>
      </c>
      <c r="H649" s="1">
        <f>DATE(2025,2,17)</f>
        <v>45705</v>
      </c>
      <c r="I649" s="45">
        <v>309.89</v>
      </c>
    </row>
    <row r="650" spans="1:9" x14ac:dyDescent="0.25">
      <c r="A650">
        <f t="shared" ca="1" si="11"/>
        <v>0.92378362225654342</v>
      </c>
      <c r="B650" s="2" t="s">
        <v>187</v>
      </c>
      <c r="C650" s="2" t="s">
        <v>188</v>
      </c>
      <c r="D650" s="2" t="s">
        <v>3836</v>
      </c>
      <c r="E650" s="2" t="s">
        <v>5114</v>
      </c>
      <c r="F650" s="2" t="s">
        <v>5115</v>
      </c>
      <c r="G650" t="s">
        <v>79</v>
      </c>
      <c r="H650" s="1">
        <f>DATE(2025,1,7)</f>
        <v>45664</v>
      </c>
      <c r="I650" s="45">
        <v>216.24</v>
      </c>
    </row>
    <row r="651" spans="1:9" x14ac:dyDescent="0.25">
      <c r="A651">
        <f t="shared" ca="1" si="11"/>
        <v>0.85569405476138893</v>
      </c>
      <c r="B651" s="2" t="s">
        <v>4062</v>
      </c>
      <c r="C651" s="2" t="s">
        <v>4063</v>
      </c>
      <c r="D651" s="2" t="s">
        <v>3836</v>
      </c>
      <c r="E651" s="2" t="s">
        <v>5116</v>
      </c>
      <c r="F651" s="2" t="s">
        <v>5117</v>
      </c>
      <c r="G651" t="s">
        <v>79</v>
      </c>
      <c r="H651" s="1">
        <f>DATE(2024,10,14)</f>
        <v>45579</v>
      </c>
      <c r="I651" s="45">
        <v>586.6</v>
      </c>
    </row>
    <row r="652" spans="1:9" x14ac:dyDescent="0.25">
      <c r="A652">
        <f t="shared" ca="1" si="11"/>
        <v>0.18538878637023015</v>
      </c>
      <c r="B652" s="2" t="s">
        <v>187</v>
      </c>
      <c r="C652" s="2" t="s">
        <v>188</v>
      </c>
      <c r="D652" s="2" t="s">
        <v>3836</v>
      </c>
      <c r="E652" s="2" t="s">
        <v>5118</v>
      </c>
      <c r="F652" s="2" t="s">
        <v>5119</v>
      </c>
      <c r="G652" t="s">
        <v>101</v>
      </c>
      <c r="H652" s="1">
        <f>DATE(2025,1,31)</f>
        <v>45688</v>
      </c>
      <c r="I652" s="45">
        <v>772.8</v>
      </c>
    </row>
    <row r="653" spans="1:9" x14ac:dyDescent="0.25">
      <c r="A653">
        <f t="shared" ca="1" si="11"/>
        <v>0.18768846156284491</v>
      </c>
      <c r="B653" s="2" t="s">
        <v>285</v>
      </c>
      <c r="C653" s="2" t="s">
        <v>286</v>
      </c>
      <c r="D653" s="2" t="s">
        <v>3836</v>
      </c>
      <c r="E653" s="2" t="s">
        <v>5120</v>
      </c>
      <c r="F653" s="2" t="s">
        <v>4031</v>
      </c>
      <c r="G653" t="s">
        <v>79</v>
      </c>
      <c r="H653" s="1">
        <f>DATE(2024,11,13)</f>
        <v>45609</v>
      </c>
      <c r="I653" s="45">
        <v>143.13999999999999</v>
      </c>
    </row>
    <row r="654" spans="1:9" x14ac:dyDescent="0.25">
      <c r="A654">
        <f t="shared" ca="1" si="11"/>
        <v>0.22133610562352468</v>
      </c>
      <c r="B654" s="2" t="s">
        <v>187</v>
      </c>
      <c r="C654" s="2" t="s">
        <v>188</v>
      </c>
      <c r="D654" s="2" t="s">
        <v>3836</v>
      </c>
      <c r="E654" s="2" t="s">
        <v>5121</v>
      </c>
      <c r="F654" s="2" t="s">
        <v>5122</v>
      </c>
      <c r="G654" t="s">
        <v>79</v>
      </c>
      <c r="H654" s="1">
        <f>DATE(2024,12,11)</f>
        <v>45637</v>
      </c>
      <c r="I654" s="45">
        <v>321.60000000000002</v>
      </c>
    </row>
    <row r="655" spans="1:9" x14ac:dyDescent="0.25">
      <c r="A655">
        <f t="shared" ca="1" si="11"/>
        <v>0.83011379653210182</v>
      </c>
      <c r="B655" s="2" t="s">
        <v>241</v>
      </c>
      <c r="C655" s="2" t="s">
        <v>242</v>
      </c>
      <c r="D655" s="2" t="s">
        <v>3836</v>
      </c>
      <c r="E655" s="2" t="s">
        <v>5123</v>
      </c>
      <c r="F655" s="2" t="s">
        <v>5124</v>
      </c>
      <c r="G655" t="s">
        <v>79</v>
      </c>
      <c r="H655" s="1">
        <f>DATE(2024,11,11)</f>
        <v>45607</v>
      </c>
      <c r="I655" s="45">
        <v>251.97</v>
      </c>
    </row>
    <row r="656" spans="1:9" x14ac:dyDescent="0.25">
      <c r="A656">
        <f t="shared" ca="1" si="11"/>
        <v>0.97412205752981518</v>
      </c>
      <c r="B656" s="2" t="s">
        <v>158</v>
      </c>
      <c r="C656" s="2" t="s">
        <v>159</v>
      </c>
      <c r="D656" s="2" t="s">
        <v>3836</v>
      </c>
      <c r="E656" s="2" t="s">
        <v>5125</v>
      </c>
      <c r="F656" s="2" t="s">
        <v>5126</v>
      </c>
      <c r="G656" t="s">
        <v>79</v>
      </c>
      <c r="H656" s="1">
        <f>DATE(2025,2,5)</f>
        <v>45693</v>
      </c>
      <c r="I656" s="45">
        <v>794.39</v>
      </c>
    </row>
    <row r="657" spans="1:9" x14ac:dyDescent="0.25">
      <c r="A657">
        <f t="shared" ca="1" si="11"/>
        <v>0.35130386606131203</v>
      </c>
      <c r="B657" s="2" t="s">
        <v>574</v>
      </c>
      <c r="C657" s="2" t="s">
        <v>575</v>
      </c>
      <c r="D657" s="2" t="s">
        <v>3836</v>
      </c>
      <c r="E657" s="2" t="s">
        <v>5127</v>
      </c>
      <c r="F657" s="2" t="s">
        <v>5128</v>
      </c>
      <c r="G657" t="s">
        <v>79</v>
      </c>
      <c r="H657" s="1">
        <f>DATE(2024,10,22)</f>
        <v>45587</v>
      </c>
      <c r="I657" s="45">
        <v>2223.12</v>
      </c>
    </row>
    <row r="658" spans="1:9" x14ac:dyDescent="0.25">
      <c r="A658">
        <f t="shared" ca="1" si="11"/>
        <v>0.49150809912005511</v>
      </c>
      <c r="B658" s="2" t="s">
        <v>354</v>
      </c>
      <c r="C658" s="2" t="s">
        <v>355</v>
      </c>
      <c r="D658" s="2" t="s">
        <v>3836</v>
      </c>
      <c r="E658" s="2" t="s">
        <v>5129</v>
      </c>
      <c r="F658" s="2" t="s">
        <v>5130</v>
      </c>
      <c r="G658" t="s">
        <v>101</v>
      </c>
      <c r="H658" s="1">
        <f>DATE(2025,2,17)</f>
        <v>45705</v>
      </c>
      <c r="I658" s="45">
        <v>4615.7</v>
      </c>
    </row>
    <row r="659" spans="1:9" x14ac:dyDescent="0.25">
      <c r="A659">
        <f t="shared" ca="1" si="11"/>
        <v>3.8076640796354644E-2</v>
      </c>
      <c r="B659" s="2" t="s">
        <v>81</v>
      </c>
      <c r="C659" s="2" t="s">
        <v>82</v>
      </c>
      <c r="D659" s="2" t="s">
        <v>3836</v>
      </c>
      <c r="E659" s="2" t="s">
        <v>5131</v>
      </c>
      <c r="F659" s="2" t="s">
        <v>5132</v>
      </c>
      <c r="G659" t="s">
        <v>101</v>
      </c>
      <c r="H659" s="1">
        <f>DATE(2025,1,30)</f>
        <v>45687</v>
      </c>
      <c r="I659" s="45">
        <v>3482.72</v>
      </c>
    </row>
    <row r="660" spans="1:9" x14ac:dyDescent="0.25">
      <c r="A660">
        <f t="shared" ca="1" si="11"/>
        <v>0.47129948855875026</v>
      </c>
      <c r="B660" s="2" t="s">
        <v>241</v>
      </c>
      <c r="C660" s="2" t="s">
        <v>242</v>
      </c>
      <c r="D660" s="2" t="s">
        <v>3836</v>
      </c>
      <c r="E660" s="2" t="s">
        <v>5133</v>
      </c>
      <c r="F660" s="2" t="s">
        <v>5134</v>
      </c>
      <c r="G660" t="s">
        <v>101</v>
      </c>
      <c r="H660" s="1">
        <f>DATE(2025,1,29)</f>
        <v>45686</v>
      </c>
      <c r="I660" s="45">
        <v>133.74</v>
      </c>
    </row>
    <row r="661" spans="1:9" x14ac:dyDescent="0.25">
      <c r="A661">
        <f t="shared" ca="1" si="11"/>
        <v>0.56443357176502296</v>
      </c>
      <c r="B661" s="2" t="s">
        <v>187</v>
      </c>
      <c r="C661" s="2" t="s">
        <v>188</v>
      </c>
      <c r="D661" s="2" t="s">
        <v>3836</v>
      </c>
      <c r="E661" s="2" t="s">
        <v>5135</v>
      </c>
      <c r="F661" s="2" t="s">
        <v>5136</v>
      </c>
      <c r="G661" t="s">
        <v>79</v>
      </c>
      <c r="H661" s="1">
        <f>DATE(2024,12,30)</f>
        <v>45656</v>
      </c>
      <c r="I661" s="45">
        <v>859.6</v>
      </c>
    </row>
    <row r="662" spans="1:9" x14ac:dyDescent="0.25">
      <c r="A662">
        <f t="shared" ca="1" si="11"/>
        <v>0.34998093853732826</v>
      </c>
      <c r="B662" s="2" t="s">
        <v>241</v>
      </c>
      <c r="C662" s="2" t="s">
        <v>242</v>
      </c>
      <c r="D662" s="2" t="s">
        <v>3836</v>
      </c>
      <c r="E662" s="2" t="s">
        <v>5137</v>
      </c>
      <c r="F662" s="2" t="s">
        <v>5138</v>
      </c>
      <c r="G662" t="s">
        <v>79</v>
      </c>
      <c r="H662" s="1">
        <f>DATE(2024,10,28)</f>
        <v>45593</v>
      </c>
      <c r="I662" s="45">
        <v>582.73</v>
      </c>
    </row>
    <row r="663" spans="1:9" x14ac:dyDescent="0.25">
      <c r="A663">
        <f t="shared" ca="1" si="11"/>
        <v>0.36124423408784812</v>
      </c>
      <c r="B663" s="2" t="s">
        <v>285</v>
      </c>
      <c r="C663" s="2" t="s">
        <v>286</v>
      </c>
      <c r="D663" s="2" t="s">
        <v>3836</v>
      </c>
      <c r="E663" s="2" t="s">
        <v>5139</v>
      </c>
      <c r="F663" s="2" t="s">
        <v>4796</v>
      </c>
      <c r="G663" t="s">
        <v>79</v>
      </c>
      <c r="H663" s="1">
        <f>DATE(2024,10,23)</f>
        <v>45588</v>
      </c>
      <c r="I663" s="45">
        <v>810</v>
      </c>
    </row>
    <row r="664" spans="1:9" x14ac:dyDescent="0.25">
      <c r="A664">
        <f t="shared" ca="1" si="11"/>
        <v>0.7000353246948533</v>
      </c>
      <c r="B664" s="2" t="s">
        <v>307</v>
      </c>
      <c r="C664" s="2" t="s">
        <v>308</v>
      </c>
      <c r="D664" s="2" t="s">
        <v>3836</v>
      </c>
      <c r="E664" s="2" t="s">
        <v>5140</v>
      </c>
      <c r="F664" s="2" t="s">
        <v>5141</v>
      </c>
      <c r="G664" t="s">
        <v>79</v>
      </c>
      <c r="H664" s="1">
        <f>DATE(2025,1,23)</f>
        <v>45680</v>
      </c>
      <c r="I664" s="45">
        <v>357.84</v>
      </c>
    </row>
    <row r="665" spans="1:9" x14ac:dyDescent="0.25">
      <c r="A665">
        <f t="shared" ca="1" si="11"/>
        <v>0.28434880361539394</v>
      </c>
      <c r="B665" s="2" t="s">
        <v>81</v>
      </c>
      <c r="C665" s="2" t="s">
        <v>82</v>
      </c>
      <c r="D665" s="2" t="s">
        <v>3836</v>
      </c>
      <c r="E665" s="2" t="s">
        <v>5142</v>
      </c>
      <c r="F665" s="2" t="s">
        <v>3845</v>
      </c>
      <c r="G665" t="s">
        <v>79</v>
      </c>
      <c r="H665" s="1">
        <f>DATE(2024,12,13)</f>
        <v>45639</v>
      </c>
      <c r="I665" s="45">
        <v>-51674.36</v>
      </c>
    </row>
    <row r="666" spans="1:9" x14ac:dyDescent="0.25">
      <c r="A666">
        <f t="shared" ca="1" si="11"/>
        <v>0.99704547903073559</v>
      </c>
      <c r="B666" s="2" t="s">
        <v>3650</v>
      </c>
      <c r="C666" s="2" t="s">
        <v>3651</v>
      </c>
      <c r="D666" s="2" t="s">
        <v>3836</v>
      </c>
      <c r="E666" s="2" t="s">
        <v>5143</v>
      </c>
      <c r="F666" s="2" t="s">
        <v>5144</v>
      </c>
      <c r="G666" t="s">
        <v>101</v>
      </c>
      <c r="H666" s="1">
        <f>DATE(2025,1,30)</f>
        <v>45687</v>
      </c>
      <c r="I666" s="45">
        <v>462.4</v>
      </c>
    </row>
    <row r="667" spans="1:9" x14ac:dyDescent="0.25">
      <c r="A667">
        <f t="shared" ca="1" si="11"/>
        <v>0.69049182501332362</v>
      </c>
      <c r="B667" s="2" t="s">
        <v>120</v>
      </c>
      <c r="C667" s="2" t="s">
        <v>121</v>
      </c>
      <c r="D667" s="2" t="s">
        <v>3836</v>
      </c>
      <c r="E667" s="2" t="s">
        <v>5145</v>
      </c>
      <c r="F667" s="2" t="s">
        <v>5146</v>
      </c>
      <c r="G667" t="s">
        <v>79</v>
      </c>
      <c r="H667" s="1">
        <f>DATE(2024,11,29)</f>
        <v>45625</v>
      </c>
      <c r="I667" s="45">
        <v>155.4</v>
      </c>
    </row>
    <row r="668" spans="1:9" x14ac:dyDescent="0.25">
      <c r="A668">
        <f t="shared" ca="1" si="11"/>
        <v>0.32643878852661135</v>
      </c>
      <c r="B668" s="2" t="s">
        <v>678</v>
      </c>
      <c r="C668" s="2" t="s">
        <v>679</v>
      </c>
      <c r="D668" s="2" t="s">
        <v>3836</v>
      </c>
      <c r="E668" s="2" t="s">
        <v>5147</v>
      </c>
      <c r="F668" s="2" t="s">
        <v>5148</v>
      </c>
      <c r="G668" t="s">
        <v>79</v>
      </c>
      <c r="H668" s="1">
        <f>DATE(2024,10,18)</f>
        <v>45583</v>
      </c>
      <c r="I668" s="45">
        <v>1581.77</v>
      </c>
    </row>
    <row r="669" spans="1:9" x14ac:dyDescent="0.25">
      <c r="A669">
        <f t="shared" ca="1" si="11"/>
        <v>0.3791766605621345</v>
      </c>
      <c r="B669" s="2" t="s">
        <v>241</v>
      </c>
      <c r="C669" s="2" t="s">
        <v>242</v>
      </c>
      <c r="D669" s="2" t="s">
        <v>3836</v>
      </c>
      <c r="E669" s="2" t="s">
        <v>5149</v>
      </c>
      <c r="F669" s="2" t="s">
        <v>5150</v>
      </c>
      <c r="G669" t="s">
        <v>101</v>
      </c>
      <c r="H669" s="1">
        <f>DATE(2025,2,13)</f>
        <v>45701</v>
      </c>
      <c r="I669" s="45">
        <v>2729.15</v>
      </c>
    </row>
    <row r="670" spans="1:9" x14ac:dyDescent="0.25">
      <c r="A670">
        <f t="shared" ca="1" si="11"/>
        <v>2.7435738723170733E-2</v>
      </c>
      <c r="B670" s="2" t="s">
        <v>126</v>
      </c>
      <c r="C670" s="2" t="s">
        <v>127</v>
      </c>
      <c r="D670" s="2" t="s">
        <v>3836</v>
      </c>
      <c r="E670" s="2" t="s">
        <v>5151</v>
      </c>
      <c r="F670" s="2" t="s">
        <v>5152</v>
      </c>
      <c r="G670" t="s">
        <v>79</v>
      </c>
      <c r="H670" s="1">
        <f>DATE(2024,10,15)</f>
        <v>45580</v>
      </c>
      <c r="I670" s="45">
        <v>83</v>
      </c>
    </row>
    <row r="671" spans="1:9" x14ac:dyDescent="0.25">
      <c r="A671">
        <f t="shared" ca="1" si="11"/>
        <v>3.9529829795951987E-2</v>
      </c>
      <c r="B671" s="2" t="s">
        <v>4801</v>
      </c>
      <c r="C671" s="2" t="s">
        <v>4802</v>
      </c>
      <c r="D671" s="2" t="s">
        <v>3836</v>
      </c>
      <c r="E671" s="2" t="s">
        <v>5153</v>
      </c>
      <c r="F671" s="2" t="s">
        <v>4804</v>
      </c>
      <c r="G671" t="s">
        <v>79</v>
      </c>
      <c r="H671" s="1">
        <f>DATE(2025,1,2)</f>
        <v>45659</v>
      </c>
      <c r="I671" s="45">
        <v>32311</v>
      </c>
    </row>
    <row r="672" spans="1:9" x14ac:dyDescent="0.25">
      <c r="A672">
        <f t="shared" ca="1" si="11"/>
        <v>0.53409574080278965</v>
      </c>
      <c r="B672" s="2" t="s">
        <v>126</v>
      </c>
      <c r="C672" s="2" t="s">
        <v>127</v>
      </c>
      <c r="D672" s="2" t="s">
        <v>3836</v>
      </c>
      <c r="E672" s="2" t="s">
        <v>5154</v>
      </c>
      <c r="F672" s="2" t="s">
        <v>5155</v>
      </c>
      <c r="G672" t="s">
        <v>79</v>
      </c>
      <c r="H672" s="1">
        <f>DATE(2024,11,8)</f>
        <v>45604</v>
      </c>
      <c r="I672" s="45">
        <v>819</v>
      </c>
    </row>
    <row r="673" spans="1:9" x14ac:dyDescent="0.25">
      <c r="A673">
        <f t="shared" ca="1" si="11"/>
        <v>0.47353381188667498</v>
      </c>
      <c r="B673" s="2" t="s">
        <v>81</v>
      </c>
      <c r="C673" s="2" t="s">
        <v>82</v>
      </c>
      <c r="D673" s="2" t="s">
        <v>3836</v>
      </c>
      <c r="E673" s="2" t="s">
        <v>5156</v>
      </c>
      <c r="F673" s="2" t="s">
        <v>5157</v>
      </c>
      <c r="G673" t="s">
        <v>101</v>
      </c>
      <c r="H673" s="1">
        <f>DATE(2025,1,16)</f>
        <v>45673</v>
      </c>
      <c r="I673" s="45">
        <v>6169.12</v>
      </c>
    </row>
    <row r="674" spans="1:9" x14ac:dyDescent="0.25">
      <c r="A674">
        <f t="shared" ca="1" si="11"/>
        <v>0.71266306618780351</v>
      </c>
      <c r="B674" s="2" t="s">
        <v>241</v>
      </c>
      <c r="C674" s="2" t="s">
        <v>242</v>
      </c>
      <c r="D674" s="2" t="s">
        <v>3836</v>
      </c>
      <c r="E674" s="2" t="s">
        <v>5158</v>
      </c>
      <c r="F674" s="2" t="s">
        <v>5159</v>
      </c>
      <c r="G674" t="s">
        <v>79</v>
      </c>
      <c r="H674" s="1">
        <f>DATE(2024,12,4)</f>
        <v>45630</v>
      </c>
      <c r="I674" s="45">
        <v>9565.09</v>
      </c>
    </row>
    <row r="675" spans="1:9" x14ac:dyDescent="0.25">
      <c r="A675">
        <f t="shared" ca="1" si="11"/>
        <v>0.47075548924047539</v>
      </c>
      <c r="B675" s="2" t="s">
        <v>4196</v>
      </c>
      <c r="C675" s="2" t="s">
        <v>4197</v>
      </c>
      <c r="D675" s="2" t="s">
        <v>3836</v>
      </c>
      <c r="E675" s="2" t="s">
        <v>5160</v>
      </c>
      <c r="F675" s="2" t="s">
        <v>5161</v>
      </c>
      <c r="G675" t="s">
        <v>79</v>
      </c>
      <c r="H675" s="1">
        <f>DATE(2024,11,5)</f>
        <v>45601</v>
      </c>
      <c r="I675" s="45">
        <v>2254.12</v>
      </c>
    </row>
    <row r="676" spans="1:9" x14ac:dyDescent="0.25">
      <c r="A676">
        <f t="shared" ca="1" si="11"/>
        <v>0.31414319128699808</v>
      </c>
      <c r="B676" s="2" t="s">
        <v>241</v>
      </c>
      <c r="C676" s="2" t="s">
        <v>242</v>
      </c>
      <c r="D676" s="2" t="s">
        <v>3836</v>
      </c>
      <c r="E676" s="2" t="s">
        <v>5162</v>
      </c>
      <c r="F676" s="2" t="s">
        <v>5163</v>
      </c>
      <c r="G676" t="s">
        <v>79</v>
      </c>
      <c r="H676" s="1">
        <f>DATE(2024,12,23)</f>
        <v>45649</v>
      </c>
      <c r="I676" s="45">
        <v>12.24</v>
      </c>
    </row>
    <row r="677" spans="1:9" x14ac:dyDescent="0.25">
      <c r="A677">
        <f t="shared" ca="1" si="11"/>
        <v>0.71495190761045024</v>
      </c>
      <c r="B677" s="2" t="s">
        <v>136</v>
      </c>
      <c r="C677" s="2" t="s">
        <v>137</v>
      </c>
      <c r="D677" s="2" t="s">
        <v>3836</v>
      </c>
      <c r="E677" s="2" t="s">
        <v>5164</v>
      </c>
      <c r="F677" s="2" t="s">
        <v>5165</v>
      </c>
      <c r="G677" t="s">
        <v>79</v>
      </c>
      <c r="H677" s="1">
        <f>DATE(2024,11,15)</f>
        <v>45611</v>
      </c>
      <c r="I677" s="45">
        <v>322.43</v>
      </c>
    </row>
    <row r="678" spans="1:9" x14ac:dyDescent="0.25">
      <c r="A678">
        <f t="shared" ca="1" si="11"/>
        <v>0.40333853247749618</v>
      </c>
      <c r="B678" s="2" t="s">
        <v>81</v>
      </c>
      <c r="C678" s="2" t="s">
        <v>82</v>
      </c>
      <c r="D678" s="2" t="s">
        <v>3836</v>
      </c>
      <c r="E678" s="2" t="s">
        <v>5166</v>
      </c>
      <c r="F678" s="2" t="s">
        <v>5167</v>
      </c>
      <c r="G678" t="s">
        <v>79</v>
      </c>
      <c r="H678" s="1">
        <f>DATE(2024,10,20)</f>
        <v>45585</v>
      </c>
      <c r="I678" s="45">
        <v>2993.7</v>
      </c>
    </row>
    <row r="679" spans="1:9" x14ac:dyDescent="0.25">
      <c r="A679">
        <f t="shared" ca="1" si="11"/>
        <v>3.7113051479161663E-2</v>
      </c>
      <c r="B679" s="2" t="s">
        <v>150</v>
      </c>
      <c r="C679" s="2" t="s">
        <v>151</v>
      </c>
      <c r="D679" s="2" t="s">
        <v>3836</v>
      </c>
      <c r="E679" s="2" t="s">
        <v>5168</v>
      </c>
      <c r="F679" s="2" t="s">
        <v>5169</v>
      </c>
      <c r="G679" t="s">
        <v>101</v>
      </c>
      <c r="H679" s="1">
        <f>DATE(2025,1,31)</f>
        <v>45688</v>
      </c>
      <c r="I679" s="45">
        <v>296.77999999999997</v>
      </c>
    </row>
    <row r="680" spans="1:9" x14ac:dyDescent="0.25">
      <c r="A680">
        <f t="shared" ca="1" si="11"/>
        <v>0.86499820180900633</v>
      </c>
      <c r="B680" s="2" t="s">
        <v>166</v>
      </c>
      <c r="C680" s="2" t="s">
        <v>167</v>
      </c>
      <c r="D680" s="2" t="s">
        <v>3836</v>
      </c>
      <c r="E680" s="2" t="s">
        <v>5170</v>
      </c>
      <c r="F680" s="2" t="s">
        <v>5171</v>
      </c>
      <c r="G680" t="s">
        <v>79</v>
      </c>
      <c r="H680" s="1">
        <f>DATE(2024,11,14)</f>
        <v>45610</v>
      </c>
      <c r="I680" s="45">
        <v>578.76</v>
      </c>
    </row>
    <row r="681" spans="1:9" x14ac:dyDescent="0.25">
      <c r="A681">
        <f t="shared" ca="1" si="11"/>
        <v>0.54329503849623495</v>
      </c>
      <c r="B681" s="2" t="s">
        <v>417</v>
      </c>
      <c r="C681" s="2" t="s">
        <v>418</v>
      </c>
      <c r="D681" s="2" t="s">
        <v>3836</v>
      </c>
      <c r="E681" s="2" t="s">
        <v>5172</v>
      </c>
      <c r="F681" s="2" t="s">
        <v>5173</v>
      </c>
      <c r="G681" t="s">
        <v>101</v>
      </c>
      <c r="H681" s="1">
        <f>DATE(2024,12,26)</f>
        <v>45652</v>
      </c>
      <c r="I681" s="45">
        <v>1227.24</v>
      </c>
    </row>
    <row r="682" spans="1:9" x14ac:dyDescent="0.25">
      <c r="A682">
        <f t="shared" ca="1" si="11"/>
        <v>0.43192302414391648</v>
      </c>
      <c r="B682" s="2" t="s">
        <v>311</v>
      </c>
      <c r="C682" s="2" t="s">
        <v>312</v>
      </c>
      <c r="D682" s="2" t="s">
        <v>3836</v>
      </c>
      <c r="E682" s="2" t="s">
        <v>5174</v>
      </c>
      <c r="F682" s="2" t="s">
        <v>5175</v>
      </c>
      <c r="G682" t="s">
        <v>101</v>
      </c>
      <c r="H682" s="1">
        <f>DATE(2025,2,4)</f>
        <v>45692</v>
      </c>
      <c r="I682" s="45">
        <v>82.2</v>
      </c>
    </row>
    <row r="683" spans="1:9" x14ac:dyDescent="0.25">
      <c r="A683">
        <f t="shared" ca="1" si="11"/>
        <v>0.49450187977964544</v>
      </c>
      <c r="B683" s="2" t="s">
        <v>2180</v>
      </c>
      <c r="C683" s="2" t="s">
        <v>2181</v>
      </c>
      <c r="D683" s="2" t="s">
        <v>3836</v>
      </c>
      <c r="E683" s="2" t="s">
        <v>5176</v>
      </c>
      <c r="F683" s="2" t="s">
        <v>5177</v>
      </c>
      <c r="G683" t="s">
        <v>79</v>
      </c>
      <c r="H683" s="1">
        <f>DATE(2024,10,24)</f>
        <v>45589</v>
      </c>
      <c r="I683" s="45">
        <v>1456.03</v>
      </c>
    </row>
    <row r="684" spans="1:9" x14ac:dyDescent="0.25">
      <c r="A684">
        <f t="shared" ca="1" si="11"/>
        <v>0.19843953709982864</v>
      </c>
      <c r="B684" s="2" t="s">
        <v>81</v>
      </c>
      <c r="C684" s="2" t="s">
        <v>82</v>
      </c>
      <c r="D684" s="2" t="s">
        <v>3836</v>
      </c>
      <c r="E684" s="2" t="s">
        <v>5178</v>
      </c>
      <c r="F684" s="2" t="s">
        <v>5179</v>
      </c>
      <c r="G684" t="s">
        <v>79</v>
      </c>
      <c r="H684" s="1">
        <f>DATE(2024,12,10)</f>
        <v>45636</v>
      </c>
      <c r="I684" s="45">
        <v>3812.16</v>
      </c>
    </row>
    <row r="685" spans="1:9" x14ac:dyDescent="0.25">
      <c r="A685">
        <f t="shared" ca="1" si="11"/>
        <v>0.77875237882202808</v>
      </c>
      <c r="B685" s="2" t="s">
        <v>187</v>
      </c>
      <c r="C685" s="2" t="s">
        <v>188</v>
      </c>
      <c r="D685" s="2" t="s">
        <v>3836</v>
      </c>
      <c r="E685" s="2" t="s">
        <v>5180</v>
      </c>
      <c r="F685" s="2" t="s">
        <v>5181</v>
      </c>
      <c r="G685" t="s">
        <v>79</v>
      </c>
      <c r="H685" s="1">
        <f>DATE(2024,11,12)</f>
        <v>45608</v>
      </c>
      <c r="I685" s="45">
        <v>562.79999999999995</v>
      </c>
    </row>
    <row r="686" spans="1:9" x14ac:dyDescent="0.25">
      <c r="A686">
        <f t="shared" ca="1" si="11"/>
        <v>0.57006630418829329</v>
      </c>
      <c r="B686" s="2" t="s">
        <v>126</v>
      </c>
      <c r="C686" s="2" t="s">
        <v>127</v>
      </c>
      <c r="D686" s="2" t="s">
        <v>3836</v>
      </c>
      <c r="E686" s="2" t="s">
        <v>5182</v>
      </c>
      <c r="F686" s="2" t="s">
        <v>5183</v>
      </c>
      <c r="G686" t="s">
        <v>79</v>
      </c>
      <c r="H686" s="1">
        <f>DATE(2024,10,18)</f>
        <v>45583</v>
      </c>
      <c r="I686" s="45">
        <v>89.7</v>
      </c>
    </row>
    <row r="687" spans="1:9" x14ac:dyDescent="0.25">
      <c r="A687">
        <f t="shared" ca="1" si="11"/>
        <v>0.58616322854430813</v>
      </c>
      <c r="B687" s="2" t="s">
        <v>81</v>
      </c>
      <c r="C687" s="2" t="s">
        <v>82</v>
      </c>
      <c r="D687" s="2" t="s">
        <v>3836</v>
      </c>
      <c r="E687" s="2" t="s">
        <v>5184</v>
      </c>
      <c r="F687" s="2" t="s">
        <v>5185</v>
      </c>
      <c r="G687" t="s">
        <v>79</v>
      </c>
      <c r="H687" s="1">
        <f>DATE(2024,11,19)</f>
        <v>45615</v>
      </c>
      <c r="I687" s="45">
        <v>3273.38</v>
      </c>
    </row>
    <row r="688" spans="1:9" x14ac:dyDescent="0.25">
      <c r="A688">
        <f t="shared" ca="1" si="11"/>
        <v>1.3262791914843697E-2</v>
      </c>
      <c r="B688" s="2" t="s">
        <v>187</v>
      </c>
      <c r="C688" s="2" t="s">
        <v>188</v>
      </c>
      <c r="D688" s="2" t="s">
        <v>3836</v>
      </c>
      <c r="E688" s="2" t="s">
        <v>5186</v>
      </c>
      <c r="F688" s="2" t="s">
        <v>5187</v>
      </c>
      <c r="G688" t="s">
        <v>79</v>
      </c>
      <c r="H688" s="1">
        <f>DATE(2024,12,16)</f>
        <v>45642</v>
      </c>
      <c r="I688" s="45">
        <v>38.159999999999997</v>
      </c>
    </row>
    <row r="689" spans="1:9" x14ac:dyDescent="0.25">
      <c r="A689">
        <f t="shared" ca="1" si="11"/>
        <v>7.7857834450344221E-2</v>
      </c>
      <c r="B689" s="2" t="s">
        <v>187</v>
      </c>
      <c r="C689" s="2" t="s">
        <v>188</v>
      </c>
      <c r="D689" s="2" t="s">
        <v>3836</v>
      </c>
      <c r="E689" s="2" t="s">
        <v>5188</v>
      </c>
      <c r="F689" s="2" t="s">
        <v>5189</v>
      </c>
      <c r="G689" t="s">
        <v>79</v>
      </c>
      <c r="H689" s="1">
        <f>DATE(2024,11,15)</f>
        <v>45611</v>
      </c>
      <c r="I689" s="45">
        <v>1802.6</v>
      </c>
    </row>
    <row r="690" spans="1:9" x14ac:dyDescent="0.25">
      <c r="A690">
        <f t="shared" ca="1" si="11"/>
        <v>0.38189304811141156</v>
      </c>
      <c r="B690" s="2" t="s">
        <v>81</v>
      </c>
      <c r="C690" s="2" t="s">
        <v>82</v>
      </c>
      <c r="D690" s="2" t="s">
        <v>3836</v>
      </c>
      <c r="E690" s="2" t="s">
        <v>5190</v>
      </c>
      <c r="F690" s="2" t="s">
        <v>5191</v>
      </c>
      <c r="G690" t="s">
        <v>79</v>
      </c>
      <c r="H690" s="1">
        <f>DATE(2024,11,14)</f>
        <v>45610</v>
      </c>
      <c r="I690" s="45">
        <v>5354.63</v>
      </c>
    </row>
    <row r="691" spans="1:9" x14ac:dyDescent="0.25">
      <c r="A691">
        <f t="shared" ca="1" si="11"/>
        <v>0.93440996041276425</v>
      </c>
      <c r="B691" s="2" t="s">
        <v>623</v>
      </c>
      <c r="C691" s="2" t="s">
        <v>624</v>
      </c>
      <c r="D691" s="2" t="s">
        <v>3836</v>
      </c>
      <c r="E691" s="2" t="s">
        <v>5192</v>
      </c>
      <c r="F691" s="2" t="s">
        <v>5193</v>
      </c>
      <c r="G691" t="s">
        <v>79</v>
      </c>
      <c r="H691" s="1">
        <f>DATE(2025,1,9)</f>
        <v>45666</v>
      </c>
      <c r="I691" s="45">
        <v>33004.25</v>
      </c>
    </row>
    <row r="692" spans="1:9" x14ac:dyDescent="0.25">
      <c r="A692">
        <f t="shared" ca="1" si="11"/>
        <v>0.93733429876701668</v>
      </c>
      <c r="B692" s="2" t="s">
        <v>187</v>
      </c>
      <c r="C692" s="2" t="s">
        <v>188</v>
      </c>
      <c r="D692" s="2" t="s">
        <v>3836</v>
      </c>
      <c r="E692" s="2" t="s">
        <v>5194</v>
      </c>
      <c r="F692" s="2" t="s">
        <v>5195</v>
      </c>
      <c r="G692" t="s">
        <v>79</v>
      </c>
      <c r="H692" s="1">
        <f>DATE(2024,11,27)</f>
        <v>45623</v>
      </c>
      <c r="I692" s="45">
        <v>351</v>
      </c>
    </row>
    <row r="693" spans="1:9" x14ac:dyDescent="0.25">
      <c r="A693">
        <f t="shared" ca="1" si="11"/>
        <v>0.77825474174604781</v>
      </c>
      <c r="B693" s="2" t="s">
        <v>187</v>
      </c>
      <c r="C693" s="2" t="s">
        <v>188</v>
      </c>
      <c r="D693" s="2" t="s">
        <v>3836</v>
      </c>
      <c r="E693" s="2" t="s">
        <v>5196</v>
      </c>
      <c r="F693" s="2" t="s">
        <v>4061</v>
      </c>
      <c r="G693" t="s">
        <v>79</v>
      </c>
      <c r="H693" s="1">
        <f>DATE(2024,11,12)</f>
        <v>45608</v>
      </c>
      <c r="I693" s="45">
        <v>29.05</v>
      </c>
    </row>
    <row r="694" spans="1:9" x14ac:dyDescent="0.25">
      <c r="A694">
        <f t="shared" ca="1" si="11"/>
        <v>0.45567262257941632</v>
      </c>
      <c r="B694" s="2" t="s">
        <v>241</v>
      </c>
      <c r="C694" s="2" t="s">
        <v>242</v>
      </c>
      <c r="D694" s="2" t="s">
        <v>3836</v>
      </c>
      <c r="E694" s="2" t="s">
        <v>5197</v>
      </c>
      <c r="F694" s="2" t="s">
        <v>5198</v>
      </c>
      <c r="G694" t="s">
        <v>79</v>
      </c>
      <c r="H694" s="1">
        <f>DATE(2024,11,4)</f>
        <v>45600</v>
      </c>
      <c r="I694" s="45">
        <v>10.81</v>
      </c>
    </row>
    <row r="695" spans="1:9" x14ac:dyDescent="0.25">
      <c r="A695">
        <f t="shared" ca="1" si="11"/>
        <v>0.8805152150750758</v>
      </c>
      <c r="B695" s="2" t="s">
        <v>150</v>
      </c>
      <c r="C695" s="2" t="s">
        <v>151</v>
      </c>
      <c r="D695" s="2" t="s">
        <v>3836</v>
      </c>
      <c r="E695" s="2" t="s">
        <v>5199</v>
      </c>
      <c r="F695" s="2" t="s">
        <v>5200</v>
      </c>
      <c r="G695" t="s">
        <v>101</v>
      </c>
      <c r="H695" s="1">
        <f>DATE(2025,2,26)</f>
        <v>45714</v>
      </c>
      <c r="I695" s="45">
        <v>611.89</v>
      </c>
    </row>
    <row r="696" spans="1:9" x14ac:dyDescent="0.25">
      <c r="A696">
        <f t="shared" ca="1" si="11"/>
        <v>0.26765779994450567</v>
      </c>
      <c r="B696" s="2" t="s">
        <v>366</v>
      </c>
      <c r="C696" s="2" t="s">
        <v>367</v>
      </c>
      <c r="D696" s="2" t="s">
        <v>3836</v>
      </c>
      <c r="E696" s="2" t="s">
        <v>5201</v>
      </c>
      <c r="F696" s="2" t="s">
        <v>5202</v>
      </c>
      <c r="G696" t="s">
        <v>79</v>
      </c>
      <c r="H696" s="1">
        <f>DATE(2024,10,22)</f>
        <v>45587</v>
      </c>
      <c r="I696" s="45">
        <v>16621.689999999999</v>
      </c>
    </row>
    <row r="697" spans="1:9" x14ac:dyDescent="0.25">
      <c r="A697">
        <f t="shared" ca="1" si="11"/>
        <v>0.42448241989060431</v>
      </c>
      <c r="B697" s="2" t="s">
        <v>241</v>
      </c>
      <c r="C697" s="2" t="s">
        <v>242</v>
      </c>
      <c r="D697" s="2" t="s">
        <v>3836</v>
      </c>
      <c r="E697" s="2" t="s">
        <v>5203</v>
      </c>
      <c r="F697" s="2" t="s">
        <v>5204</v>
      </c>
      <c r="G697" t="s">
        <v>79</v>
      </c>
      <c r="H697" s="1">
        <f>DATE(2024,10,8)</f>
        <v>45573</v>
      </c>
      <c r="I697" s="45">
        <v>-1429.27</v>
      </c>
    </row>
    <row r="698" spans="1:9" x14ac:dyDescent="0.25">
      <c r="A698">
        <f t="shared" ca="1" si="11"/>
        <v>0.27964328603199839</v>
      </c>
      <c r="B698" s="2" t="s">
        <v>120</v>
      </c>
      <c r="C698" s="2" t="s">
        <v>121</v>
      </c>
      <c r="D698" s="2" t="s">
        <v>3836</v>
      </c>
      <c r="E698" s="2" t="s">
        <v>5205</v>
      </c>
      <c r="F698" s="2" t="s">
        <v>4894</v>
      </c>
      <c r="G698" t="s">
        <v>79</v>
      </c>
      <c r="H698" s="1">
        <f>DATE(2025,1,15)</f>
        <v>45672</v>
      </c>
      <c r="I698" s="45">
        <v>13546.98</v>
      </c>
    </row>
    <row r="699" spans="1:9" x14ac:dyDescent="0.25">
      <c r="A699">
        <f t="shared" ca="1" si="11"/>
        <v>0.89946285214798705</v>
      </c>
      <c r="B699" s="2" t="s">
        <v>95</v>
      </c>
      <c r="C699" s="2" t="s">
        <v>96</v>
      </c>
      <c r="D699" s="2" t="s">
        <v>3836</v>
      </c>
      <c r="E699" s="2" t="s">
        <v>5206</v>
      </c>
      <c r="F699" s="2" t="s">
        <v>3913</v>
      </c>
      <c r="G699" t="s">
        <v>79</v>
      </c>
      <c r="H699" s="1">
        <f>DATE(2024,11,7)</f>
        <v>45603</v>
      </c>
      <c r="I699" s="45">
        <v>2421.44</v>
      </c>
    </row>
    <row r="700" spans="1:9" x14ac:dyDescent="0.25">
      <c r="A700">
        <f t="shared" ca="1" si="11"/>
        <v>0.81351903684527804</v>
      </c>
      <c r="B700" s="2" t="s">
        <v>126</v>
      </c>
      <c r="C700" s="2" t="s">
        <v>127</v>
      </c>
      <c r="D700" s="2" t="s">
        <v>3836</v>
      </c>
      <c r="E700" s="2" t="s">
        <v>5207</v>
      </c>
      <c r="F700" s="2" t="s">
        <v>5208</v>
      </c>
      <c r="G700" t="s">
        <v>79</v>
      </c>
      <c r="H700" s="1">
        <f>DATE(2025,1,16)</f>
        <v>45673</v>
      </c>
      <c r="I700" s="45">
        <v>355.2</v>
      </c>
    </row>
    <row r="701" spans="1:9" x14ac:dyDescent="0.25">
      <c r="A701">
        <f t="shared" ca="1" si="11"/>
        <v>0.20800132012855488</v>
      </c>
      <c r="B701" s="2" t="s">
        <v>187</v>
      </c>
      <c r="C701" s="2" t="s">
        <v>188</v>
      </c>
      <c r="D701" s="2" t="s">
        <v>3836</v>
      </c>
      <c r="E701" s="2" t="s">
        <v>5209</v>
      </c>
      <c r="F701" s="2" t="s">
        <v>5210</v>
      </c>
      <c r="G701" t="s">
        <v>101</v>
      </c>
      <c r="H701" s="1">
        <f>DATE(2025,2,5)</f>
        <v>45693</v>
      </c>
      <c r="I701" s="45">
        <v>11664</v>
      </c>
    </row>
    <row r="702" spans="1:9" x14ac:dyDescent="0.25">
      <c r="A702">
        <f t="shared" ca="1" si="11"/>
        <v>0.29959081970067247</v>
      </c>
      <c r="B702" s="2" t="s">
        <v>187</v>
      </c>
      <c r="C702" s="2" t="s">
        <v>188</v>
      </c>
      <c r="D702" s="2" t="s">
        <v>3836</v>
      </c>
      <c r="E702" s="2" t="s">
        <v>5211</v>
      </c>
      <c r="F702" s="2" t="s">
        <v>5212</v>
      </c>
      <c r="G702" t="s">
        <v>79</v>
      </c>
      <c r="H702" s="1">
        <f>DATE(2024,10,4)</f>
        <v>45569</v>
      </c>
      <c r="I702" s="45">
        <v>1688.4</v>
      </c>
    </row>
    <row r="703" spans="1:9" x14ac:dyDescent="0.25">
      <c r="A703">
        <f t="shared" ca="1" si="11"/>
        <v>0.96580298426386435</v>
      </c>
      <c r="B703" s="2" t="s">
        <v>187</v>
      </c>
      <c r="C703" s="2" t="s">
        <v>188</v>
      </c>
      <c r="D703" s="2" t="s">
        <v>3836</v>
      </c>
      <c r="E703" s="2" t="s">
        <v>5213</v>
      </c>
      <c r="F703" s="2" t="s">
        <v>5214</v>
      </c>
      <c r="G703" t="s">
        <v>101</v>
      </c>
      <c r="H703" s="1">
        <f>DATE(2025,1,21)</f>
        <v>45678</v>
      </c>
      <c r="I703" s="45">
        <v>222.48</v>
      </c>
    </row>
    <row r="704" spans="1:9" x14ac:dyDescent="0.25">
      <c r="A704">
        <f t="shared" ca="1" si="11"/>
        <v>0.14623896913874479</v>
      </c>
      <c r="B704" s="2" t="s">
        <v>678</v>
      </c>
      <c r="C704" s="2" t="s">
        <v>679</v>
      </c>
      <c r="D704" s="2" t="s">
        <v>3836</v>
      </c>
      <c r="E704" s="2" t="s">
        <v>5215</v>
      </c>
      <c r="F704" s="2" t="s">
        <v>5216</v>
      </c>
      <c r="G704" t="s">
        <v>79</v>
      </c>
      <c r="H704" s="1">
        <f>DATE(2025,1,1)</f>
        <v>45658</v>
      </c>
      <c r="I704" s="45">
        <v>-144.19</v>
      </c>
    </row>
    <row r="705" spans="1:9" x14ac:dyDescent="0.25">
      <c r="A705">
        <f t="shared" ca="1" si="11"/>
        <v>0.35897670318523822</v>
      </c>
      <c r="B705" s="2" t="s">
        <v>564</v>
      </c>
      <c r="C705" s="2" t="s">
        <v>565</v>
      </c>
      <c r="D705" s="2" t="s">
        <v>3836</v>
      </c>
      <c r="E705" s="2" t="s">
        <v>5217</v>
      </c>
      <c r="F705" s="2" t="s">
        <v>5218</v>
      </c>
      <c r="G705" t="s">
        <v>79</v>
      </c>
      <c r="H705" s="1">
        <f>DATE(2024,11,27)</f>
        <v>45623</v>
      </c>
      <c r="I705" s="45">
        <v>249.52</v>
      </c>
    </row>
    <row r="706" spans="1:9" x14ac:dyDescent="0.25">
      <c r="A706">
        <f t="shared" ca="1" si="11"/>
        <v>0.80770400665869224</v>
      </c>
      <c r="B706" s="2" t="s">
        <v>187</v>
      </c>
      <c r="C706" s="2" t="s">
        <v>188</v>
      </c>
      <c r="D706" s="2" t="s">
        <v>3836</v>
      </c>
      <c r="E706" s="2" t="s">
        <v>5219</v>
      </c>
      <c r="F706" s="2" t="s">
        <v>5220</v>
      </c>
      <c r="G706" t="s">
        <v>79</v>
      </c>
      <c r="H706" s="1">
        <f>DATE(2024,10,29)</f>
        <v>45594</v>
      </c>
      <c r="I706" s="45">
        <v>234</v>
      </c>
    </row>
    <row r="707" spans="1:9" x14ac:dyDescent="0.25">
      <c r="A707">
        <f t="shared" ca="1" si="11"/>
        <v>0.70459998636547583</v>
      </c>
      <c r="B707" s="2" t="s">
        <v>1893</v>
      </c>
      <c r="C707" s="2" t="s">
        <v>1894</v>
      </c>
      <c r="D707" s="2" t="s">
        <v>3836</v>
      </c>
      <c r="E707" s="2" t="s">
        <v>5221</v>
      </c>
      <c r="F707" s="2" t="s">
        <v>5222</v>
      </c>
      <c r="G707" t="s">
        <v>79</v>
      </c>
      <c r="H707" s="1">
        <f>DATE(2024,10,29)</f>
        <v>45594</v>
      </c>
      <c r="I707" s="45">
        <v>4098</v>
      </c>
    </row>
    <row r="708" spans="1:9" x14ac:dyDescent="0.25">
      <c r="A708">
        <f t="shared" ca="1" si="11"/>
        <v>0.51232679807653869</v>
      </c>
      <c r="B708" s="2" t="s">
        <v>241</v>
      </c>
      <c r="C708" s="2" t="s">
        <v>242</v>
      </c>
      <c r="D708" s="2" t="s">
        <v>3836</v>
      </c>
      <c r="E708" s="2" t="s">
        <v>5223</v>
      </c>
      <c r="F708" s="2" t="s">
        <v>5224</v>
      </c>
      <c r="G708" t="s">
        <v>101</v>
      </c>
      <c r="H708" s="1">
        <f>DATE(2025,1,13)</f>
        <v>45670</v>
      </c>
      <c r="I708" s="45">
        <v>5779.44</v>
      </c>
    </row>
    <row r="709" spans="1:9" x14ac:dyDescent="0.25">
      <c r="A709">
        <f t="shared" ca="1" si="11"/>
        <v>0.14842662530517814</v>
      </c>
      <c r="B709" s="2" t="s">
        <v>126</v>
      </c>
      <c r="C709" s="2" t="s">
        <v>127</v>
      </c>
      <c r="D709" s="2" t="s">
        <v>3836</v>
      </c>
      <c r="E709" s="2" t="s">
        <v>5225</v>
      </c>
      <c r="F709" s="2" t="s">
        <v>5226</v>
      </c>
      <c r="G709" t="s">
        <v>101</v>
      </c>
      <c r="H709" s="1">
        <f>DATE(2025,1,24)</f>
        <v>45681</v>
      </c>
      <c r="I709" s="45">
        <v>2730.36</v>
      </c>
    </row>
    <row r="710" spans="1:9" x14ac:dyDescent="0.25">
      <c r="A710">
        <f t="shared" ref="A710:A773" ca="1" si="12">RAND()</f>
        <v>0.22620763398305266</v>
      </c>
      <c r="B710" s="2" t="s">
        <v>307</v>
      </c>
      <c r="C710" s="2" t="s">
        <v>308</v>
      </c>
      <c r="D710" s="2" t="s">
        <v>3836</v>
      </c>
      <c r="E710" s="2" t="s">
        <v>5227</v>
      </c>
      <c r="F710" s="2" t="s">
        <v>5228</v>
      </c>
      <c r="G710" t="s">
        <v>101</v>
      </c>
      <c r="H710" s="1">
        <f>DATE(2025,1,31)</f>
        <v>45688</v>
      </c>
      <c r="I710" s="45">
        <v>329.62</v>
      </c>
    </row>
    <row r="711" spans="1:9" x14ac:dyDescent="0.25">
      <c r="A711">
        <f t="shared" ca="1" si="12"/>
        <v>0.352315985831965</v>
      </c>
      <c r="B711" s="2" t="s">
        <v>187</v>
      </c>
      <c r="C711" s="2" t="s">
        <v>188</v>
      </c>
      <c r="D711" s="2" t="s">
        <v>3836</v>
      </c>
      <c r="E711" s="2" t="s">
        <v>5229</v>
      </c>
      <c r="F711" s="2" t="s">
        <v>5230</v>
      </c>
      <c r="G711" t="s">
        <v>101</v>
      </c>
      <c r="H711" s="1">
        <f>DATE(2025,2,12)</f>
        <v>45700</v>
      </c>
      <c r="I711" s="45">
        <v>-285.25</v>
      </c>
    </row>
    <row r="712" spans="1:9" x14ac:dyDescent="0.25">
      <c r="A712">
        <f t="shared" ca="1" si="12"/>
        <v>0.84558893016413061</v>
      </c>
      <c r="B712" s="2" t="s">
        <v>261</v>
      </c>
      <c r="C712" s="2" t="s">
        <v>262</v>
      </c>
      <c r="D712" s="2" t="s">
        <v>3836</v>
      </c>
      <c r="E712" s="2" t="s">
        <v>5231</v>
      </c>
      <c r="F712" s="2" t="s">
        <v>5232</v>
      </c>
      <c r="G712" t="s">
        <v>79</v>
      </c>
      <c r="H712" s="1">
        <f>DATE(2024,10,30)</f>
        <v>45595</v>
      </c>
      <c r="I712" s="45">
        <v>9188.73</v>
      </c>
    </row>
    <row r="713" spans="1:9" x14ac:dyDescent="0.25">
      <c r="A713">
        <f t="shared" ca="1" si="12"/>
        <v>0.81988963027907091</v>
      </c>
      <c r="B713" s="2" t="s">
        <v>281</v>
      </c>
      <c r="C713" s="2" t="s">
        <v>282</v>
      </c>
      <c r="D713" s="2" t="s">
        <v>3836</v>
      </c>
      <c r="E713" s="2" t="s">
        <v>5233</v>
      </c>
      <c r="F713" s="2" t="s">
        <v>5234</v>
      </c>
      <c r="G713" t="s">
        <v>101</v>
      </c>
      <c r="H713" s="1">
        <f>DATE(2025,2,24)</f>
        <v>45712</v>
      </c>
      <c r="I713" s="45">
        <v>361.77</v>
      </c>
    </row>
    <row r="714" spans="1:9" x14ac:dyDescent="0.25">
      <c r="A714">
        <f t="shared" ca="1" si="12"/>
        <v>0.93190965750967025</v>
      </c>
      <c r="B714" s="2" t="s">
        <v>81</v>
      </c>
      <c r="C714" s="2" t="s">
        <v>82</v>
      </c>
      <c r="D714" s="2" t="s">
        <v>3836</v>
      </c>
      <c r="E714" s="2" t="s">
        <v>5235</v>
      </c>
      <c r="F714" s="2" t="s">
        <v>5236</v>
      </c>
      <c r="G714" t="s">
        <v>101</v>
      </c>
      <c r="H714" s="1">
        <f>DATE(2025,2,13)</f>
        <v>45701</v>
      </c>
      <c r="I714" s="45">
        <v>4609.09</v>
      </c>
    </row>
    <row r="715" spans="1:9" x14ac:dyDescent="0.25">
      <c r="A715">
        <f t="shared" ca="1" si="12"/>
        <v>0.43773357356872422</v>
      </c>
      <c r="B715" s="2" t="s">
        <v>919</v>
      </c>
      <c r="C715" s="2" t="s">
        <v>920</v>
      </c>
      <c r="D715" s="2" t="s">
        <v>3836</v>
      </c>
      <c r="E715" s="2" t="s">
        <v>5237</v>
      </c>
      <c r="F715" s="2" t="s">
        <v>4156</v>
      </c>
      <c r="G715" t="s">
        <v>79</v>
      </c>
      <c r="H715" s="1">
        <f>DATE(2025,1,31)</f>
        <v>45688</v>
      </c>
      <c r="I715" s="45">
        <v>0</v>
      </c>
    </row>
    <row r="716" spans="1:9" x14ac:dyDescent="0.25">
      <c r="A716">
        <f t="shared" ca="1" si="12"/>
        <v>0.27898605795519871</v>
      </c>
      <c r="B716" s="2" t="s">
        <v>120</v>
      </c>
      <c r="C716" s="2" t="s">
        <v>121</v>
      </c>
      <c r="D716" s="2" t="s">
        <v>3836</v>
      </c>
      <c r="E716" s="2" t="s">
        <v>5238</v>
      </c>
      <c r="F716" s="2" t="s">
        <v>5096</v>
      </c>
      <c r="G716" t="s">
        <v>79</v>
      </c>
      <c r="H716" s="1">
        <f>DATE(2024,11,5)</f>
        <v>45601</v>
      </c>
      <c r="I716" s="45">
        <v>8570.43</v>
      </c>
    </row>
    <row r="717" spans="1:9" x14ac:dyDescent="0.25">
      <c r="A717">
        <f t="shared" ca="1" si="12"/>
        <v>0.72394656987198358</v>
      </c>
      <c r="B717" s="2" t="s">
        <v>81</v>
      </c>
      <c r="C717" s="2" t="s">
        <v>82</v>
      </c>
      <c r="D717" s="2" t="s">
        <v>3836</v>
      </c>
      <c r="E717" s="2" t="s">
        <v>5239</v>
      </c>
      <c r="F717" s="2" t="s">
        <v>5240</v>
      </c>
      <c r="G717" t="s">
        <v>101</v>
      </c>
      <c r="H717" s="1">
        <f>DATE(2025,1,20)</f>
        <v>45677</v>
      </c>
      <c r="I717" s="45">
        <v>275.42</v>
      </c>
    </row>
    <row r="718" spans="1:9" x14ac:dyDescent="0.25">
      <c r="A718">
        <f t="shared" ca="1" si="12"/>
        <v>0.69094122433434035</v>
      </c>
      <c r="B718" s="2" t="s">
        <v>120</v>
      </c>
      <c r="C718" s="2" t="s">
        <v>121</v>
      </c>
      <c r="D718" s="2" t="s">
        <v>3836</v>
      </c>
      <c r="E718" s="2" t="s">
        <v>5241</v>
      </c>
      <c r="F718" s="2" t="s">
        <v>5242</v>
      </c>
      <c r="G718" t="s">
        <v>79</v>
      </c>
      <c r="H718" s="1">
        <f>DATE(2024,11,27)</f>
        <v>45623</v>
      </c>
      <c r="I718" s="45">
        <v>14607.6</v>
      </c>
    </row>
    <row r="719" spans="1:9" x14ac:dyDescent="0.25">
      <c r="A719">
        <f t="shared" ca="1" si="12"/>
        <v>5.0570422469476739E-2</v>
      </c>
      <c r="B719" s="2" t="s">
        <v>187</v>
      </c>
      <c r="C719" s="2" t="s">
        <v>188</v>
      </c>
      <c r="D719" s="2" t="s">
        <v>3836</v>
      </c>
      <c r="E719" s="2" t="s">
        <v>5243</v>
      </c>
      <c r="F719" s="2" t="s">
        <v>5244</v>
      </c>
      <c r="G719" t="s">
        <v>101</v>
      </c>
      <c r="H719" s="1">
        <f>DATE(2025,2,10)</f>
        <v>45698</v>
      </c>
      <c r="I719" s="45">
        <v>462</v>
      </c>
    </row>
    <row r="720" spans="1:9" x14ac:dyDescent="0.25">
      <c r="A720">
        <f t="shared" ca="1" si="12"/>
        <v>3.0130439024215971E-2</v>
      </c>
      <c r="B720" s="2" t="s">
        <v>81</v>
      </c>
      <c r="C720" s="2" t="s">
        <v>82</v>
      </c>
      <c r="D720" s="2" t="s">
        <v>3836</v>
      </c>
      <c r="E720" s="2" t="s">
        <v>5245</v>
      </c>
      <c r="F720" s="2" t="s">
        <v>5246</v>
      </c>
      <c r="G720" t="s">
        <v>79</v>
      </c>
      <c r="H720" s="1">
        <f>DATE(2024,12,17)</f>
        <v>45643</v>
      </c>
      <c r="I720" s="45">
        <v>0</v>
      </c>
    </row>
    <row r="721" spans="1:9" x14ac:dyDescent="0.25">
      <c r="A721">
        <f t="shared" ca="1" si="12"/>
        <v>0.53876050357798433</v>
      </c>
      <c r="B721" s="2" t="s">
        <v>611</v>
      </c>
      <c r="C721" s="2" t="s">
        <v>612</v>
      </c>
      <c r="D721" s="2" t="s">
        <v>3836</v>
      </c>
      <c r="E721" s="2" t="s">
        <v>5247</v>
      </c>
      <c r="F721" s="2" t="s">
        <v>5248</v>
      </c>
      <c r="G721" t="s">
        <v>79</v>
      </c>
      <c r="H721" s="1">
        <f>DATE(2025,2,28)</f>
        <v>45716</v>
      </c>
      <c r="I721" s="45">
        <v>0</v>
      </c>
    </row>
    <row r="722" spans="1:9" x14ac:dyDescent="0.25">
      <c r="A722">
        <f t="shared" ca="1" si="12"/>
        <v>0.7060218296488201</v>
      </c>
      <c r="B722" s="2" t="s">
        <v>187</v>
      </c>
      <c r="C722" s="2" t="s">
        <v>188</v>
      </c>
      <c r="D722" s="2" t="s">
        <v>3836</v>
      </c>
      <c r="E722" s="2" t="s">
        <v>5249</v>
      </c>
      <c r="F722" s="2" t="s">
        <v>5250</v>
      </c>
      <c r="G722" t="s">
        <v>79</v>
      </c>
      <c r="H722" s="1">
        <f>DATE(2024,12,3)</f>
        <v>45629</v>
      </c>
      <c r="I722" s="45">
        <v>12636</v>
      </c>
    </row>
    <row r="723" spans="1:9" x14ac:dyDescent="0.25">
      <c r="A723">
        <f t="shared" ca="1" si="12"/>
        <v>0.85991052076908314</v>
      </c>
      <c r="B723" s="2" t="s">
        <v>95</v>
      </c>
      <c r="C723" s="2" t="s">
        <v>96</v>
      </c>
      <c r="D723" s="2" t="s">
        <v>3836</v>
      </c>
      <c r="E723" s="2" t="s">
        <v>5251</v>
      </c>
      <c r="F723" s="2" t="s">
        <v>3913</v>
      </c>
      <c r="G723" t="s">
        <v>79</v>
      </c>
      <c r="H723" s="1">
        <f>DATE(2024,10,14)</f>
        <v>45579</v>
      </c>
      <c r="I723" s="45">
        <v>10757.99</v>
      </c>
    </row>
    <row r="724" spans="1:9" x14ac:dyDescent="0.25">
      <c r="A724">
        <f t="shared" ca="1" si="12"/>
        <v>0.68140737273277319</v>
      </c>
      <c r="B724" s="2" t="s">
        <v>81</v>
      </c>
      <c r="C724" s="2" t="s">
        <v>82</v>
      </c>
      <c r="D724" s="2" t="s">
        <v>3836</v>
      </c>
      <c r="E724" s="2" t="s">
        <v>5252</v>
      </c>
      <c r="F724" s="2" t="s">
        <v>5253</v>
      </c>
      <c r="G724" t="s">
        <v>101</v>
      </c>
      <c r="H724" s="1">
        <f>DATE(2025,2,16)</f>
        <v>45704</v>
      </c>
      <c r="I724" s="45">
        <v>445.22</v>
      </c>
    </row>
    <row r="725" spans="1:9" x14ac:dyDescent="0.25">
      <c r="A725">
        <f t="shared" ca="1" si="12"/>
        <v>0.28047644126614768</v>
      </c>
      <c r="B725" s="2" t="s">
        <v>678</v>
      </c>
      <c r="C725" s="2" t="s">
        <v>679</v>
      </c>
      <c r="D725" s="2" t="s">
        <v>3836</v>
      </c>
      <c r="E725" s="2" t="s">
        <v>5254</v>
      </c>
      <c r="F725" s="2" t="s">
        <v>5255</v>
      </c>
      <c r="G725" t="s">
        <v>79</v>
      </c>
      <c r="H725" s="1">
        <f>DATE(2024,12,5)</f>
        <v>45631</v>
      </c>
      <c r="I725" s="45">
        <v>181.1</v>
      </c>
    </row>
    <row r="726" spans="1:9" x14ac:dyDescent="0.25">
      <c r="A726">
        <f t="shared" ca="1" si="12"/>
        <v>0.28946166211214397</v>
      </c>
      <c r="B726" s="2" t="s">
        <v>187</v>
      </c>
      <c r="C726" s="2" t="s">
        <v>188</v>
      </c>
      <c r="D726" s="2" t="s">
        <v>3836</v>
      </c>
      <c r="E726" s="2" t="s">
        <v>5256</v>
      </c>
      <c r="F726" s="2" t="s">
        <v>5257</v>
      </c>
      <c r="G726" t="s">
        <v>79</v>
      </c>
      <c r="H726" s="1">
        <f>DATE(2024,10,14)</f>
        <v>45579</v>
      </c>
      <c r="I726" s="45">
        <v>160.80000000000001</v>
      </c>
    </row>
    <row r="727" spans="1:9" x14ac:dyDescent="0.25">
      <c r="A727">
        <f t="shared" ca="1" si="12"/>
        <v>8.69859627260956E-2</v>
      </c>
      <c r="B727" s="2" t="s">
        <v>623</v>
      </c>
      <c r="C727" s="2" t="s">
        <v>624</v>
      </c>
      <c r="D727" s="2" t="s">
        <v>3836</v>
      </c>
      <c r="E727" s="2" t="s">
        <v>5258</v>
      </c>
      <c r="F727" s="2" t="s">
        <v>5259</v>
      </c>
      <c r="G727" t="s">
        <v>79</v>
      </c>
      <c r="H727" s="1">
        <f>DATE(2024,12,9)</f>
        <v>45635</v>
      </c>
      <c r="I727" s="45">
        <v>949.38</v>
      </c>
    </row>
    <row r="728" spans="1:9" x14ac:dyDescent="0.25">
      <c r="A728">
        <f t="shared" ca="1" si="12"/>
        <v>5.9226133600078223E-2</v>
      </c>
      <c r="B728" s="2" t="s">
        <v>81</v>
      </c>
      <c r="C728" s="2" t="s">
        <v>82</v>
      </c>
      <c r="D728" s="2" t="s">
        <v>3836</v>
      </c>
      <c r="E728" s="2" t="s">
        <v>5260</v>
      </c>
      <c r="F728" s="2" t="s">
        <v>5261</v>
      </c>
      <c r="G728" t="s">
        <v>101</v>
      </c>
      <c r="H728" s="1">
        <f>DATE(2024,12,15)</f>
        <v>45641</v>
      </c>
      <c r="I728" s="45">
        <v>315.01</v>
      </c>
    </row>
    <row r="729" spans="1:9" x14ac:dyDescent="0.25">
      <c r="A729">
        <f t="shared" ca="1" si="12"/>
        <v>0.84867078689711695</v>
      </c>
      <c r="B729" s="2" t="s">
        <v>187</v>
      </c>
      <c r="C729" s="2" t="s">
        <v>188</v>
      </c>
      <c r="D729" s="2" t="s">
        <v>3836</v>
      </c>
      <c r="E729" s="2" t="s">
        <v>5262</v>
      </c>
      <c r="F729" s="2" t="s">
        <v>5263</v>
      </c>
      <c r="G729" t="s">
        <v>79</v>
      </c>
      <c r="H729" s="1">
        <f>DATE(2024,10,29)</f>
        <v>45594</v>
      </c>
      <c r="I729" s="45">
        <v>1056.3599999999999</v>
      </c>
    </row>
    <row r="730" spans="1:9" x14ac:dyDescent="0.25">
      <c r="A730">
        <f t="shared" ca="1" si="12"/>
        <v>0.20864434936894249</v>
      </c>
      <c r="B730" s="2" t="s">
        <v>366</v>
      </c>
      <c r="C730" s="2" t="s">
        <v>367</v>
      </c>
      <c r="D730" s="2" t="s">
        <v>3836</v>
      </c>
      <c r="E730" s="2" t="s">
        <v>5264</v>
      </c>
      <c r="F730" s="2" t="s">
        <v>5265</v>
      </c>
      <c r="G730" t="s">
        <v>101</v>
      </c>
      <c r="H730" s="1">
        <f>DATE(2025,2,18)</f>
        <v>45706</v>
      </c>
      <c r="I730" s="45">
        <v>904.94</v>
      </c>
    </row>
    <row r="731" spans="1:9" x14ac:dyDescent="0.25">
      <c r="A731">
        <f t="shared" ca="1" si="12"/>
        <v>0.68864884921582903</v>
      </c>
      <c r="B731" s="2" t="s">
        <v>187</v>
      </c>
      <c r="C731" s="2" t="s">
        <v>188</v>
      </c>
      <c r="D731" s="2" t="s">
        <v>3836</v>
      </c>
      <c r="E731" s="2" t="s">
        <v>5266</v>
      </c>
      <c r="F731" s="2" t="s">
        <v>5267</v>
      </c>
      <c r="G731" t="s">
        <v>79</v>
      </c>
      <c r="H731" s="1">
        <f>DATE(2024,12,30)</f>
        <v>45656</v>
      </c>
      <c r="I731" s="45">
        <v>482.4</v>
      </c>
    </row>
    <row r="732" spans="1:9" x14ac:dyDescent="0.25">
      <c r="A732">
        <f t="shared" ca="1" si="12"/>
        <v>0.54604052031152395</v>
      </c>
      <c r="B732" s="2" t="s">
        <v>81</v>
      </c>
      <c r="C732" s="2" t="s">
        <v>82</v>
      </c>
      <c r="D732" s="2" t="s">
        <v>3836</v>
      </c>
      <c r="E732" s="2" t="s">
        <v>5268</v>
      </c>
      <c r="F732" s="2" t="s">
        <v>5269</v>
      </c>
      <c r="G732" t="s">
        <v>79</v>
      </c>
      <c r="H732" s="1">
        <f>DATE(2025,1,16)</f>
        <v>45673</v>
      </c>
      <c r="I732" s="45">
        <v>0</v>
      </c>
    </row>
    <row r="733" spans="1:9" x14ac:dyDescent="0.25">
      <c r="A733">
        <f t="shared" ca="1" si="12"/>
        <v>0.64272937786516326</v>
      </c>
      <c r="B733" s="2" t="s">
        <v>224</v>
      </c>
      <c r="C733" s="2" t="s">
        <v>225</v>
      </c>
      <c r="D733" s="2" t="s">
        <v>3836</v>
      </c>
      <c r="E733" s="2" t="s">
        <v>5270</v>
      </c>
      <c r="F733" s="2" t="s">
        <v>5271</v>
      </c>
      <c r="G733" t="s">
        <v>79</v>
      </c>
      <c r="H733" s="1">
        <f>DATE(2024,10,11)</f>
        <v>45576</v>
      </c>
      <c r="I733" s="45">
        <v>1604.6</v>
      </c>
    </row>
    <row r="734" spans="1:9" x14ac:dyDescent="0.25">
      <c r="A734">
        <f t="shared" ca="1" si="12"/>
        <v>0.23889237364768889</v>
      </c>
      <c r="B734" s="2" t="s">
        <v>574</v>
      </c>
      <c r="C734" s="2" t="s">
        <v>575</v>
      </c>
      <c r="D734" s="2" t="s">
        <v>3836</v>
      </c>
      <c r="E734" s="2" t="s">
        <v>5272</v>
      </c>
      <c r="F734" s="2" t="s">
        <v>5273</v>
      </c>
      <c r="G734" t="s">
        <v>101</v>
      </c>
      <c r="H734" s="1">
        <f>DATE(2025,2,17)</f>
        <v>45705</v>
      </c>
      <c r="I734" s="45">
        <v>5289.99</v>
      </c>
    </row>
    <row r="735" spans="1:9" x14ac:dyDescent="0.25">
      <c r="A735">
        <f t="shared" ca="1" si="12"/>
        <v>0.91070588565137411</v>
      </c>
      <c r="B735" s="2" t="s">
        <v>150</v>
      </c>
      <c r="C735" s="2" t="s">
        <v>151</v>
      </c>
      <c r="D735" s="2" t="s">
        <v>3836</v>
      </c>
      <c r="E735" s="2" t="s">
        <v>5274</v>
      </c>
      <c r="F735" s="2" t="s">
        <v>5275</v>
      </c>
      <c r="G735" t="s">
        <v>79</v>
      </c>
      <c r="H735" s="1">
        <f>DATE(2024,12,20)</f>
        <v>45646</v>
      </c>
      <c r="I735" s="45">
        <v>2407.7199999999998</v>
      </c>
    </row>
    <row r="736" spans="1:9" x14ac:dyDescent="0.25">
      <c r="A736">
        <f t="shared" ca="1" si="12"/>
        <v>0.73838778749953315</v>
      </c>
      <c r="B736" s="2" t="s">
        <v>166</v>
      </c>
      <c r="C736" s="2" t="s">
        <v>167</v>
      </c>
      <c r="D736" s="2" t="s">
        <v>3836</v>
      </c>
      <c r="E736" s="2" t="s">
        <v>5276</v>
      </c>
      <c r="F736" s="2" t="s">
        <v>5277</v>
      </c>
      <c r="G736" t="s">
        <v>101</v>
      </c>
      <c r="H736" s="1">
        <f>DATE(2025,1,17)</f>
        <v>45674</v>
      </c>
      <c r="I736" s="45">
        <v>10448.129999999999</v>
      </c>
    </row>
    <row r="737" spans="1:9" x14ac:dyDescent="0.25">
      <c r="A737">
        <f t="shared" ca="1" si="12"/>
        <v>0.71311273493651683</v>
      </c>
      <c r="B737" s="2" t="s">
        <v>5278</v>
      </c>
      <c r="C737" s="2" t="s">
        <v>5279</v>
      </c>
      <c r="D737" s="2" t="s">
        <v>3836</v>
      </c>
      <c r="E737" s="2" t="s">
        <v>5280</v>
      </c>
      <c r="F737" s="2" t="s">
        <v>5281</v>
      </c>
      <c r="G737" t="s">
        <v>79</v>
      </c>
      <c r="H737" s="1">
        <f>DATE(2024,10,4)</f>
        <v>45569</v>
      </c>
      <c r="I737" s="45">
        <v>382.17</v>
      </c>
    </row>
    <row r="738" spans="1:9" x14ac:dyDescent="0.25">
      <c r="A738">
        <f t="shared" ca="1" si="12"/>
        <v>0.44322418694573418</v>
      </c>
      <c r="B738" s="2" t="s">
        <v>285</v>
      </c>
      <c r="C738" s="2" t="s">
        <v>286</v>
      </c>
      <c r="D738" s="2" t="s">
        <v>3836</v>
      </c>
      <c r="E738" s="2" t="s">
        <v>5282</v>
      </c>
      <c r="F738" s="2" t="s">
        <v>5283</v>
      </c>
      <c r="G738" t="s">
        <v>79</v>
      </c>
      <c r="H738" s="1">
        <f>DATE(2024,11,22)</f>
        <v>45618</v>
      </c>
      <c r="I738" s="45">
        <v>798.67</v>
      </c>
    </row>
    <row r="739" spans="1:9" x14ac:dyDescent="0.25">
      <c r="A739">
        <f t="shared" ca="1" si="12"/>
        <v>0.41788711543496415</v>
      </c>
      <c r="B739" s="2" t="s">
        <v>4062</v>
      </c>
      <c r="C739" s="2" t="s">
        <v>4063</v>
      </c>
      <c r="D739" s="2" t="s">
        <v>3836</v>
      </c>
      <c r="E739" s="2" t="s">
        <v>5284</v>
      </c>
      <c r="F739" s="2" t="s">
        <v>5285</v>
      </c>
      <c r="G739" t="s">
        <v>101</v>
      </c>
      <c r="H739" s="1">
        <f>DATE(2025,2,18)</f>
        <v>45706</v>
      </c>
      <c r="I739" s="45">
        <v>45.31</v>
      </c>
    </row>
    <row r="740" spans="1:9" x14ac:dyDescent="0.25">
      <c r="A740">
        <f t="shared" ca="1" si="12"/>
        <v>0.42837583733138918</v>
      </c>
      <c r="B740" s="2" t="s">
        <v>187</v>
      </c>
      <c r="C740" s="2" t="s">
        <v>188</v>
      </c>
      <c r="D740" s="2" t="s">
        <v>3836</v>
      </c>
      <c r="E740" s="2" t="s">
        <v>5286</v>
      </c>
      <c r="F740" s="2" t="s">
        <v>5287</v>
      </c>
      <c r="G740" t="s">
        <v>79</v>
      </c>
      <c r="H740" s="1">
        <f>DATE(2024,10,22)</f>
        <v>45587</v>
      </c>
      <c r="I740" s="45">
        <v>91.56</v>
      </c>
    </row>
    <row r="741" spans="1:9" x14ac:dyDescent="0.25">
      <c r="A741">
        <f t="shared" ca="1" si="12"/>
        <v>0.92437854891590532</v>
      </c>
      <c r="B741" s="2" t="s">
        <v>81</v>
      </c>
      <c r="C741" s="2" t="s">
        <v>82</v>
      </c>
      <c r="D741" s="2" t="s">
        <v>3836</v>
      </c>
      <c r="E741" s="2" t="s">
        <v>5288</v>
      </c>
      <c r="F741" s="2" t="s">
        <v>5289</v>
      </c>
      <c r="G741" t="s">
        <v>79</v>
      </c>
      <c r="H741" s="1">
        <f>DATE(2024,11,5)</f>
        <v>45601</v>
      </c>
      <c r="I741" s="45">
        <v>171.54</v>
      </c>
    </row>
    <row r="742" spans="1:9" x14ac:dyDescent="0.25">
      <c r="A742">
        <f t="shared" ca="1" si="12"/>
        <v>0.64420731568806489</v>
      </c>
      <c r="B742" s="2" t="s">
        <v>150</v>
      </c>
      <c r="C742" s="2" t="s">
        <v>151</v>
      </c>
      <c r="D742" s="2" t="s">
        <v>3836</v>
      </c>
      <c r="E742" s="2" t="s">
        <v>5290</v>
      </c>
      <c r="F742" s="2" t="s">
        <v>5291</v>
      </c>
      <c r="G742" t="s">
        <v>101</v>
      </c>
      <c r="H742" s="1">
        <f>DATE(2025,2,5)</f>
        <v>45693</v>
      </c>
      <c r="I742" s="45">
        <v>293.56</v>
      </c>
    </row>
    <row r="743" spans="1:9" x14ac:dyDescent="0.25">
      <c r="A743">
        <f t="shared" ca="1" si="12"/>
        <v>0.98043426228246944</v>
      </c>
      <c r="B743" s="2" t="s">
        <v>81</v>
      </c>
      <c r="C743" s="2" t="s">
        <v>82</v>
      </c>
      <c r="D743" s="2" t="s">
        <v>3836</v>
      </c>
      <c r="E743" s="2" t="s">
        <v>5292</v>
      </c>
      <c r="F743" s="2" t="s">
        <v>5293</v>
      </c>
      <c r="G743" t="s">
        <v>101</v>
      </c>
      <c r="H743" s="1">
        <f>DATE(2025,1,6)</f>
        <v>45663</v>
      </c>
      <c r="I743" s="45">
        <v>156.56</v>
      </c>
    </row>
    <row r="744" spans="1:9" x14ac:dyDescent="0.25">
      <c r="A744">
        <f t="shared" ca="1" si="12"/>
        <v>0.64279497221959492</v>
      </c>
      <c r="B744" s="2" t="s">
        <v>261</v>
      </c>
      <c r="C744" s="2" t="s">
        <v>262</v>
      </c>
      <c r="D744" s="2" t="s">
        <v>3836</v>
      </c>
      <c r="E744" s="2" t="s">
        <v>5294</v>
      </c>
      <c r="F744" s="2" t="s">
        <v>5295</v>
      </c>
      <c r="G744" t="s">
        <v>79</v>
      </c>
      <c r="H744" s="1">
        <f>DATE(2025,1,10)</f>
        <v>45667</v>
      </c>
      <c r="I744" s="45">
        <v>273.60000000000002</v>
      </c>
    </row>
    <row r="745" spans="1:9" x14ac:dyDescent="0.25">
      <c r="A745">
        <f t="shared" ca="1" si="12"/>
        <v>0.41577880317027305</v>
      </c>
      <c r="B745" s="2" t="s">
        <v>285</v>
      </c>
      <c r="C745" s="2" t="s">
        <v>286</v>
      </c>
      <c r="D745" s="2" t="s">
        <v>3836</v>
      </c>
      <c r="E745" s="2" t="s">
        <v>5296</v>
      </c>
      <c r="F745" s="2" t="s">
        <v>5297</v>
      </c>
      <c r="G745" t="s">
        <v>79</v>
      </c>
      <c r="H745" s="1">
        <f>DATE(2024,10,22)</f>
        <v>45587</v>
      </c>
      <c r="I745" s="45">
        <v>168.98</v>
      </c>
    </row>
    <row r="746" spans="1:9" x14ac:dyDescent="0.25">
      <c r="A746">
        <f t="shared" ca="1" si="12"/>
        <v>0.71185637069256547</v>
      </c>
      <c r="B746" s="2" t="s">
        <v>187</v>
      </c>
      <c r="C746" s="2" t="s">
        <v>188</v>
      </c>
      <c r="D746" s="2" t="s">
        <v>3836</v>
      </c>
      <c r="E746" s="2" t="s">
        <v>5298</v>
      </c>
      <c r="F746" s="2" t="s">
        <v>5299</v>
      </c>
      <c r="G746" t="s">
        <v>79</v>
      </c>
      <c r="H746" s="1">
        <f>DATE(2024,12,4)</f>
        <v>45630</v>
      </c>
      <c r="I746" s="45">
        <v>376.32</v>
      </c>
    </row>
    <row r="747" spans="1:9" x14ac:dyDescent="0.25">
      <c r="A747">
        <f t="shared" ca="1" si="12"/>
        <v>0.91641524220624782</v>
      </c>
      <c r="B747" s="2" t="s">
        <v>166</v>
      </c>
      <c r="C747" s="2" t="s">
        <v>167</v>
      </c>
      <c r="D747" s="2" t="s">
        <v>3836</v>
      </c>
      <c r="E747" s="2" t="s">
        <v>5300</v>
      </c>
      <c r="F747" s="2" t="s">
        <v>5301</v>
      </c>
      <c r="G747" t="s">
        <v>79</v>
      </c>
      <c r="H747" s="1">
        <f>DATE(2025,1,7)</f>
        <v>45664</v>
      </c>
      <c r="I747" s="45">
        <v>8393.43</v>
      </c>
    </row>
    <row r="748" spans="1:9" x14ac:dyDescent="0.25">
      <c r="A748">
        <f t="shared" ca="1" si="12"/>
        <v>0.32538454373355741</v>
      </c>
      <c r="B748" s="2" t="s">
        <v>81</v>
      </c>
      <c r="C748" s="2" t="s">
        <v>82</v>
      </c>
      <c r="D748" s="2" t="s">
        <v>3836</v>
      </c>
      <c r="E748" s="2" t="s">
        <v>5302</v>
      </c>
      <c r="F748" s="2" t="s">
        <v>5303</v>
      </c>
      <c r="G748" t="s">
        <v>101</v>
      </c>
      <c r="H748" s="1">
        <f>DATE(2025,1,22)</f>
        <v>45679</v>
      </c>
      <c r="I748" s="45">
        <v>1837.36</v>
      </c>
    </row>
    <row r="749" spans="1:9" x14ac:dyDescent="0.25">
      <c r="A749">
        <f t="shared" ca="1" si="12"/>
        <v>0.10539614854500967</v>
      </c>
      <c r="B749" s="2" t="s">
        <v>187</v>
      </c>
      <c r="C749" s="2" t="s">
        <v>188</v>
      </c>
      <c r="D749" s="2" t="s">
        <v>3836</v>
      </c>
      <c r="E749" s="2" t="s">
        <v>5304</v>
      </c>
      <c r="F749" s="2" t="s">
        <v>5305</v>
      </c>
      <c r="G749" t="s">
        <v>79</v>
      </c>
      <c r="H749" s="1">
        <f>DATE(2024,10,16)</f>
        <v>45581</v>
      </c>
      <c r="I749" s="45">
        <v>1125.5999999999999</v>
      </c>
    </row>
    <row r="750" spans="1:9" x14ac:dyDescent="0.25">
      <c r="A750">
        <f t="shared" ca="1" si="12"/>
        <v>0.50989825616112849</v>
      </c>
      <c r="B750" s="2" t="s">
        <v>224</v>
      </c>
      <c r="C750" s="2" t="s">
        <v>225</v>
      </c>
      <c r="D750" s="2" t="s">
        <v>3836</v>
      </c>
      <c r="E750" s="2" t="s">
        <v>5306</v>
      </c>
      <c r="F750" s="2" t="s">
        <v>5307</v>
      </c>
      <c r="G750" t="s">
        <v>101</v>
      </c>
      <c r="H750" s="1">
        <f>DATE(2025,2,21)</f>
        <v>45709</v>
      </c>
      <c r="I750" s="45">
        <v>2191.3000000000002</v>
      </c>
    </row>
    <row r="751" spans="1:9" x14ac:dyDescent="0.25">
      <c r="A751">
        <f t="shared" ca="1" si="12"/>
        <v>6.7422044791908275E-3</v>
      </c>
      <c r="B751" s="2" t="s">
        <v>645</v>
      </c>
      <c r="C751" s="2" t="s">
        <v>646</v>
      </c>
      <c r="D751" s="2" t="s">
        <v>3836</v>
      </c>
      <c r="E751" s="2" t="s">
        <v>5308</v>
      </c>
      <c r="F751" s="2" t="s">
        <v>5309</v>
      </c>
      <c r="G751" t="s">
        <v>79</v>
      </c>
      <c r="H751" s="1">
        <f>DATE(2024,11,11)</f>
        <v>45607</v>
      </c>
      <c r="I751" s="45">
        <v>114.8</v>
      </c>
    </row>
    <row r="752" spans="1:9" x14ac:dyDescent="0.25">
      <c r="A752">
        <f t="shared" ca="1" si="12"/>
        <v>0.1482237282770088</v>
      </c>
      <c r="B752" s="2" t="s">
        <v>1256</v>
      </c>
      <c r="C752" s="2" t="s">
        <v>1257</v>
      </c>
      <c r="D752" s="2" t="s">
        <v>3836</v>
      </c>
      <c r="E752" s="2" t="s">
        <v>5310</v>
      </c>
      <c r="F752" s="2" t="s">
        <v>5311</v>
      </c>
      <c r="G752" t="s">
        <v>79</v>
      </c>
      <c r="H752" s="1">
        <f>DATE(2024,12,16)</f>
        <v>45642</v>
      </c>
      <c r="I752" s="45">
        <v>1597.3</v>
      </c>
    </row>
    <row r="753" spans="1:9" x14ac:dyDescent="0.25">
      <c r="A753">
        <f t="shared" ca="1" si="12"/>
        <v>5.0914960552065791E-2</v>
      </c>
      <c r="B753" s="2" t="s">
        <v>4062</v>
      </c>
      <c r="C753" s="2" t="s">
        <v>4063</v>
      </c>
      <c r="D753" s="2" t="s">
        <v>3836</v>
      </c>
      <c r="E753" s="2" t="s">
        <v>5312</v>
      </c>
      <c r="F753" s="2" t="s">
        <v>5313</v>
      </c>
      <c r="G753" t="s">
        <v>79</v>
      </c>
      <c r="H753" s="1">
        <f>DATE(2025,1,21)</f>
        <v>45678</v>
      </c>
      <c r="I753" s="45">
        <v>1586.5</v>
      </c>
    </row>
    <row r="754" spans="1:9" x14ac:dyDescent="0.25">
      <c r="A754">
        <f t="shared" ca="1" si="12"/>
        <v>0.90886377591487577</v>
      </c>
      <c r="B754" s="2" t="s">
        <v>81</v>
      </c>
      <c r="C754" s="2" t="s">
        <v>82</v>
      </c>
      <c r="D754" s="2" t="s">
        <v>3836</v>
      </c>
      <c r="E754" s="2" t="s">
        <v>5314</v>
      </c>
      <c r="F754" s="2" t="s">
        <v>5315</v>
      </c>
      <c r="G754" t="s">
        <v>79</v>
      </c>
      <c r="H754" s="1">
        <f>DATE(2024,11,26)</f>
        <v>45622</v>
      </c>
      <c r="I754" s="45">
        <v>8219.27</v>
      </c>
    </row>
    <row r="755" spans="1:9" x14ac:dyDescent="0.25">
      <c r="A755">
        <f t="shared" ca="1" si="12"/>
        <v>0.90215287124884069</v>
      </c>
      <c r="B755" s="2" t="s">
        <v>187</v>
      </c>
      <c r="C755" s="2" t="s">
        <v>188</v>
      </c>
      <c r="D755" s="2" t="s">
        <v>3836</v>
      </c>
      <c r="E755" s="2" t="s">
        <v>5316</v>
      </c>
      <c r="F755" s="2" t="s">
        <v>5317</v>
      </c>
      <c r="G755" t="s">
        <v>79</v>
      </c>
      <c r="H755" s="1">
        <f>DATE(2024,12,17)</f>
        <v>45643</v>
      </c>
      <c r="I755" s="45">
        <v>58.48</v>
      </c>
    </row>
    <row r="756" spans="1:9" x14ac:dyDescent="0.25">
      <c r="A756">
        <f t="shared" ca="1" si="12"/>
        <v>0.15401257300746951</v>
      </c>
      <c r="B756" s="2" t="s">
        <v>126</v>
      </c>
      <c r="C756" s="2" t="s">
        <v>127</v>
      </c>
      <c r="D756" s="2" t="s">
        <v>3836</v>
      </c>
      <c r="E756" s="2" t="s">
        <v>5318</v>
      </c>
      <c r="F756" s="2" t="s">
        <v>5319</v>
      </c>
      <c r="G756" t="s">
        <v>79</v>
      </c>
      <c r="H756" s="1">
        <f>DATE(2024,11,11)</f>
        <v>45607</v>
      </c>
      <c r="I756" s="45">
        <v>286.14</v>
      </c>
    </row>
    <row r="757" spans="1:9" x14ac:dyDescent="0.25">
      <c r="A757">
        <f t="shared" ca="1" si="12"/>
        <v>0.182992681715338</v>
      </c>
      <c r="B757" s="2" t="s">
        <v>81</v>
      </c>
      <c r="C757" s="2" t="s">
        <v>82</v>
      </c>
      <c r="D757" s="2" t="s">
        <v>3836</v>
      </c>
      <c r="E757" s="2" t="s">
        <v>5320</v>
      </c>
      <c r="F757" s="2" t="s">
        <v>5321</v>
      </c>
      <c r="G757" t="s">
        <v>101</v>
      </c>
      <c r="H757" s="1">
        <f>DATE(2025,1,8)</f>
        <v>45665</v>
      </c>
      <c r="I757" s="45">
        <v>640.95000000000005</v>
      </c>
    </row>
    <row r="758" spans="1:9" x14ac:dyDescent="0.25">
      <c r="A758">
        <f t="shared" ca="1" si="12"/>
        <v>9.6281784322617692E-2</v>
      </c>
      <c r="B758" s="2" t="s">
        <v>120</v>
      </c>
      <c r="C758" s="2" t="s">
        <v>121</v>
      </c>
      <c r="D758" s="2" t="s">
        <v>3836</v>
      </c>
      <c r="E758" s="2" t="s">
        <v>5322</v>
      </c>
      <c r="F758" s="2" t="s">
        <v>5323</v>
      </c>
      <c r="G758" t="s">
        <v>79</v>
      </c>
      <c r="H758" s="1">
        <f>DATE(2024,11,19)</f>
        <v>45615</v>
      </c>
      <c r="I758" s="45">
        <v>722</v>
      </c>
    </row>
    <row r="759" spans="1:9" x14ac:dyDescent="0.25">
      <c r="A759">
        <f t="shared" ca="1" si="12"/>
        <v>0.44756563826624329</v>
      </c>
      <c r="B759" s="2" t="s">
        <v>1510</v>
      </c>
      <c r="C759" s="2" t="s">
        <v>1511</v>
      </c>
      <c r="D759" s="2" t="s">
        <v>3836</v>
      </c>
      <c r="E759" s="2" t="s">
        <v>5324</v>
      </c>
      <c r="F759" s="2" t="s">
        <v>5325</v>
      </c>
      <c r="G759" t="s">
        <v>79</v>
      </c>
      <c r="H759" s="1">
        <f>DATE(2025,2,17)</f>
        <v>45705</v>
      </c>
      <c r="I759" s="45">
        <v>12076.39</v>
      </c>
    </row>
    <row r="760" spans="1:9" x14ac:dyDescent="0.25">
      <c r="A760">
        <f t="shared" ca="1" si="12"/>
        <v>0.35494322828753666</v>
      </c>
      <c r="B760" s="2" t="s">
        <v>224</v>
      </c>
      <c r="C760" s="2" t="s">
        <v>225</v>
      </c>
      <c r="D760" s="2" t="s">
        <v>3836</v>
      </c>
      <c r="E760" s="2" t="s">
        <v>5326</v>
      </c>
      <c r="F760" s="2" t="s">
        <v>4052</v>
      </c>
      <c r="G760" t="s">
        <v>79</v>
      </c>
      <c r="H760" s="1">
        <f>DATE(2024,12,18)</f>
        <v>45644</v>
      </c>
      <c r="I760" s="45">
        <v>-2984.57</v>
      </c>
    </row>
    <row r="761" spans="1:9" x14ac:dyDescent="0.25">
      <c r="A761">
        <f t="shared" ca="1" si="12"/>
        <v>0.32733339397871652</v>
      </c>
      <c r="B761" s="2" t="s">
        <v>136</v>
      </c>
      <c r="C761" s="2" t="s">
        <v>137</v>
      </c>
      <c r="D761" s="2" t="s">
        <v>3836</v>
      </c>
      <c r="E761" s="2" t="s">
        <v>5327</v>
      </c>
      <c r="F761" s="2" t="s">
        <v>1718</v>
      </c>
      <c r="G761" t="s">
        <v>79</v>
      </c>
      <c r="H761" s="1">
        <f>DATE(2024,11,13)</f>
        <v>45609</v>
      </c>
      <c r="I761" s="45">
        <v>2290.04</v>
      </c>
    </row>
    <row r="762" spans="1:9" x14ac:dyDescent="0.25">
      <c r="A762">
        <f t="shared" ca="1" si="12"/>
        <v>0.26861805773274328</v>
      </c>
      <c r="B762" s="2" t="s">
        <v>187</v>
      </c>
      <c r="C762" s="2" t="s">
        <v>188</v>
      </c>
      <c r="D762" s="2" t="s">
        <v>3836</v>
      </c>
      <c r="E762" s="2" t="s">
        <v>5328</v>
      </c>
      <c r="F762" s="2" t="s">
        <v>5329</v>
      </c>
      <c r="G762" t="s">
        <v>79</v>
      </c>
      <c r="H762" s="1">
        <f>DATE(2025,1,13)</f>
        <v>45670</v>
      </c>
      <c r="I762" s="45">
        <v>1366.8</v>
      </c>
    </row>
    <row r="763" spans="1:9" x14ac:dyDescent="0.25">
      <c r="A763">
        <f t="shared" ca="1" si="12"/>
        <v>0.71946309878945858</v>
      </c>
      <c r="B763" s="2" t="s">
        <v>241</v>
      </c>
      <c r="C763" s="2" t="s">
        <v>242</v>
      </c>
      <c r="D763" s="2" t="s">
        <v>3836</v>
      </c>
      <c r="E763" s="2" t="s">
        <v>5330</v>
      </c>
      <c r="F763" s="2" t="s">
        <v>5331</v>
      </c>
      <c r="G763" t="s">
        <v>79</v>
      </c>
      <c r="H763" s="1">
        <f>DATE(2024,11,4)</f>
        <v>45600</v>
      </c>
      <c r="I763" s="45">
        <v>81.400000000000006</v>
      </c>
    </row>
    <row r="764" spans="1:9" x14ac:dyDescent="0.25">
      <c r="A764">
        <f t="shared" ca="1" si="12"/>
        <v>0.26630184823368874</v>
      </c>
      <c r="B764" s="2" t="s">
        <v>285</v>
      </c>
      <c r="C764" s="2" t="s">
        <v>286</v>
      </c>
      <c r="D764" s="2" t="s">
        <v>3836</v>
      </c>
      <c r="E764" s="2" t="s">
        <v>5332</v>
      </c>
      <c r="F764" s="2" t="s">
        <v>5333</v>
      </c>
      <c r="G764" t="s">
        <v>101</v>
      </c>
      <c r="H764" s="1">
        <f>DATE(2025,2,13)</f>
        <v>45701</v>
      </c>
      <c r="I764" s="45">
        <v>4899.84</v>
      </c>
    </row>
    <row r="765" spans="1:9" x14ac:dyDescent="0.25">
      <c r="A765">
        <f t="shared" ca="1" si="12"/>
        <v>0.99158311158441015</v>
      </c>
      <c r="B765" s="2" t="s">
        <v>110</v>
      </c>
      <c r="C765" s="2" t="s">
        <v>111</v>
      </c>
      <c r="D765" s="2" t="s">
        <v>3836</v>
      </c>
      <c r="E765" s="2" t="s">
        <v>5334</v>
      </c>
      <c r="F765" s="2" t="s">
        <v>5335</v>
      </c>
      <c r="G765" t="s">
        <v>79</v>
      </c>
      <c r="H765" s="1">
        <f>DATE(2024,10,29)</f>
        <v>45594</v>
      </c>
      <c r="I765" s="45">
        <v>4789.7299999999996</v>
      </c>
    </row>
    <row r="766" spans="1:9" x14ac:dyDescent="0.25">
      <c r="A766">
        <f t="shared" ca="1" si="12"/>
        <v>0.29639161206847142</v>
      </c>
      <c r="B766" s="2" t="s">
        <v>136</v>
      </c>
      <c r="C766" s="2" t="s">
        <v>137</v>
      </c>
      <c r="D766" s="2" t="s">
        <v>3836</v>
      </c>
      <c r="E766" s="2" t="s">
        <v>5336</v>
      </c>
      <c r="F766" s="2" t="s">
        <v>4832</v>
      </c>
      <c r="G766" t="s">
        <v>79</v>
      </c>
      <c r="H766" s="1">
        <f>DATE(2024,12,9)</f>
        <v>45635</v>
      </c>
      <c r="I766" s="45">
        <v>278.55</v>
      </c>
    </row>
    <row r="767" spans="1:9" x14ac:dyDescent="0.25">
      <c r="A767">
        <f t="shared" ca="1" si="12"/>
        <v>5.0995452327258106E-2</v>
      </c>
      <c r="B767" s="2" t="s">
        <v>150</v>
      </c>
      <c r="C767" s="2" t="s">
        <v>151</v>
      </c>
      <c r="D767" s="2" t="s">
        <v>3836</v>
      </c>
      <c r="E767" s="2" t="s">
        <v>5337</v>
      </c>
      <c r="F767" s="2" t="s">
        <v>5338</v>
      </c>
      <c r="G767" t="s">
        <v>79</v>
      </c>
      <c r="H767" s="1">
        <f>DATE(2024,10,25)</f>
        <v>45590</v>
      </c>
      <c r="I767" s="45">
        <v>186.78</v>
      </c>
    </row>
    <row r="768" spans="1:9" x14ac:dyDescent="0.25">
      <c r="A768">
        <f t="shared" ca="1" si="12"/>
        <v>0.17259258374518971</v>
      </c>
      <c r="B768" s="2" t="s">
        <v>81</v>
      </c>
      <c r="C768" s="2" t="s">
        <v>82</v>
      </c>
      <c r="D768" s="2" t="s">
        <v>3836</v>
      </c>
      <c r="E768" s="2" t="s">
        <v>5339</v>
      </c>
      <c r="F768" s="2" t="s">
        <v>5303</v>
      </c>
      <c r="G768" t="s">
        <v>101</v>
      </c>
      <c r="H768" s="1">
        <f>DATE(2025,1,22)</f>
        <v>45679</v>
      </c>
      <c r="I768" s="45">
        <v>4261.45</v>
      </c>
    </row>
    <row r="769" spans="1:9" x14ac:dyDescent="0.25">
      <c r="A769">
        <f t="shared" ca="1" si="12"/>
        <v>0.77405442690651116</v>
      </c>
      <c r="B769" s="2" t="s">
        <v>150</v>
      </c>
      <c r="C769" s="2" t="s">
        <v>151</v>
      </c>
      <c r="D769" s="2" t="s">
        <v>3836</v>
      </c>
      <c r="E769" s="2" t="s">
        <v>5340</v>
      </c>
      <c r="F769" s="2" t="s">
        <v>5341</v>
      </c>
      <c r="G769" t="s">
        <v>79</v>
      </c>
      <c r="H769" s="1">
        <f>DATE(2025,1,29)</f>
        <v>45686</v>
      </c>
      <c r="I769" s="45">
        <v>3291.42</v>
      </c>
    </row>
    <row r="770" spans="1:9" x14ac:dyDescent="0.25">
      <c r="A770">
        <f t="shared" ca="1" si="12"/>
        <v>0.49263657880168554</v>
      </c>
      <c r="B770" s="2" t="s">
        <v>81</v>
      </c>
      <c r="C770" s="2" t="s">
        <v>82</v>
      </c>
      <c r="D770" s="2" t="s">
        <v>3836</v>
      </c>
      <c r="E770" s="2" t="s">
        <v>5342</v>
      </c>
      <c r="F770" s="2" t="s">
        <v>5343</v>
      </c>
      <c r="G770" t="s">
        <v>79</v>
      </c>
      <c r="H770" s="1">
        <f>DATE(2024,10,1)</f>
        <v>45566</v>
      </c>
      <c r="I770" s="45">
        <v>4866.63</v>
      </c>
    </row>
    <row r="771" spans="1:9" x14ac:dyDescent="0.25">
      <c r="A771">
        <f t="shared" ca="1" si="12"/>
        <v>0.16869402104997311</v>
      </c>
      <c r="B771" s="2" t="s">
        <v>81</v>
      </c>
      <c r="C771" s="2" t="s">
        <v>82</v>
      </c>
      <c r="D771" s="2" t="s">
        <v>3836</v>
      </c>
      <c r="E771" s="2" t="s">
        <v>5344</v>
      </c>
      <c r="F771" s="2" t="s">
        <v>5345</v>
      </c>
      <c r="G771" t="s">
        <v>79</v>
      </c>
      <c r="H771" s="1">
        <f>DATE(2024,12,6)</f>
        <v>45632</v>
      </c>
      <c r="I771" s="45">
        <v>605.94000000000005</v>
      </c>
    </row>
    <row r="772" spans="1:9" x14ac:dyDescent="0.25">
      <c r="A772">
        <f t="shared" ca="1" si="12"/>
        <v>0.92217242962808965</v>
      </c>
      <c r="B772" s="2" t="s">
        <v>187</v>
      </c>
      <c r="C772" s="2" t="s">
        <v>188</v>
      </c>
      <c r="D772" s="2" t="s">
        <v>3836</v>
      </c>
      <c r="E772" s="2" t="s">
        <v>5346</v>
      </c>
      <c r="F772" s="2" t="s">
        <v>5347</v>
      </c>
      <c r="G772" t="s">
        <v>101</v>
      </c>
      <c r="H772" s="1">
        <f>DATE(2025,2,19)</f>
        <v>45707</v>
      </c>
      <c r="I772" s="45">
        <v>91.56</v>
      </c>
    </row>
    <row r="773" spans="1:9" x14ac:dyDescent="0.25">
      <c r="A773">
        <f t="shared" ca="1" si="12"/>
        <v>0.85350245379863099</v>
      </c>
      <c r="B773" s="2" t="s">
        <v>678</v>
      </c>
      <c r="C773" s="2" t="s">
        <v>679</v>
      </c>
      <c r="D773" s="2" t="s">
        <v>3836</v>
      </c>
      <c r="E773" s="2" t="s">
        <v>5348</v>
      </c>
      <c r="F773" s="2" t="s">
        <v>5349</v>
      </c>
      <c r="G773" t="s">
        <v>101</v>
      </c>
      <c r="H773" s="1">
        <f>DATE(2025,2,18)</f>
        <v>45706</v>
      </c>
      <c r="I773" s="45">
        <v>695.07</v>
      </c>
    </row>
    <row r="774" spans="1:9" x14ac:dyDescent="0.25">
      <c r="A774">
        <f t="shared" ref="A774:A837" ca="1" si="13">RAND()</f>
        <v>0.21340905222460715</v>
      </c>
      <c r="B774" s="2" t="s">
        <v>285</v>
      </c>
      <c r="C774" s="2" t="s">
        <v>286</v>
      </c>
      <c r="D774" s="2" t="s">
        <v>3836</v>
      </c>
      <c r="E774" s="2" t="s">
        <v>5350</v>
      </c>
      <c r="F774" s="2" t="s">
        <v>5351</v>
      </c>
      <c r="G774" t="s">
        <v>79</v>
      </c>
      <c r="H774" s="1">
        <f>DATE(2025,1,6)</f>
        <v>45663</v>
      </c>
      <c r="I774" s="45">
        <v>234.77</v>
      </c>
    </row>
    <row r="775" spans="1:9" x14ac:dyDescent="0.25">
      <c r="A775">
        <f t="shared" ca="1" si="13"/>
        <v>0.84711076954932485</v>
      </c>
      <c r="B775" s="2" t="s">
        <v>150</v>
      </c>
      <c r="C775" s="2" t="s">
        <v>151</v>
      </c>
      <c r="D775" s="2" t="s">
        <v>3836</v>
      </c>
      <c r="E775" s="2" t="s">
        <v>5352</v>
      </c>
      <c r="F775" s="2" t="s">
        <v>5353</v>
      </c>
      <c r="G775" t="s">
        <v>79</v>
      </c>
      <c r="H775" s="1">
        <f>DATE(2024,12,27)</f>
        <v>45653</v>
      </c>
      <c r="I775" s="45">
        <v>912.61</v>
      </c>
    </row>
    <row r="776" spans="1:9" x14ac:dyDescent="0.25">
      <c r="A776">
        <f t="shared" ca="1" si="13"/>
        <v>0.59509467012044093</v>
      </c>
      <c r="B776" s="2" t="s">
        <v>285</v>
      </c>
      <c r="C776" s="2" t="s">
        <v>286</v>
      </c>
      <c r="D776" s="2" t="s">
        <v>3836</v>
      </c>
      <c r="E776" s="2" t="s">
        <v>5354</v>
      </c>
      <c r="F776" s="2" t="s">
        <v>4534</v>
      </c>
      <c r="G776" t="s">
        <v>79</v>
      </c>
      <c r="H776" s="1">
        <f>DATE(2024,12,12)</f>
        <v>45638</v>
      </c>
      <c r="I776" s="45">
        <v>493.05</v>
      </c>
    </row>
    <row r="777" spans="1:9" x14ac:dyDescent="0.25">
      <c r="A777">
        <f t="shared" ca="1" si="13"/>
        <v>0.85903915776260731</v>
      </c>
      <c r="B777" s="2" t="s">
        <v>241</v>
      </c>
      <c r="C777" s="2" t="s">
        <v>242</v>
      </c>
      <c r="D777" s="2" t="s">
        <v>3836</v>
      </c>
      <c r="E777" s="2" t="s">
        <v>5355</v>
      </c>
      <c r="F777" s="2" t="s">
        <v>5356</v>
      </c>
      <c r="G777" t="s">
        <v>79</v>
      </c>
      <c r="H777" s="1">
        <f>DATE(2024,10,16)</f>
        <v>45581</v>
      </c>
      <c r="I777" s="45">
        <v>0</v>
      </c>
    </row>
    <row r="778" spans="1:9" x14ac:dyDescent="0.25">
      <c r="A778">
        <f t="shared" ca="1" si="13"/>
        <v>0.86695938760294788</v>
      </c>
      <c r="B778" s="2" t="s">
        <v>1893</v>
      </c>
      <c r="C778" s="2" t="s">
        <v>1894</v>
      </c>
      <c r="D778" s="2" t="s">
        <v>3836</v>
      </c>
      <c r="E778" s="2" t="s">
        <v>5357</v>
      </c>
      <c r="F778" s="2" t="s">
        <v>5358</v>
      </c>
      <c r="G778" t="s">
        <v>79</v>
      </c>
      <c r="H778" s="1">
        <f>DATE(2025,1,16)</f>
        <v>45673</v>
      </c>
      <c r="I778" s="45">
        <v>3282</v>
      </c>
    </row>
    <row r="779" spans="1:9" x14ac:dyDescent="0.25">
      <c r="A779">
        <f t="shared" ca="1" si="13"/>
        <v>0.87263856712032295</v>
      </c>
      <c r="B779" s="2" t="s">
        <v>126</v>
      </c>
      <c r="C779" s="2" t="s">
        <v>127</v>
      </c>
      <c r="D779" s="2" t="s">
        <v>3836</v>
      </c>
      <c r="E779" s="2" t="s">
        <v>5359</v>
      </c>
      <c r="F779" s="2" t="s">
        <v>5360</v>
      </c>
      <c r="G779" t="s">
        <v>101</v>
      </c>
      <c r="H779" s="1">
        <f>DATE(2025,3,3)</f>
        <v>45719</v>
      </c>
      <c r="I779" s="45">
        <v>420.36</v>
      </c>
    </row>
    <row r="780" spans="1:9" x14ac:dyDescent="0.25">
      <c r="A780">
        <f t="shared" ca="1" si="13"/>
        <v>0.37266060385043587</v>
      </c>
      <c r="B780" s="2" t="s">
        <v>224</v>
      </c>
      <c r="C780" s="2" t="s">
        <v>225</v>
      </c>
      <c r="D780" s="2" t="s">
        <v>3836</v>
      </c>
      <c r="E780" s="2" t="s">
        <v>5361</v>
      </c>
      <c r="F780" s="2" t="s">
        <v>5362</v>
      </c>
      <c r="G780" t="s">
        <v>79</v>
      </c>
      <c r="H780" s="1">
        <f>DATE(2024,10,12)</f>
        <v>45577</v>
      </c>
      <c r="I780" s="45">
        <v>14835.56</v>
      </c>
    </row>
    <row r="781" spans="1:9" x14ac:dyDescent="0.25">
      <c r="A781">
        <f t="shared" ca="1" si="13"/>
        <v>0.48090190642607888</v>
      </c>
      <c r="B781" s="2" t="s">
        <v>110</v>
      </c>
      <c r="C781" s="2" t="s">
        <v>111</v>
      </c>
      <c r="D781" s="2" t="s">
        <v>3836</v>
      </c>
      <c r="E781" s="2" t="s">
        <v>5363</v>
      </c>
      <c r="F781" s="2" t="s">
        <v>5364</v>
      </c>
      <c r="G781" t="s">
        <v>79</v>
      </c>
      <c r="H781" s="1">
        <f>DATE(2024,11,26)</f>
        <v>45622</v>
      </c>
      <c r="I781" s="45">
        <v>16888.560000000001</v>
      </c>
    </row>
    <row r="782" spans="1:9" x14ac:dyDescent="0.25">
      <c r="A782">
        <f t="shared" ca="1" si="13"/>
        <v>0.73883375757007008</v>
      </c>
      <c r="B782" s="2" t="s">
        <v>187</v>
      </c>
      <c r="C782" s="2" t="s">
        <v>188</v>
      </c>
      <c r="D782" s="2" t="s">
        <v>3836</v>
      </c>
      <c r="E782" s="2" t="s">
        <v>5365</v>
      </c>
      <c r="F782" s="2" t="s">
        <v>5366</v>
      </c>
      <c r="G782" t="s">
        <v>79</v>
      </c>
      <c r="H782" s="1">
        <f>DATE(2024,10,7)</f>
        <v>45572</v>
      </c>
      <c r="I782" s="45">
        <v>80.400000000000006</v>
      </c>
    </row>
    <row r="783" spans="1:9" x14ac:dyDescent="0.25">
      <c r="A783">
        <f t="shared" ca="1" si="13"/>
        <v>0.88077763887533722</v>
      </c>
      <c r="B783" s="2" t="s">
        <v>126</v>
      </c>
      <c r="C783" s="2" t="s">
        <v>127</v>
      </c>
      <c r="D783" s="2" t="s">
        <v>3836</v>
      </c>
      <c r="E783" s="2" t="s">
        <v>5367</v>
      </c>
      <c r="F783" s="2" t="s">
        <v>5226</v>
      </c>
      <c r="G783" t="s">
        <v>101</v>
      </c>
      <c r="H783" s="1">
        <f>DATE(2025,2,14)</f>
        <v>45702</v>
      </c>
      <c r="I783" s="45">
        <v>58.3</v>
      </c>
    </row>
    <row r="784" spans="1:9" x14ac:dyDescent="0.25">
      <c r="A784">
        <f t="shared" ca="1" si="13"/>
        <v>0.3651596642660806</v>
      </c>
      <c r="B784" s="2" t="s">
        <v>241</v>
      </c>
      <c r="C784" s="2" t="s">
        <v>242</v>
      </c>
      <c r="D784" s="2" t="s">
        <v>3836</v>
      </c>
      <c r="E784" s="2" t="s">
        <v>5368</v>
      </c>
      <c r="F784" s="2" t="s">
        <v>5369</v>
      </c>
      <c r="G784" t="s">
        <v>79</v>
      </c>
      <c r="H784" s="1">
        <f>DATE(2024,10,28)</f>
        <v>45593</v>
      </c>
      <c r="I784" s="45">
        <v>1827.96</v>
      </c>
    </row>
    <row r="785" spans="1:9" x14ac:dyDescent="0.25">
      <c r="A785">
        <f t="shared" ca="1" si="13"/>
        <v>0.46594006943045152</v>
      </c>
      <c r="B785" s="2" t="s">
        <v>1240</v>
      </c>
      <c r="C785" s="2" t="s">
        <v>82</v>
      </c>
      <c r="D785" s="2" t="s">
        <v>3836</v>
      </c>
      <c r="E785" s="2" t="s">
        <v>5370</v>
      </c>
      <c r="F785" s="2" t="s">
        <v>5371</v>
      </c>
      <c r="G785" t="s">
        <v>79</v>
      </c>
      <c r="H785" s="1">
        <f>DATE(2024,12,3)</f>
        <v>45629</v>
      </c>
      <c r="I785" s="45">
        <v>4955.33</v>
      </c>
    </row>
    <row r="786" spans="1:9" x14ac:dyDescent="0.25">
      <c r="A786">
        <f t="shared" ca="1" si="13"/>
        <v>0.97618974047712714</v>
      </c>
      <c r="B786" s="2" t="s">
        <v>241</v>
      </c>
      <c r="C786" s="2" t="s">
        <v>242</v>
      </c>
      <c r="D786" s="2" t="s">
        <v>3836</v>
      </c>
      <c r="E786" s="2" t="s">
        <v>5372</v>
      </c>
      <c r="F786" s="2" t="s">
        <v>5373</v>
      </c>
      <c r="G786" t="s">
        <v>101</v>
      </c>
      <c r="H786" s="1">
        <f>DATE(2025,2,13)</f>
        <v>45701</v>
      </c>
      <c r="I786" s="45">
        <v>149.18</v>
      </c>
    </row>
    <row r="787" spans="1:9" x14ac:dyDescent="0.25">
      <c r="A787">
        <f t="shared" ca="1" si="13"/>
        <v>3.4991071815412167E-2</v>
      </c>
      <c r="B787" s="2" t="s">
        <v>187</v>
      </c>
      <c r="C787" s="2" t="s">
        <v>188</v>
      </c>
      <c r="D787" s="2" t="s">
        <v>3836</v>
      </c>
      <c r="E787" s="2" t="s">
        <v>5374</v>
      </c>
      <c r="F787" s="2" t="s">
        <v>5375</v>
      </c>
      <c r="G787" t="s">
        <v>79</v>
      </c>
      <c r="H787" s="1">
        <f>DATE(2024,12,20)</f>
        <v>45646</v>
      </c>
      <c r="I787" s="45">
        <v>-614.6</v>
      </c>
    </row>
    <row r="788" spans="1:9" x14ac:dyDescent="0.25">
      <c r="A788">
        <f t="shared" ca="1" si="13"/>
        <v>0.31795129632951868</v>
      </c>
      <c r="B788" s="2" t="s">
        <v>150</v>
      </c>
      <c r="C788" s="2" t="s">
        <v>151</v>
      </c>
      <c r="D788" s="2" t="s">
        <v>3836</v>
      </c>
      <c r="E788" s="2" t="s">
        <v>5376</v>
      </c>
      <c r="F788" s="2" t="s">
        <v>5377</v>
      </c>
      <c r="G788" t="s">
        <v>79</v>
      </c>
      <c r="H788" s="1">
        <f>DATE(2024,12,13)</f>
        <v>45639</v>
      </c>
      <c r="I788" s="45">
        <v>408.4</v>
      </c>
    </row>
    <row r="789" spans="1:9" x14ac:dyDescent="0.25">
      <c r="A789">
        <f t="shared" ca="1" si="13"/>
        <v>0.31243941568938138</v>
      </c>
      <c r="B789" s="2" t="s">
        <v>678</v>
      </c>
      <c r="C789" s="2" t="s">
        <v>679</v>
      </c>
      <c r="D789" s="2" t="s">
        <v>3836</v>
      </c>
      <c r="E789" s="2" t="s">
        <v>5378</v>
      </c>
      <c r="F789" s="2" t="s">
        <v>5379</v>
      </c>
      <c r="G789" t="s">
        <v>79</v>
      </c>
      <c r="H789" s="1">
        <f>DATE(2024,10,17)</f>
        <v>45582</v>
      </c>
      <c r="I789" s="45">
        <v>424.52</v>
      </c>
    </row>
    <row r="790" spans="1:9" x14ac:dyDescent="0.25">
      <c r="A790">
        <f t="shared" ca="1" si="13"/>
        <v>0.71756174526200178</v>
      </c>
      <c r="B790" s="2" t="s">
        <v>417</v>
      </c>
      <c r="C790" s="2" t="s">
        <v>418</v>
      </c>
      <c r="D790" s="2" t="s">
        <v>3836</v>
      </c>
      <c r="E790" s="2" t="s">
        <v>5380</v>
      </c>
      <c r="F790" s="2" t="s">
        <v>5381</v>
      </c>
      <c r="G790" t="s">
        <v>79</v>
      </c>
      <c r="H790" s="1">
        <f>DATE(2024,11,15)</f>
        <v>45611</v>
      </c>
      <c r="I790" s="45">
        <v>2919.75</v>
      </c>
    </row>
    <row r="791" spans="1:9" x14ac:dyDescent="0.25">
      <c r="A791">
        <f t="shared" ca="1" si="13"/>
        <v>0.89616461682411763</v>
      </c>
      <c r="B791" s="2" t="s">
        <v>81</v>
      </c>
      <c r="C791" s="2" t="s">
        <v>82</v>
      </c>
      <c r="D791" s="2" t="s">
        <v>3836</v>
      </c>
      <c r="E791" s="2" t="s">
        <v>5382</v>
      </c>
      <c r="F791" s="2" t="s">
        <v>5383</v>
      </c>
      <c r="G791" t="s">
        <v>79</v>
      </c>
      <c r="H791" s="1">
        <f>DATE(2024,12,9)</f>
        <v>45635</v>
      </c>
      <c r="I791" s="45">
        <v>1851.12</v>
      </c>
    </row>
    <row r="792" spans="1:9" x14ac:dyDescent="0.25">
      <c r="A792">
        <f t="shared" ca="1" si="13"/>
        <v>0.16672280161722419</v>
      </c>
      <c r="B792" s="2" t="s">
        <v>81</v>
      </c>
      <c r="C792" s="2" t="s">
        <v>82</v>
      </c>
      <c r="D792" s="2" t="s">
        <v>3836</v>
      </c>
      <c r="E792" s="2" t="s">
        <v>5384</v>
      </c>
      <c r="F792" s="2" t="s">
        <v>5385</v>
      </c>
      <c r="G792" t="s">
        <v>79</v>
      </c>
      <c r="H792" s="1">
        <f>DATE(2024,10,16)</f>
        <v>45581</v>
      </c>
      <c r="I792" s="45">
        <v>239.66</v>
      </c>
    </row>
    <row r="793" spans="1:9" x14ac:dyDescent="0.25">
      <c r="A793">
        <f t="shared" ca="1" si="13"/>
        <v>0.35832496110375756</v>
      </c>
      <c r="B793" s="2" t="s">
        <v>285</v>
      </c>
      <c r="C793" s="2" t="s">
        <v>286</v>
      </c>
      <c r="D793" s="2" t="s">
        <v>3836</v>
      </c>
      <c r="E793" s="2" t="s">
        <v>5386</v>
      </c>
      <c r="F793" s="2" t="s">
        <v>5387</v>
      </c>
      <c r="G793" t="s">
        <v>101</v>
      </c>
      <c r="H793" s="1">
        <f>DATE(2025,2,19)</f>
        <v>45707</v>
      </c>
      <c r="I793" s="45">
        <v>31688.05</v>
      </c>
    </row>
    <row r="794" spans="1:9" x14ac:dyDescent="0.25">
      <c r="A794">
        <f t="shared" ca="1" si="13"/>
        <v>0.90175404526343605</v>
      </c>
      <c r="B794" s="2" t="s">
        <v>81</v>
      </c>
      <c r="C794" s="2" t="s">
        <v>82</v>
      </c>
      <c r="D794" s="2" t="s">
        <v>3836</v>
      </c>
      <c r="E794" s="2" t="s">
        <v>5388</v>
      </c>
      <c r="F794" s="2" t="s">
        <v>5389</v>
      </c>
      <c r="G794" t="s">
        <v>79</v>
      </c>
      <c r="H794" s="1">
        <f>DATE(2024,11,6)</f>
        <v>45602</v>
      </c>
      <c r="I794" s="45">
        <v>2324.37</v>
      </c>
    </row>
    <row r="795" spans="1:9" x14ac:dyDescent="0.25">
      <c r="A795">
        <f t="shared" ca="1" si="13"/>
        <v>0.57677227366656714</v>
      </c>
      <c r="B795" s="2" t="s">
        <v>150</v>
      </c>
      <c r="C795" s="2" t="s">
        <v>151</v>
      </c>
      <c r="D795" s="2" t="s">
        <v>3836</v>
      </c>
      <c r="E795" s="2" t="s">
        <v>5390</v>
      </c>
      <c r="F795" s="2" t="s">
        <v>5391</v>
      </c>
      <c r="G795" t="s">
        <v>79</v>
      </c>
      <c r="H795" s="1">
        <f>DATE(2024,12,26)</f>
        <v>45652</v>
      </c>
      <c r="I795" s="45">
        <v>171.18</v>
      </c>
    </row>
    <row r="796" spans="1:9" x14ac:dyDescent="0.25">
      <c r="A796">
        <f t="shared" ca="1" si="13"/>
        <v>0.93016979242299125</v>
      </c>
      <c r="B796" s="2" t="s">
        <v>81</v>
      </c>
      <c r="C796" s="2" t="s">
        <v>82</v>
      </c>
      <c r="D796" s="2" t="s">
        <v>3836</v>
      </c>
      <c r="E796" s="2" t="s">
        <v>5392</v>
      </c>
      <c r="F796" s="2" t="s">
        <v>5393</v>
      </c>
      <c r="G796" t="s">
        <v>79</v>
      </c>
      <c r="H796" s="1">
        <f>DATE(2024,10,27)</f>
        <v>45592</v>
      </c>
      <c r="I796" s="45">
        <v>3404.78</v>
      </c>
    </row>
    <row r="797" spans="1:9" x14ac:dyDescent="0.25">
      <c r="A797">
        <f t="shared" ca="1" si="13"/>
        <v>0.97679956877802943</v>
      </c>
      <c r="B797" s="2" t="s">
        <v>5394</v>
      </c>
      <c r="C797" s="2" t="s">
        <v>5395</v>
      </c>
      <c r="D797" s="2" t="s">
        <v>3836</v>
      </c>
      <c r="E797" s="2" t="s">
        <v>5396</v>
      </c>
      <c r="F797" s="2" t="s">
        <v>5397</v>
      </c>
      <c r="G797" t="s">
        <v>79</v>
      </c>
      <c r="H797" s="1">
        <f>DATE(2025,2,4)</f>
        <v>45692</v>
      </c>
      <c r="I797" s="45">
        <v>4790</v>
      </c>
    </row>
    <row r="798" spans="1:9" x14ac:dyDescent="0.25">
      <c r="A798">
        <f t="shared" ca="1" si="13"/>
        <v>0.42424718405057604</v>
      </c>
      <c r="B798" s="2" t="s">
        <v>81</v>
      </c>
      <c r="C798" s="2" t="s">
        <v>82</v>
      </c>
      <c r="D798" s="2" t="s">
        <v>3836</v>
      </c>
      <c r="E798" s="2" t="s">
        <v>5398</v>
      </c>
      <c r="F798" s="2" t="s">
        <v>5399</v>
      </c>
      <c r="G798" t="s">
        <v>79</v>
      </c>
      <c r="H798" s="1">
        <f>DATE(2024,11,14)</f>
        <v>45610</v>
      </c>
      <c r="I798" s="45">
        <v>548.28</v>
      </c>
    </row>
    <row r="799" spans="1:9" x14ac:dyDescent="0.25">
      <c r="A799">
        <f t="shared" ca="1" si="13"/>
        <v>0.14018126299969236</v>
      </c>
      <c r="B799" s="2" t="s">
        <v>150</v>
      </c>
      <c r="C799" s="2" t="s">
        <v>151</v>
      </c>
      <c r="D799" s="2" t="s">
        <v>3836</v>
      </c>
      <c r="E799" s="2" t="s">
        <v>5400</v>
      </c>
      <c r="F799" s="2" t="s">
        <v>5401</v>
      </c>
      <c r="G799" t="s">
        <v>79</v>
      </c>
      <c r="H799" s="1">
        <f>DATE(2024,10,25)</f>
        <v>45590</v>
      </c>
      <c r="I799" s="45">
        <v>783.08</v>
      </c>
    </row>
    <row r="800" spans="1:9" x14ac:dyDescent="0.25">
      <c r="A800">
        <f t="shared" ca="1" si="13"/>
        <v>0.99547881581458131</v>
      </c>
      <c r="B800" s="2" t="s">
        <v>285</v>
      </c>
      <c r="C800" s="2" t="s">
        <v>286</v>
      </c>
      <c r="D800" s="2" t="s">
        <v>3836</v>
      </c>
      <c r="E800" s="2" t="s">
        <v>5402</v>
      </c>
      <c r="F800" s="2" t="s">
        <v>5403</v>
      </c>
      <c r="G800" t="s">
        <v>79</v>
      </c>
      <c r="H800" s="1">
        <f>DATE(2025,1,23)</f>
        <v>45680</v>
      </c>
      <c r="I800" s="45">
        <v>1439.84</v>
      </c>
    </row>
    <row r="801" spans="1:9" x14ac:dyDescent="0.25">
      <c r="A801">
        <f t="shared" ca="1" si="13"/>
        <v>0.72737047254296172</v>
      </c>
      <c r="B801" s="2" t="s">
        <v>166</v>
      </c>
      <c r="C801" s="2" t="s">
        <v>167</v>
      </c>
      <c r="D801" s="2" t="s">
        <v>3836</v>
      </c>
      <c r="E801" s="2" t="s">
        <v>5404</v>
      </c>
      <c r="F801" s="2" t="s">
        <v>5405</v>
      </c>
      <c r="G801" t="s">
        <v>101</v>
      </c>
      <c r="H801" s="1">
        <f>DATE(2025,2,21)</f>
        <v>45709</v>
      </c>
      <c r="I801" s="45">
        <v>4144.93</v>
      </c>
    </row>
    <row r="802" spans="1:9" x14ac:dyDescent="0.25">
      <c r="A802">
        <f t="shared" ca="1" si="13"/>
        <v>0.49679741195029026</v>
      </c>
      <c r="B802" s="2" t="s">
        <v>241</v>
      </c>
      <c r="C802" s="2" t="s">
        <v>242</v>
      </c>
      <c r="D802" s="2" t="s">
        <v>3836</v>
      </c>
      <c r="E802" s="2" t="s">
        <v>5406</v>
      </c>
      <c r="F802" s="2" t="s">
        <v>5407</v>
      </c>
      <c r="G802" t="s">
        <v>79</v>
      </c>
      <c r="H802" s="1">
        <f>DATE(2024,10,28)</f>
        <v>45593</v>
      </c>
      <c r="I802" s="45">
        <v>502.35</v>
      </c>
    </row>
    <row r="803" spans="1:9" x14ac:dyDescent="0.25">
      <c r="A803">
        <f t="shared" ca="1" si="13"/>
        <v>0.79671012184938017</v>
      </c>
      <c r="B803" s="2" t="s">
        <v>285</v>
      </c>
      <c r="C803" s="2" t="s">
        <v>286</v>
      </c>
      <c r="D803" s="2" t="s">
        <v>3836</v>
      </c>
      <c r="E803" s="2" t="s">
        <v>5408</v>
      </c>
      <c r="F803" s="2" t="s">
        <v>5409</v>
      </c>
      <c r="G803" t="s">
        <v>79</v>
      </c>
      <c r="H803" s="1">
        <f>DATE(2024,10,28)</f>
        <v>45593</v>
      </c>
      <c r="I803" s="45">
        <v>3758.94</v>
      </c>
    </row>
    <row r="804" spans="1:9" x14ac:dyDescent="0.25">
      <c r="A804">
        <f t="shared" ca="1" si="13"/>
        <v>0.20083782220223945</v>
      </c>
      <c r="B804" s="2" t="s">
        <v>718</v>
      </c>
      <c r="C804" s="2" t="s">
        <v>719</v>
      </c>
      <c r="D804" s="2" t="s">
        <v>3836</v>
      </c>
      <c r="E804" s="2" t="s">
        <v>5410</v>
      </c>
      <c r="F804" s="2" t="s">
        <v>5411</v>
      </c>
      <c r="G804" t="s">
        <v>79</v>
      </c>
      <c r="H804" s="1">
        <f>DATE(2025,1,15)</f>
        <v>45672</v>
      </c>
      <c r="I804" s="45">
        <v>9529.6</v>
      </c>
    </row>
    <row r="805" spans="1:9" x14ac:dyDescent="0.25">
      <c r="A805">
        <f t="shared" ca="1" si="13"/>
        <v>0.78524775297634031</v>
      </c>
      <c r="B805" s="2" t="s">
        <v>81</v>
      </c>
      <c r="C805" s="2" t="s">
        <v>82</v>
      </c>
      <c r="D805" s="2" t="s">
        <v>3836</v>
      </c>
      <c r="E805" s="2" t="s">
        <v>5412</v>
      </c>
      <c r="F805" s="2" t="s">
        <v>5413</v>
      </c>
      <c r="G805" t="s">
        <v>79</v>
      </c>
      <c r="H805" s="1">
        <f>DATE(2024,10,6)</f>
        <v>45571</v>
      </c>
      <c r="I805" s="45">
        <v>6616.68</v>
      </c>
    </row>
    <row r="806" spans="1:9" x14ac:dyDescent="0.25">
      <c r="A806">
        <f t="shared" ca="1" si="13"/>
        <v>0.29872054496960077</v>
      </c>
      <c r="B806" s="2" t="s">
        <v>81</v>
      </c>
      <c r="C806" s="2" t="s">
        <v>82</v>
      </c>
      <c r="D806" s="2" t="s">
        <v>3836</v>
      </c>
      <c r="E806" s="2" t="s">
        <v>5414</v>
      </c>
      <c r="F806" s="2" t="s">
        <v>5415</v>
      </c>
      <c r="G806" t="s">
        <v>101</v>
      </c>
      <c r="H806" s="1">
        <f>DATE(2025,1,31)</f>
        <v>45688</v>
      </c>
      <c r="I806" s="45">
        <v>609.95000000000005</v>
      </c>
    </row>
    <row r="807" spans="1:9" x14ac:dyDescent="0.25">
      <c r="A807">
        <f t="shared" ca="1" si="13"/>
        <v>0.11910606433969173</v>
      </c>
      <c r="B807" s="2" t="s">
        <v>241</v>
      </c>
      <c r="C807" s="2" t="s">
        <v>242</v>
      </c>
      <c r="D807" s="2" t="s">
        <v>3836</v>
      </c>
      <c r="E807" s="2" t="s">
        <v>5416</v>
      </c>
      <c r="F807" s="2" t="s">
        <v>5417</v>
      </c>
      <c r="G807" t="s">
        <v>101</v>
      </c>
      <c r="H807" s="1">
        <f>DATE(2025,2,17)</f>
        <v>45705</v>
      </c>
      <c r="I807" s="45">
        <v>9908.34</v>
      </c>
    </row>
    <row r="808" spans="1:9" x14ac:dyDescent="0.25">
      <c r="A808">
        <f t="shared" ca="1" si="13"/>
        <v>0.17539138647636621</v>
      </c>
      <c r="B808" s="2" t="s">
        <v>187</v>
      </c>
      <c r="C808" s="2" t="s">
        <v>188</v>
      </c>
      <c r="D808" s="2" t="s">
        <v>3836</v>
      </c>
      <c r="E808" s="2" t="s">
        <v>5418</v>
      </c>
      <c r="F808" s="2" t="s">
        <v>5419</v>
      </c>
      <c r="G808" t="s">
        <v>79</v>
      </c>
      <c r="H808" s="1">
        <f>DATE(2025,1,31)</f>
        <v>45688</v>
      </c>
      <c r="I808" s="45">
        <v>-373.4</v>
      </c>
    </row>
    <row r="809" spans="1:9" x14ac:dyDescent="0.25">
      <c r="A809">
        <f t="shared" ca="1" si="13"/>
        <v>0.93001110268152309</v>
      </c>
      <c r="B809" s="2" t="s">
        <v>81</v>
      </c>
      <c r="C809" s="2" t="s">
        <v>82</v>
      </c>
      <c r="D809" s="2" t="s">
        <v>3836</v>
      </c>
      <c r="E809" s="2" t="s">
        <v>5420</v>
      </c>
      <c r="F809" s="2" t="s">
        <v>5421</v>
      </c>
      <c r="G809" t="s">
        <v>101</v>
      </c>
      <c r="H809" s="1">
        <f>DATE(2025,2,10)</f>
        <v>45698</v>
      </c>
      <c r="I809" s="45">
        <v>3458.68</v>
      </c>
    </row>
    <row r="810" spans="1:9" x14ac:dyDescent="0.25">
      <c r="A810">
        <f t="shared" ca="1" si="13"/>
        <v>0.49306041914099619</v>
      </c>
      <c r="B810" s="2" t="s">
        <v>120</v>
      </c>
      <c r="C810" s="2" t="s">
        <v>121</v>
      </c>
      <c r="D810" s="2" t="s">
        <v>3836</v>
      </c>
      <c r="E810" s="2" t="s">
        <v>5422</v>
      </c>
      <c r="F810" s="2" t="s">
        <v>5423</v>
      </c>
      <c r="G810" t="s">
        <v>79</v>
      </c>
      <c r="H810" s="1">
        <f>DATE(2024,12,23)</f>
        <v>45649</v>
      </c>
      <c r="I810" s="45">
        <v>29</v>
      </c>
    </row>
    <row r="811" spans="1:9" x14ac:dyDescent="0.25">
      <c r="A811">
        <f t="shared" ca="1" si="13"/>
        <v>0.89896980346266031</v>
      </c>
      <c r="B811" s="2" t="s">
        <v>678</v>
      </c>
      <c r="C811" s="2" t="s">
        <v>679</v>
      </c>
      <c r="D811" s="2" t="s">
        <v>3836</v>
      </c>
      <c r="E811" s="2" t="s">
        <v>5424</v>
      </c>
      <c r="F811" s="2" t="s">
        <v>4695</v>
      </c>
      <c r="G811" t="s">
        <v>79</v>
      </c>
      <c r="H811" s="1">
        <f>DATE(2024,12,26)</f>
        <v>45652</v>
      </c>
      <c r="I811" s="45">
        <v>255.1</v>
      </c>
    </row>
    <row r="812" spans="1:9" x14ac:dyDescent="0.25">
      <c r="A812">
        <f t="shared" ca="1" si="13"/>
        <v>0.44640037134209665</v>
      </c>
      <c r="B812" s="2" t="s">
        <v>150</v>
      </c>
      <c r="C812" s="2" t="s">
        <v>151</v>
      </c>
      <c r="D812" s="2" t="s">
        <v>3836</v>
      </c>
      <c r="E812" s="2" t="s">
        <v>5425</v>
      </c>
      <c r="F812" s="2" t="s">
        <v>5426</v>
      </c>
      <c r="G812" t="s">
        <v>79</v>
      </c>
      <c r="H812" s="1">
        <f>DATE(2024,10,18)</f>
        <v>45583</v>
      </c>
      <c r="I812" s="45">
        <v>1237.8800000000001</v>
      </c>
    </row>
    <row r="813" spans="1:9" x14ac:dyDescent="0.25">
      <c r="A813">
        <f t="shared" ca="1" si="13"/>
        <v>0.20867634275345115</v>
      </c>
      <c r="B813" s="2" t="s">
        <v>120</v>
      </c>
      <c r="C813" s="2" t="s">
        <v>121</v>
      </c>
      <c r="D813" s="2" t="s">
        <v>3836</v>
      </c>
      <c r="E813" s="2" t="s">
        <v>5427</v>
      </c>
      <c r="F813" s="2" t="s">
        <v>4402</v>
      </c>
      <c r="G813" t="s">
        <v>79</v>
      </c>
      <c r="H813" s="1">
        <f>DATE(2025,1,21)</f>
        <v>45678</v>
      </c>
      <c r="I813" s="45">
        <v>-17.22</v>
      </c>
    </row>
    <row r="814" spans="1:9" x14ac:dyDescent="0.25">
      <c r="A814">
        <f t="shared" ca="1" si="13"/>
        <v>0.17984312001392755</v>
      </c>
      <c r="B814" s="2" t="s">
        <v>110</v>
      </c>
      <c r="C814" s="2" t="s">
        <v>111</v>
      </c>
      <c r="D814" s="2" t="s">
        <v>3836</v>
      </c>
      <c r="E814" s="2" t="s">
        <v>5428</v>
      </c>
      <c r="F814" s="2" t="s">
        <v>5429</v>
      </c>
      <c r="G814" t="s">
        <v>79</v>
      </c>
      <c r="H814" s="1">
        <f>DATE(2024,10,17)</f>
        <v>45582</v>
      </c>
      <c r="I814" s="45">
        <v>1008</v>
      </c>
    </row>
    <row r="815" spans="1:9" x14ac:dyDescent="0.25">
      <c r="A815">
        <f t="shared" ca="1" si="13"/>
        <v>0.5025106525120433</v>
      </c>
      <c r="B815" s="2" t="s">
        <v>81</v>
      </c>
      <c r="C815" s="2" t="s">
        <v>82</v>
      </c>
      <c r="D815" s="2" t="s">
        <v>3836</v>
      </c>
      <c r="E815" s="2" t="s">
        <v>5430</v>
      </c>
      <c r="F815" s="2" t="s">
        <v>5431</v>
      </c>
      <c r="G815" t="s">
        <v>101</v>
      </c>
      <c r="H815" s="1">
        <f>DATE(2025,2,7)</f>
        <v>45695</v>
      </c>
      <c r="I815" s="45">
        <v>658.24</v>
      </c>
    </row>
    <row r="816" spans="1:9" x14ac:dyDescent="0.25">
      <c r="A816">
        <f t="shared" ca="1" si="13"/>
        <v>0.46777389819402704</v>
      </c>
      <c r="B816" s="2" t="s">
        <v>623</v>
      </c>
      <c r="C816" s="2" t="s">
        <v>624</v>
      </c>
      <c r="D816" s="2" t="s">
        <v>3836</v>
      </c>
      <c r="E816" s="2" t="s">
        <v>5432</v>
      </c>
      <c r="F816" s="2" t="s">
        <v>5433</v>
      </c>
      <c r="G816" t="s">
        <v>79</v>
      </c>
      <c r="H816" s="1">
        <f>DATE(2024,11,26)</f>
        <v>45622</v>
      </c>
      <c r="I816" s="45">
        <v>4631.84</v>
      </c>
    </row>
    <row r="817" spans="1:9" x14ac:dyDescent="0.25">
      <c r="A817">
        <f t="shared" ca="1" si="13"/>
        <v>0.53559095281011682</v>
      </c>
      <c r="B817" s="2" t="s">
        <v>1240</v>
      </c>
      <c r="C817" s="2" t="s">
        <v>82</v>
      </c>
      <c r="D817" s="2" t="s">
        <v>3836</v>
      </c>
      <c r="E817" s="2" t="s">
        <v>5434</v>
      </c>
      <c r="F817" s="2" t="s">
        <v>5435</v>
      </c>
      <c r="G817" t="s">
        <v>79</v>
      </c>
      <c r="H817" s="1">
        <f>DATE(2024,12,4)</f>
        <v>45630</v>
      </c>
      <c r="I817" s="45">
        <v>777.16</v>
      </c>
    </row>
    <row r="818" spans="1:9" x14ac:dyDescent="0.25">
      <c r="A818">
        <f t="shared" ca="1" si="13"/>
        <v>8.8916670808270371E-2</v>
      </c>
      <c r="B818" s="2" t="s">
        <v>224</v>
      </c>
      <c r="C818" s="2" t="s">
        <v>225</v>
      </c>
      <c r="D818" s="2" t="s">
        <v>3836</v>
      </c>
      <c r="E818" s="2" t="s">
        <v>5436</v>
      </c>
      <c r="F818" s="2" t="s">
        <v>5437</v>
      </c>
      <c r="G818" t="s">
        <v>79</v>
      </c>
      <c r="H818" s="1">
        <f>DATE(2024,11,22)</f>
        <v>45618</v>
      </c>
      <c r="I818" s="45">
        <v>3546.29</v>
      </c>
    </row>
    <row r="819" spans="1:9" x14ac:dyDescent="0.25">
      <c r="A819">
        <f t="shared" ca="1" si="13"/>
        <v>0.9166263732833615</v>
      </c>
      <c r="B819" s="2" t="s">
        <v>1893</v>
      </c>
      <c r="C819" s="2" t="s">
        <v>1894</v>
      </c>
      <c r="D819" s="2" t="s">
        <v>3836</v>
      </c>
      <c r="E819" s="2" t="s">
        <v>5438</v>
      </c>
      <c r="F819" s="2" t="s">
        <v>5222</v>
      </c>
      <c r="G819" t="s">
        <v>79</v>
      </c>
      <c r="H819" s="1">
        <f>DATE(2024,10,29)</f>
        <v>45594</v>
      </c>
      <c r="I819" s="45">
        <v>-326.39999999999998</v>
      </c>
    </row>
    <row r="820" spans="1:9" x14ac:dyDescent="0.25">
      <c r="A820">
        <f t="shared" ca="1" si="13"/>
        <v>0.1649101150140615</v>
      </c>
      <c r="B820" s="2" t="s">
        <v>81</v>
      </c>
      <c r="C820" s="2" t="s">
        <v>82</v>
      </c>
      <c r="D820" s="2" t="s">
        <v>3836</v>
      </c>
      <c r="E820" s="2" t="s">
        <v>5439</v>
      </c>
      <c r="F820" s="2" t="s">
        <v>5440</v>
      </c>
      <c r="G820" t="s">
        <v>101</v>
      </c>
      <c r="H820" s="1">
        <f>DATE(2025,1,28)</f>
        <v>45685</v>
      </c>
      <c r="I820" s="45">
        <v>554.02</v>
      </c>
    </row>
    <row r="821" spans="1:9" x14ac:dyDescent="0.25">
      <c r="A821">
        <f t="shared" ca="1" si="13"/>
        <v>0.23223243270154337</v>
      </c>
      <c r="B821" s="2" t="s">
        <v>187</v>
      </c>
      <c r="C821" s="2" t="s">
        <v>188</v>
      </c>
      <c r="D821" s="2" t="s">
        <v>3836</v>
      </c>
      <c r="E821" s="2" t="s">
        <v>5441</v>
      </c>
      <c r="F821" s="2" t="s">
        <v>5442</v>
      </c>
      <c r="G821" t="s">
        <v>79</v>
      </c>
      <c r="H821" s="1">
        <f>DATE(2025,1,13)</f>
        <v>45670</v>
      </c>
      <c r="I821" s="45">
        <v>21077.33</v>
      </c>
    </row>
    <row r="822" spans="1:9" x14ac:dyDescent="0.25">
      <c r="A822">
        <f t="shared" ca="1" si="13"/>
        <v>0.88563591424577792</v>
      </c>
      <c r="B822" s="2" t="s">
        <v>241</v>
      </c>
      <c r="C822" s="2" t="s">
        <v>242</v>
      </c>
      <c r="D822" s="2" t="s">
        <v>3836</v>
      </c>
      <c r="E822" s="2" t="s">
        <v>5443</v>
      </c>
      <c r="F822" s="2" t="s">
        <v>5444</v>
      </c>
      <c r="G822" t="s">
        <v>101</v>
      </c>
      <c r="H822" s="1">
        <f>DATE(2025,1,6)</f>
        <v>45663</v>
      </c>
      <c r="I822" s="45">
        <v>1887.64</v>
      </c>
    </row>
    <row r="823" spans="1:9" x14ac:dyDescent="0.25">
      <c r="A823">
        <f t="shared" ca="1" si="13"/>
        <v>0.61628621429049246</v>
      </c>
      <c r="B823" s="2" t="s">
        <v>285</v>
      </c>
      <c r="C823" s="2" t="s">
        <v>286</v>
      </c>
      <c r="D823" s="2" t="s">
        <v>3836</v>
      </c>
      <c r="E823" s="2" t="s">
        <v>5445</v>
      </c>
      <c r="F823" s="2" t="s">
        <v>5446</v>
      </c>
      <c r="G823" t="s">
        <v>79</v>
      </c>
      <c r="H823" s="1">
        <f>DATE(2025,2,28)</f>
        <v>45716</v>
      </c>
      <c r="I823" s="45">
        <v>0</v>
      </c>
    </row>
    <row r="824" spans="1:9" x14ac:dyDescent="0.25">
      <c r="A824">
        <f t="shared" ca="1" si="13"/>
        <v>0.3014196402358148</v>
      </c>
      <c r="B824" s="2" t="s">
        <v>81</v>
      </c>
      <c r="C824" s="2" t="s">
        <v>82</v>
      </c>
      <c r="D824" s="2" t="s">
        <v>3836</v>
      </c>
      <c r="E824" s="2" t="s">
        <v>5447</v>
      </c>
      <c r="F824" s="2" t="s">
        <v>5448</v>
      </c>
      <c r="G824" t="s">
        <v>101</v>
      </c>
      <c r="H824" s="1">
        <f>DATE(2025,1,1)</f>
        <v>45658</v>
      </c>
      <c r="I824" s="45">
        <v>30569.1</v>
      </c>
    </row>
    <row r="825" spans="1:9" x14ac:dyDescent="0.25">
      <c r="A825">
        <f t="shared" ca="1" si="13"/>
        <v>0.47759594547815565</v>
      </c>
      <c r="B825" s="2" t="s">
        <v>285</v>
      </c>
      <c r="C825" s="2" t="s">
        <v>286</v>
      </c>
      <c r="D825" s="2" t="s">
        <v>3836</v>
      </c>
      <c r="E825" s="2" t="s">
        <v>5449</v>
      </c>
      <c r="F825" s="2" t="s">
        <v>3861</v>
      </c>
      <c r="G825" t="s">
        <v>79</v>
      </c>
      <c r="H825" s="1">
        <f>DATE(2025,1,7)</f>
        <v>45664</v>
      </c>
      <c r="I825" s="45">
        <v>18551.16</v>
      </c>
    </row>
    <row r="826" spans="1:9" x14ac:dyDescent="0.25">
      <c r="A826">
        <f t="shared" ca="1" si="13"/>
        <v>0.39289957473674153</v>
      </c>
      <c r="B826" s="2" t="s">
        <v>241</v>
      </c>
      <c r="C826" s="2" t="s">
        <v>242</v>
      </c>
      <c r="D826" s="2" t="s">
        <v>3836</v>
      </c>
      <c r="E826" s="2" t="s">
        <v>5450</v>
      </c>
      <c r="F826" s="2" t="s">
        <v>5451</v>
      </c>
      <c r="G826" t="s">
        <v>79</v>
      </c>
      <c r="H826" s="1">
        <f>DATE(2024,11,14)</f>
        <v>45610</v>
      </c>
      <c r="I826" s="45">
        <v>71.91</v>
      </c>
    </row>
    <row r="827" spans="1:9" x14ac:dyDescent="0.25">
      <c r="A827">
        <f t="shared" ca="1" si="13"/>
        <v>0.73783655677189175</v>
      </c>
      <c r="B827" s="2" t="s">
        <v>81</v>
      </c>
      <c r="C827" s="2" t="s">
        <v>82</v>
      </c>
      <c r="D827" s="2" t="s">
        <v>3836</v>
      </c>
      <c r="E827" s="2" t="s">
        <v>5452</v>
      </c>
      <c r="F827" s="2" t="s">
        <v>5453</v>
      </c>
      <c r="G827" t="s">
        <v>101</v>
      </c>
      <c r="H827" s="1">
        <f>DATE(2025,2,11)</f>
        <v>45699</v>
      </c>
      <c r="I827" s="45">
        <v>2637.05</v>
      </c>
    </row>
    <row r="828" spans="1:9" x14ac:dyDescent="0.25">
      <c r="A828">
        <f t="shared" ca="1" si="13"/>
        <v>0.7038185550868935</v>
      </c>
      <c r="B828" s="2" t="s">
        <v>241</v>
      </c>
      <c r="C828" s="2" t="s">
        <v>242</v>
      </c>
      <c r="D828" s="2" t="s">
        <v>3836</v>
      </c>
      <c r="E828" s="2" t="s">
        <v>5454</v>
      </c>
      <c r="F828" s="2" t="s">
        <v>5455</v>
      </c>
      <c r="G828" t="s">
        <v>101</v>
      </c>
      <c r="H828" s="1">
        <f>DATE(2025,2,25)</f>
        <v>45713</v>
      </c>
      <c r="I828" s="45">
        <v>477.5</v>
      </c>
    </row>
    <row r="829" spans="1:9" x14ac:dyDescent="0.25">
      <c r="A829">
        <f t="shared" ca="1" si="13"/>
        <v>0.73141580069589884</v>
      </c>
      <c r="B829" s="2" t="s">
        <v>110</v>
      </c>
      <c r="C829" s="2" t="s">
        <v>111</v>
      </c>
      <c r="D829" s="2" t="s">
        <v>3836</v>
      </c>
      <c r="E829" s="2" t="s">
        <v>5456</v>
      </c>
      <c r="F829" s="2" t="s">
        <v>5457</v>
      </c>
      <c r="G829" t="s">
        <v>79</v>
      </c>
      <c r="H829" s="1">
        <f>DATE(2024,10,17)</f>
        <v>45582</v>
      </c>
      <c r="I829" s="45">
        <v>3318.11</v>
      </c>
    </row>
    <row r="830" spans="1:9" x14ac:dyDescent="0.25">
      <c r="A830">
        <f t="shared" ca="1" si="13"/>
        <v>0.94958231232535095</v>
      </c>
      <c r="B830" s="2" t="s">
        <v>187</v>
      </c>
      <c r="C830" s="2" t="s">
        <v>188</v>
      </c>
      <c r="D830" s="2" t="s">
        <v>3836</v>
      </c>
      <c r="E830" s="2" t="s">
        <v>5458</v>
      </c>
      <c r="F830" s="2" t="s">
        <v>5459</v>
      </c>
      <c r="G830" t="s">
        <v>79</v>
      </c>
      <c r="H830" s="1">
        <f>DATE(2024,10,22)</f>
        <v>45587</v>
      </c>
      <c r="I830" s="45">
        <v>2029.5</v>
      </c>
    </row>
    <row r="831" spans="1:9" x14ac:dyDescent="0.25">
      <c r="A831">
        <f t="shared" ca="1" si="13"/>
        <v>0.83718136926826625</v>
      </c>
      <c r="B831" s="2" t="s">
        <v>81</v>
      </c>
      <c r="C831" s="2" t="s">
        <v>82</v>
      </c>
      <c r="D831" s="2" t="s">
        <v>3836</v>
      </c>
      <c r="E831" s="2" t="s">
        <v>5460</v>
      </c>
      <c r="F831" s="2" t="s">
        <v>4657</v>
      </c>
      <c r="G831" t="s">
        <v>79</v>
      </c>
      <c r="H831" s="1">
        <f>DATE(2024,11,14)</f>
        <v>45610</v>
      </c>
      <c r="I831" s="45">
        <v>3463.48</v>
      </c>
    </row>
    <row r="832" spans="1:9" x14ac:dyDescent="0.25">
      <c r="A832">
        <f t="shared" ca="1" si="13"/>
        <v>0.9203743812773435</v>
      </c>
      <c r="B832" s="2" t="s">
        <v>120</v>
      </c>
      <c r="C832" s="2" t="s">
        <v>121</v>
      </c>
      <c r="D832" s="2" t="s">
        <v>3836</v>
      </c>
      <c r="E832" s="2" t="s">
        <v>5461</v>
      </c>
      <c r="F832" s="2" t="s">
        <v>5462</v>
      </c>
      <c r="G832" t="s">
        <v>79</v>
      </c>
      <c r="H832" s="1">
        <f>DATE(2024,12,16)</f>
        <v>45642</v>
      </c>
      <c r="I832" s="45">
        <v>2062.71</v>
      </c>
    </row>
    <row r="833" spans="1:9" x14ac:dyDescent="0.25">
      <c r="A833">
        <f t="shared" ca="1" si="13"/>
        <v>0.52920172291083489</v>
      </c>
      <c r="B833" s="2" t="s">
        <v>623</v>
      </c>
      <c r="C833" s="2" t="s">
        <v>624</v>
      </c>
      <c r="D833" s="2" t="s">
        <v>3836</v>
      </c>
      <c r="E833" s="2" t="s">
        <v>5463</v>
      </c>
      <c r="F833" s="2" t="s">
        <v>5464</v>
      </c>
      <c r="G833" t="s">
        <v>101</v>
      </c>
      <c r="H833" s="1">
        <f>DATE(2025,2,23)</f>
        <v>45711</v>
      </c>
      <c r="I833" s="45">
        <v>5291.39</v>
      </c>
    </row>
    <row r="834" spans="1:9" x14ac:dyDescent="0.25">
      <c r="A834">
        <f t="shared" ca="1" si="13"/>
        <v>0.51585770325235736</v>
      </c>
      <c r="B834" s="2" t="s">
        <v>307</v>
      </c>
      <c r="C834" s="2" t="s">
        <v>308</v>
      </c>
      <c r="D834" s="2" t="s">
        <v>3836</v>
      </c>
      <c r="E834" s="2" t="s">
        <v>5465</v>
      </c>
      <c r="F834" s="2" t="s">
        <v>5466</v>
      </c>
      <c r="G834" t="s">
        <v>79</v>
      </c>
      <c r="H834" s="1">
        <f>DATE(2024,12,19)</f>
        <v>45645</v>
      </c>
      <c r="I834" s="45">
        <v>911.06</v>
      </c>
    </row>
    <row r="835" spans="1:9" x14ac:dyDescent="0.25">
      <c r="A835">
        <f t="shared" ca="1" si="13"/>
        <v>0.74329398982026751</v>
      </c>
      <c r="B835" s="2" t="s">
        <v>150</v>
      </c>
      <c r="C835" s="2" t="s">
        <v>151</v>
      </c>
      <c r="D835" s="2" t="s">
        <v>3836</v>
      </c>
      <c r="E835" s="2" t="s">
        <v>5467</v>
      </c>
      <c r="F835" s="2" t="s">
        <v>5468</v>
      </c>
      <c r="G835" t="s">
        <v>79</v>
      </c>
      <c r="H835" s="1">
        <f>DATE(2025,1,13)</f>
        <v>45670</v>
      </c>
      <c r="I835" s="45">
        <v>618.73</v>
      </c>
    </row>
    <row r="836" spans="1:9" x14ac:dyDescent="0.25">
      <c r="A836">
        <f t="shared" ca="1" si="13"/>
        <v>8.4845952520226198E-2</v>
      </c>
      <c r="B836" s="2" t="s">
        <v>126</v>
      </c>
      <c r="C836" s="2" t="s">
        <v>127</v>
      </c>
      <c r="D836" s="2" t="s">
        <v>3836</v>
      </c>
      <c r="E836" s="2" t="s">
        <v>5469</v>
      </c>
      <c r="F836" s="2" t="s">
        <v>5470</v>
      </c>
      <c r="G836" t="s">
        <v>79</v>
      </c>
      <c r="H836" s="1">
        <f>DATE(2024,10,30)</f>
        <v>45595</v>
      </c>
      <c r="I836" s="45">
        <v>252.72</v>
      </c>
    </row>
    <row r="837" spans="1:9" x14ac:dyDescent="0.25">
      <c r="A837">
        <f t="shared" ca="1" si="13"/>
        <v>0.7586081862147499</v>
      </c>
      <c r="B837" s="2" t="s">
        <v>150</v>
      </c>
      <c r="C837" s="2" t="s">
        <v>151</v>
      </c>
      <c r="D837" s="2" t="s">
        <v>3836</v>
      </c>
      <c r="E837" s="2" t="s">
        <v>5471</v>
      </c>
      <c r="F837" s="2" t="s">
        <v>5472</v>
      </c>
      <c r="G837" t="s">
        <v>79</v>
      </c>
      <c r="H837" s="1">
        <f>DATE(2024,10,25)</f>
        <v>45590</v>
      </c>
      <c r="I837" s="45">
        <v>244.75</v>
      </c>
    </row>
    <row r="838" spans="1:9" x14ac:dyDescent="0.25">
      <c r="A838">
        <f t="shared" ref="A838:A901" ca="1" si="14">RAND()</f>
        <v>3.2460005931373326E-2</v>
      </c>
      <c r="B838" s="2" t="s">
        <v>120</v>
      </c>
      <c r="C838" s="2" t="s">
        <v>121</v>
      </c>
      <c r="D838" s="2" t="s">
        <v>3836</v>
      </c>
      <c r="E838" s="2" t="s">
        <v>5473</v>
      </c>
      <c r="F838" s="2" t="s">
        <v>5046</v>
      </c>
      <c r="G838" t="s">
        <v>101</v>
      </c>
      <c r="H838" s="1">
        <f>DATE(2025,3,4)</f>
        <v>45720</v>
      </c>
      <c r="I838" s="45">
        <v>64.75</v>
      </c>
    </row>
    <row r="839" spans="1:9" x14ac:dyDescent="0.25">
      <c r="A839">
        <f t="shared" ca="1" si="14"/>
        <v>8.8280573724179967E-2</v>
      </c>
      <c r="B839" s="2" t="s">
        <v>574</v>
      </c>
      <c r="C839" s="2" t="s">
        <v>575</v>
      </c>
      <c r="D839" s="2" t="s">
        <v>3836</v>
      </c>
      <c r="E839" s="2" t="s">
        <v>5474</v>
      </c>
      <c r="F839" s="2" t="s">
        <v>5475</v>
      </c>
      <c r="G839" t="s">
        <v>79</v>
      </c>
      <c r="H839" s="1">
        <f>DATE(2024,11,14)</f>
        <v>45610</v>
      </c>
      <c r="I839" s="45">
        <v>1035.94</v>
      </c>
    </row>
    <row r="840" spans="1:9" x14ac:dyDescent="0.25">
      <c r="A840">
        <f t="shared" ca="1" si="14"/>
        <v>0.34662341354855253</v>
      </c>
      <c r="B840" s="2" t="s">
        <v>307</v>
      </c>
      <c r="C840" s="2" t="s">
        <v>308</v>
      </c>
      <c r="D840" s="2" t="s">
        <v>3836</v>
      </c>
      <c r="E840" s="2" t="s">
        <v>5476</v>
      </c>
      <c r="F840" s="2" t="s">
        <v>5477</v>
      </c>
      <c r="G840" t="s">
        <v>79</v>
      </c>
      <c r="H840" s="1">
        <f>DATE(2024,11,22)</f>
        <v>45618</v>
      </c>
      <c r="I840" s="45">
        <v>152.25</v>
      </c>
    </row>
    <row r="841" spans="1:9" x14ac:dyDescent="0.25">
      <c r="A841">
        <f t="shared" ca="1" si="14"/>
        <v>0.14099878642129615</v>
      </c>
      <c r="B841" s="2" t="s">
        <v>285</v>
      </c>
      <c r="C841" s="2" t="s">
        <v>286</v>
      </c>
      <c r="D841" s="2" t="s">
        <v>3836</v>
      </c>
      <c r="E841" s="2" t="s">
        <v>5478</v>
      </c>
      <c r="F841" s="2" t="s">
        <v>3863</v>
      </c>
      <c r="G841" t="s">
        <v>79</v>
      </c>
      <c r="H841" s="1">
        <f>DATE(2024,12,10)</f>
        <v>45636</v>
      </c>
      <c r="I841" s="45">
        <v>10100.59</v>
      </c>
    </row>
    <row r="842" spans="1:9" x14ac:dyDescent="0.25">
      <c r="A842">
        <f t="shared" ca="1" si="14"/>
        <v>0.68141604358506447</v>
      </c>
      <c r="B842" s="2" t="s">
        <v>224</v>
      </c>
      <c r="C842" s="2" t="s">
        <v>225</v>
      </c>
      <c r="D842" s="2" t="s">
        <v>3836</v>
      </c>
      <c r="E842" s="2" t="s">
        <v>5479</v>
      </c>
      <c r="F842" s="2" t="s">
        <v>5480</v>
      </c>
      <c r="G842" t="s">
        <v>79</v>
      </c>
      <c r="H842" s="1">
        <f>DATE(2024,11,16)</f>
        <v>45612</v>
      </c>
      <c r="I842" s="45">
        <v>3329.66</v>
      </c>
    </row>
    <row r="843" spans="1:9" x14ac:dyDescent="0.25">
      <c r="A843">
        <f t="shared" ca="1" si="14"/>
        <v>0.6288824321720321</v>
      </c>
      <c r="B843" s="2" t="s">
        <v>81</v>
      </c>
      <c r="C843" s="2" t="s">
        <v>82</v>
      </c>
      <c r="D843" s="2" t="s">
        <v>3836</v>
      </c>
      <c r="E843" s="2" t="s">
        <v>5481</v>
      </c>
      <c r="F843" s="2" t="s">
        <v>5482</v>
      </c>
      <c r="G843" t="s">
        <v>79</v>
      </c>
      <c r="H843" s="1">
        <f>DATE(2024,12,2)</f>
        <v>45628</v>
      </c>
      <c r="I843" s="45">
        <v>1324</v>
      </c>
    </row>
    <row r="844" spans="1:9" x14ac:dyDescent="0.25">
      <c r="A844">
        <f t="shared" ca="1" si="14"/>
        <v>0.63551532669176836</v>
      </c>
      <c r="B844" s="2" t="s">
        <v>81</v>
      </c>
      <c r="C844" s="2" t="s">
        <v>82</v>
      </c>
      <c r="D844" s="2" t="s">
        <v>3836</v>
      </c>
      <c r="E844" s="2" t="s">
        <v>5483</v>
      </c>
      <c r="F844" s="2" t="s">
        <v>5484</v>
      </c>
      <c r="G844" t="s">
        <v>79</v>
      </c>
      <c r="H844" s="1">
        <f>DATE(2024,10,14)</f>
        <v>45579</v>
      </c>
      <c r="I844" s="45">
        <v>637.03</v>
      </c>
    </row>
    <row r="845" spans="1:9" x14ac:dyDescent="0.25">
      <c r="A845">
        <f t="shared" ca="1" si="14"/>
        <v>0.99937256537069696</v>
      </c>
      <c r="B845" s="2" t="s">
        <v>150</v>
      </c>
      <c r="C845" s="2" t="s">
        <v>151</v>
      </c>
      <c r="D845" s="2" t="s">
        <v>3836</v>
      </c>
      <c r="E845" s="2" t="s">
        <v>5485</v>
      </c>
      <c r="F845" s="2" t="s">
        <v>5486</v>
      </c>
      <c r="G845" t="s">
        <v>79</v>
      </c>
      <c r="H845" s="1">
        <f>DATE(2024,11,22)</f>
        <v>45618</v>
      </c>
      <c r="I845" s="45">
        <v>107.62</v>
      </c>
    </row>
    <row r="846" spans="1:9" x14ac:dyDescent="0.25">
      <c r="A846">
        <f t="shared" ca="1" si="14"/>
        <v>0.80715256645871269</v>
      </c>
      <c r="B846" s="2" t="s">
        <v>654</v>
      </c>
      <c r="C846" s="2" t="s">
        <v>655</v>
      </c>
      <c r="D846" s="2" t="s">
        <v>3836</v>
      </c>
      <c r="E846" s="2" t="s">
        <v>5487</v>
      </c>
      <c r="F846" s="2" t="s">
        <v>5488</v>
      </c>
      <c r="G846" t="s">
        <v>101</v>
      </c>
      <c r="H846" s="1">
        <f>DATE(2025,2,26)</f>
        <v>45714</v>
      </c>
      <c r="I846" s="45">
        <v>922.38</v>
      </c>
    </row>
    <row r="847" spans="1:9" x14ac:dyDescent="0.25">
      <c r="A847">
        <f t="shared" ca="1" si="14"/>
        <v>0.4248598031435713</v>
      </c>
      <c r="B847" s="2" t="s">
        <v>5489</v>
      </c>
      <c r="C847" s="2" t="s">
        <v>5490</v>
      </c>
      <c r="D847" s="2" t="s">
        <v>3836</v>
      </c>
      <c r="E847" s="2" t="s">
        <v>5491</v>
      </c>
      <c r="F847" s="2" t="s">
        <v>5492</v>
      </c>
      <c r="G847" t="s">
        <v>79</v>
      </c>
      <c r="H847" s="1">
        <f>DATE(2024,12,27)</f>
        <v>45653</v>
      </c>
      <c r="I847" s="45">
        <v>36604.36</v>
      </c>
    </row>
    <row r="848" spans="1:9" x14ac:dyDescent="0.25">
      <c r="A848">
        <f t="shared" ca="1" si="14"/>
        <v>0.43089079723074186</v>
      </c>
      <c r="B848" s="2" t="s">
        <v>694</v>
      </c>
      <c r="C848" s="2" t="s">
        <v>695</v>
      </c>
      <c r="D848" s="2" t="s">
        <v>3836</v>
      </c>
      <c r="E848" s="2" t="s">
        <v>5493</v>
      </c>
      <c r="F848" s="2" t="s">
        <v>5494</v>
      </c>
      <c r="G848" t="s">
        <v>79</v>
      </c>
      <c r="H848" s="1">
        <f>DATE(2024,10,16)</f>
        <v>45581</v>
      </c>
      <c r="I848" s="45">
        <v>15885.19</v>
      </c>
    </row>
    <row r="849" spans="1:9" x14ac:dyDescent="0.25">
      <c r="A849">
        <f t="shared" ca="1" si="14"/>
        <v>0.65679254093150352</v>
      </c>
      <c r="B849" s="2" t="s">
        <v>281</v>
      </c>
      <c r="C849" s="2" t="s">
        <v>282</v>
      </c>
      <c r="D849" s="2" t="s">
        <v>3836</v>
      </c>
      <c r="E849" s="2" t="s">
        <v>5495</v>
      </c>
      <c r="F849" s="2" t="s">
        <v>5496</v>
      </c>
      <c r="G849" t="s">
        <v>79</v>
      </c>
      <c r="H849" s="1">
        <f>DATE(2024,12,13)</f>
        <v>45639</v>
      </c>
      <c r="I849" s="45">
        <v>20680.27</v>
      </c>
    </row>
    <row r="850" spans="1:9" x14ac:dyDescent="0.25">
      <c r="A850">
        <f t="shared" ca="1" si="14"/>
        <v>0.55027067712128985</v>
      </c>
      <c r="B850" s="2" t="s">
        <v>120</v>
      </c>
      <c r="C850" s="2" t="s">
        <v>121</v>
      </c>
      <c r="D850" s="2" t="s">
        <v>3836</v>
      </c>
      <c r="E850" s="2" t="s">
        <v>5497</v>
      </c>
      <c r="F850" s="2" t="s">
        <v>5498</v>
      </c>
      <c r="G850" t="s">
        <v>79</v>
      </c>
      <c r="H850" s="1">
        <f>DATE(2024,12,13)</f>
        <v>45639</v>
      </c>
      <c r="I850" s="45">
        <v>9258.5</v>
      </c>
    </row>
    <row r="851" spans="1:9" x14ac:dyDescent="0.25">
      <c r="A851">
        <f t="shared" ca="1" si="14"/>
        <v>0.81312720752096213</v>
      </c>
      <c r="B851" s="2" t="s">
        <v>1321</v>
      </c>
      <c r="C851" s="2" t="s">
        <v>1322</v>
      </c>
      <c r="D851" s="2" t="s">
        <v>3836</v>
      </c>
      <c r="E851" s="2" t="s">
        <v>5499</v>
      </c>
      <c r="F851" s="2" t="s">
        <v>4664</v>
      </c>
      <c r="G851" t="s">
        <v>79</v>
      </c>
      <c r="H851" s="1">
        <f>DATE(2024,11,27)</f>
        <v>45623</v>
      </c>
      <c r="I851" s="45">
        <v>2704.31</v>
      </c>
    </row>
    <row r="852" spans="1:9" x14ac:dyDescent="0.25">
      <c r="A852">
        <f t="shared" ca="1" si="14"/>
        <v>0.74885486983131566</v>
      </c>
      <c r="B852" s="2" t="s">
        <v>187</v>
      </c>
      <c r="C852" s="2" t="s">
        <v>188</v>
      </c>
      <c r="D852" s="2" t="s">
        <v>3836</v>
      </c>
      <c r="E852" s="2" t="s">
        <v>5500</v>
      </c>
      <c r="F852" s="2" t="s">
        <v>5501</v>
      </c>
      <c r="G852" t="s">
        <v>79</v>
      </c>
      <c r="H852" s="1">
        <f>DATE(2024,12,5)</f>
        <v>45631</v>
      </c>
      <c r="I852" s="45">
        <v>804</v>
      </c>
    </row>
    <row r="853" spans="1:9" x14ac:dyDescent="0.25">
      <c r="A853">
        <f t="shared" ca="1" si="14"/>
        <v>0.3883060358265723</v>
      </c>
      <c r="B853" s="2" t="s">
        <v>81</v>
      </c>
      <c r="C853" s="2" t="s">
        <v>82</v>
      </c>
      <c r="D853" s="2" t="s">
        <v>3836</v>
      </c>
      <c r="E853" s="2" t="s">
        <v>5502</v>
      </c>
      <c r="F853" s="2" t="s">
        <v>5503</v>
      </c>
      <c r="G853" t="s">
        <v>101</v>
      </c>
      <c r="H853" s="1">
        <f>DATE(2025,1,21)</f>
        <v>45678</v>
      </c>
      <c r="I853" s="45">
        <v>1268.49</v>
      </c>
    </row>
    <row r="854" spans="1:9" x14ac:dyDescent="0.25">
      <c r="A854">
        <f t="shared" ca="1" si="14"/>
        <v>0.58540563539172741</v>
      </c>
      <c r="B854" s="2" t="s">
        <v>120</v>
      </c>
      <c r="C854" s="2" t="s">
        <v>121</v>
      </c>
      <c r="D854" s="2" t="s">
        <v>3836</v>
      </c>
      <c r="E854" s="2" t="s">
        <v>5504</v>
      </c>
      <c r="F854" s="2" t="s">
        <v>5505</v>
      </c>
      <c r="G854" t="s">
        <v>101</v>
      </c>
      <c r="H854" s="1">
        <f>DATE(2025,2,26)</f>
        <v>45714</v>
      </c>
      <c r="I854" s="45">
        <v>7258.25</v>
      </c>
    </row>
    <row r="855" spans="1:9" x14ac:dyDescent="0.25">
      <c r="A855">
        <f t="shared" ca="1" si="14"/>
        <v>1.3280437138479928E-2</v>
      </c>
      <c r="B855" s="2" t="s">
        <v>136</v>
      </c>
      <c r="C855" s="2" t="s">
        <v>137</v>
      </c>
      <c r="D855" s="2" t="s">
        <v>3836</v>
      </c>
      <c r="E855" s="2" t="s">
        <v>5506</v>
      </c>
      <c r="F855" s="2" t="s">
        <v>5507</v>
      </c>
      <c r="G855" t="s">
        <v>79</v>
      </c>
      <c r="H855" s="1">
        <f>DATE(2024,11,20)</f>
        <v>45616</v>
      </c>
      <c r="I855" s="45">
        <v>5388.36</v>
      </c>
    </row>
    <row r="856" spans="1:9" x14ac:dyDescent="0.25">
      <c r="A856">
        <f t="shared" ca="1" si="14"/>
        <v>0.91025371912632436</v>
      </c>
      <c r="B856" s="2" t="s">
        <v>241</v>
      </c>
      <c r="C856" s="2" t="s">
        <v>242</v>
      </c>
      <c r="D856" s="2" t="s">
        <v>3836</v>
      </c>
      <c r="E856" s="2" t="s">
        <v>5508</v>
      </c>
      <c r="F856" s="2" t="s">
        <v>5509</v>
      </c>
      <c r="G856" t="s">
        <v>79</v>
      </c>
      <c r="H856" s="1">
        <f>DATE(2024,10,28)</f>
        <v>45593</v>
      </c>
      <c r="I856" s="45">
        <v>51.82</v>
      </c>
    </row>
    <row r="857" spans="1:9" x14ac:dyDescent="0.25">
      <c r="A857">
        <f t="shared" ca="1" si="14"/>
        <v>0.32720060515786187</v>
      </c>
      <c r="B857" s="2" t="s">
        <v>241</v>
      </c>
      <c r="C857" s="2" t="s">
        <v>242</v>
      </c>
      <c r="D857" s="2" t="s">
        <v>3836</v>
      </c>
      <c r="E857" s="2" t="s">
        <v>5510</v>
      </c>
      <c r="F857" s="2" t="s">
        <v>5511</v>
      </c>
      <c r="G857" t="s">
        <v>79</v>
      </c>
      <c r="H857" s="1">
        <f>DATE(2024,12,9)</f>
        <v>45635</v>
      </c>
      <c r="I857" s="45">
        <v>235.62</v>
      </c>
    </row>
    <row r="858" spans="1:9" x14ac:dyDescent="0.25">
      <c r="A858">
        <f t="shared" ca="1" si="14"/>
        <v>0.37447620811747706</v>
      </c>
      <c r="B858" s="2" t="s">
        <v>81</v>
      </c>
      <c r="C858" s="2" t="s">
        <v>82</v>
      </c>
      <c r="D858" s="2" t="s">
        <v>3836</v>
      </c>
      <c r="E858" s="2" t="s">
        <v>5512</v>
      </c>
      <c r="F858" s="2" t="s">
        <v>5513</v>
      </c>
      <c r="G858" t="s">
        <v>101</v>
      </c>
      <c r="H858" s="1">
        <f>DATE(2025,2,5)</f>
        <v>45693</v>
      </c>
      <c r="I858" s="45">
        <v>175.95</v>
      </c>
    </row>
    <row r="859" spans="1:9" x14ac:dyDescent="0.25">
      <c r="A859">
        <f t="shared" ca="1" si="14"/>
        <v>0.23002320467607162</v>
      </c>
      <c r="B859" s="2" t="s">
        <v>417</v>
      </c>
      <c r="C859" s="2" t="s">
        <v>418</v>
      </c>
      <c r="D859" s="2" t="s">
        <v>3836</v>
      </c>
      <c r="E859" s="2" t="s">
        <v>5514</v>
      </c>
      <c r="F859" s="2" t="s">
        <v>5515</v>
      </c>
      <c r="G859" t="s">
        <v>79</v>
      </c>
      <c r="H859" s="1">
        <f>DATE(2024,11,22)</f>
        <v>45618</v>
      </c>
      <c r="I859" s="45">
        <v>10866.25</v>
      </c>
    </row>
    <row r="860" spans="1:9" x14ac:dyDescent="0.25">
      <c r="A860">
        <f t="shared" ca="1" si="14"/>
        <v>0.10943637076615997</v>
      </c>
      <c r="B860" s="2" t="s">
        <v>678</v>
      </c>
      <c r="C860" s="2" t="s">
        <v>679</v>
      </c>
      <c r="D860" s="2" t="s">
        <v>3836</v>
      </c>
      <c r="E860" s="2" t="s">
        <v>5516</v>
      </c>
      <c r="F860" s="2" t="s">
        <v>3953</v>
      </c>
      <c r="G860" t="s">
        <v>79</v>
      </c>
      <c r="H860" s="1">
        <f>DATE(2025,1,16)</f>
        <v>45673</v>
      </c>
      <c r="I860" s="45">
        <v>1881.27</v>
      </c>
    </row>
    <row r="861" spans="1:9" x14ac:dyDescent="0.25">
      <c r="A861">
        <f t="shared" ca="1" si="14"/>
        <v>0.67272717685312744</v>
      </c>
      <c r="B861" s="2" t="s">
        <v>241</v>
      </c>
      <c r="C861" s="2" t="s">
        <v>242</v>
      </c>
      <c r="D861" s="2" t="s">
        <v>3836</v>
      </c>
      <c r="E861" s="2" t="s">
        <v>5517</v>
      </c>
      <c r="F861" s="2" t="s">
        <v>5518</v>
      </c>
      <c r="G861" t="s">
        <v>79</v>
      </c>
      <c r="H861" s="1">
        <f>DATE(2024,10,28)</f>
        <v>45593</v>
      </c>
      <c r="I861" s="45">
        <v>4339.8500000000004</v>
      </c>
    </row>
    <row r="862" spans="1:9" x14ac:dyDescent="0.25">
      <c r="A862">
        <f t="shared" ca="1" si="14"/>
        <v>0.21898205854275354</v>
      </c>
      <c r="B862" s="2" t="s">
        <v>81</v>
      </c>
      <c r="C862" s="2" t="s">
        <v>82</v>
      </c>
      <c r="D862" s="2" t="s">
        <v>3836</v>
      </c>
      <c r="E862" s="2" t="s">
        <v>5519</v>
      </c>
      <c r="F862" s="2" t="s">
        <v>5520</v>
      </c>
      <c r="G862" t="s">
        <v>79</v>
      </c>
      <c r="H862" s="1">
        <f>DATE(2024,11,20)</f>
        <v>45616</v>
      </c>
      <c r="I862" s="45">
        <v>899.8</v>
      </c>
    </row>
    <row r="863" spans="1:9" x14ac:dyDescent="0.25">
      <c r="A863">
        <f t="shared" ca="1" si="14"/>
        <v>0.14649685483760699</v>
      </c>
      <c r="B863" s="2" t="s">
        <v>81</v>
      </c>
      <c r="C863" s="2" t="s">
        <v>82</v>
      </c>
      <c r="D863" s="2" t="s">
        <v>3836</v>
      </c>
      <c r="E863" s="2" t="s">
        <v>5521</v>
      </c>
      <c r="F863" s="2" t="s">
        <v>5522</v>
      </c>
      <c r="G863" t="s">
        <v>101</v>
      </c>
      <c r="H863" s="1">
        <f>DATE(2024,12,17)</f>
        <v>45643</v>
      </c>
      <c r="I863" s="45">
        <v>7756.87</v>
      </c>
    </row>
    <row r="864" spans="1:9" x14ac:dyDescent="0.25">
      <c r="A864">
        <f t="shared" ca="1" si="14"/>
        <v>0.29568820481547586</v>
      </c>
      <c r="B864" s="2" t="s">
        <v>417</v>
      </c>
      <c r="C864" s="2" t="s">
        <v>418</v>
      </c>
      <c r="D864" s="2" t="s">
        <v>3836</v>
      </c>
      <c r="E864" s="2" t="s">
        <v>5523</v>
      </c>
      <c r="F864" s="2" t="s">
        <v>5524</v>
      </c>
      <c r="G864" t="s">
        <v>101</v>
      </c>
      <c r="H864" s="1">
        <f>DATE(2025,2,17)</f>
        <v>45705</v>
      </c>
      <c r="I864" s="45">
        <v>2757.77</v>
      </c>
    </row>
    <row r="865" spans="1:9" x14ac:dyDescent="0.25">
      <c r="A865">
        <f t="shared" ca="1" si="14"/>
        <v>0.80010162022150477</v>
      </c>
      <c r="B865" s="2" t="s">
        <v>3982</v>
      </c>
      <c r="C865" s="2" t="s">
        <v>3983</v>
      </c>
      <c r="D865" s="2" t="s">
        <v>3836</v>
      </c>
      <c r="E865" s="2" t="s">
        <v>5525</v>
      </c>
      <c r="F865" s="2" t="s">
        <v>5526</v>
      </c>
      <c r="G865" t="s">
        <v>79</v>
      </c>
      <c r="H865" s="1">
        <f>DATE(2024,10,30)</f>
        <v>45595</v>
      </c>
      <c r="I865" s="45">
        <v>1167.8900000000001</v>
      </c>
    </row>
    <row r="866" spans="1:9" x14ac:dyDescent="0.25">
      <c r="A866">
        <f t="shared" ca="1" si="14"/>
        <v>0.54239567149622492</v>
      </c>
      <c r="B866" s="2" t="s">
        <v>81</v>
      </c>
      <c r="C866" s="2" t="s">
        <v>82</v>
      </c>
      <c r="D866" s="2" t="s">
        <v>3836</v>
      </c>
      <c r="E866" s="2" t="s">
        <v>5527</v>
      </c>
      <c r="F866" s="2" t="s">
        <v>5528</v>
      </c>
      <c r="G866" t="s">
        <v>79</v>
      </c>
      <c r="H866" s="1">
        <f>DATE(2024,11,14)</f>
        <v>45610</v>
      </c>
      <c r="I866" s="45">
        <v>12852.6</v>
      </c>
    </row>
    <row r="867" spans="1:9" x14ac:dyDescent="0.25">
      <c r="A867">
        <f t="shared" ca="1" si="14"/>
        <v>0.89056466119476707</v>
      </c>
      <c r="B867" s="2" t="s">
        <v>81</v>
      </c>
      <c r="C867" s="2" t="s">
        <v>82</v>
      </c>
      <c r="D867" s="2" t="s">
        <v>3836</v>
      </c>
      <c r="E867" s="2" t="s">
        <v>5529</v>
      </c>
      <c r="F867" s="2" t="s">
        <v>5530</v>
      </c>
      <c r="G867" t="s">
        <v>101</v>
      </c>
      <c r="H867" s="1">
        <f>DATE(2025,2,3)</f>
        <v>45691</v>
      </c>
      <c r="I867" s="45">
        <v>3497.86</v>
      </c>
    </row>
    <row r="868" spans="1:9" x14ac:dyDescent="0.25">
      <c r="A868">
        <f t="shared" ca="1" si="14"/>
        <v>0.1155357677459431</v>
      </c>
      <c r="B868" s="2" t="s">
        <v>120</v>
      </c>
      <c r="C868" s="2" t="s">
        <v>121</v>
      </c>
      <c r="D868" s="2" t="s">
        <v>3836</v>
      </c>
      <c r="E868" s="2" t="s">
        <v>5531</v>
      </c>
      <c r="F868" s="2" t="s">
        <v>5096</v>
      </c>
      <c r="G868" t="s">
        <v>79</v>
      </c>
      <c r="H868" s="1">
        <f>DATE(2024,10,28)</f>
        <v>45593</v>
      </c>
      <c r="I868" s="45">
        <v>-421.18</v>
      </c>
    </row>
    <row r="869" spans="1:9" x14ac:dyDescent="0.25">
      <c r="A869">
        <f t="shared" ca="1" si="14"/>
        <v>0.6167381831963098</v>
      </c>
      <c r="B869" s="2" t="s">
        <v>241</v>
      </c>
      <c r="C869" s="2" t="s">
        <v>242</v>
      </c>
      <c r="D869" s="2" t="s">
        <v>3836</v>
      </c>
      <c r="E869" s="2" t="s">
        <v>5532</v>
      </c>
      <c r="F869" s="2" t="s">
        <v>4463</v>
      </c>
      <c r="G869" t="s">
        <v>101</v>
      </c>
      <c r="H869" s="1">
        <f>DATE(2025,1,6)</f>
        <v>45663</v>
      </c>
      <c r="I869" s="45">
        <v>1119.6099999999999</v>
      </c>
    </row>
    <row r="870" spans="1:9" x14ac:dyDescent="0.25">
      <c r="A870">
        <f t="shared" ca="1" si="14"/>
        <v>0.60368656578764024</v>
      </c>
      <c r="B870" s="2" t="s">
        <v>126</v>
      </c>
      <c r="C870" s="2" t="s">
        <v>127</v>
      </c>
      <c r="D870" s="2" t="s">
        <v>3836</v>
      </c>
      <c r="E870" s="2" t="s">
        <v>5533</v>
      </c>
      <c r="F870" s="2" t="s">
        <v>5534</v>
      </c>
      <c r="G870" t="s">
        <v>79</v>
      </c>
      <c r="H870" s="1">
        <f>DATE(2024,10,8)</f>
        <v>45573</v>
      </c>
      <c r="I870" s="45">
        <v>129.75</v>
      </c>
    </row>
    <row r="871" spans="1:9" x14ac:dyDescent="0.25">
      <c r="A871">
        <f t="shared" ca="1" si="14"/>
        <v>0.69130015417743651</v>
      </c>
      <c r="B871" s="2" t="s">
        <v>187</v>
      </c>
      <c r="C871" s="2" t="s">
        <v>188</v>
      </c>
      <c r="D871" s="2" t="s">
        <v>3836</v>
      </c>
      <c r="E871" s="2" t="s">
        <v>5535</v>
      </c>
      <c r="F871" s="2" t="s">
        <v>5536</v>
      </c>
      <c r="G871" t="s">
        <v>79</v>
      </c>
      <c r="H871" s="1">
        <f>DATE(2024,11,7)</f>
        <v>45603</v>
      </c>
      <c r="I871" s="45">
        <v>1848</v>
      </c>
    </row>
    <row r="872" spans="1:9" x14ac:dyDescent="0.25">
      <c r="A872">
        <f t="shared" ca="1" si="14"/>
        <v>0.33552581601938802</v>
      </c>
      <c r="B872" s="2" t="s">
        <v>285</v>
      </c>
      <c r="C872" s="2" t="s">
        <v>286</v>
      </c>
      <c r="D872" s="2" t="s">
        <v>3836</v>
      </c>
      <c r="E872" s="2" t="s">
        <v>5537</v>
      </c>
      <c r="F872" s="2" t="s">
        <v>5538</v>
      </c>
      <c r="G872" t="s">
        <v>79</v>
      </c>
      <c r="H872" s="1">
        <f>DATE(2024,11,22)</f>
        <v>45618</v>
      </c>
      <c r="I872" s="45">
        <v>192.92</v>
      </c>
    </row>
    <row r="873" spans="1:9" x14ac:dyDescent="0.25">
      <c r="A873">
        <f t="shared" ca="1" si="14"/>
        <v>4.0351447102934701E-2</v>
      </c>
      <c r="B873" s="2" t="s">
        <v>187</v>
      </c>
      <c r="C873" s="2" t="s">
        <v>188</v>
      </c>
      <c r="D873" s="2" t="s">
        <v>3836</v>
      </c>
      <c r="E873" s="2" t="s">
        <v>5539</v>
      </c>
      <c r="F873" s="2" t="s">
        <v>5540</v>
      </c>
      <c r="G873" t="s">
        <v>79</v>
      </c>
      <c r="H873" s="1">
        <f>DATE(2024,12,23)</f>
        <v>45649</v>
      </c>
      <c r="I873" s="45">
        <v>80.400000000000006</v>
      </c>
    </row>
    <row r="874" spans="1:9" x14ac:dyDescent="0.25">
      <c r="A874">
        <f t="shared" ca="1" si="14"/>
        <v>0.19999488693258904</v>
      </c>
      <c r="B874" s="2" t="s">
        <v>81</v>
      </c>
      <c r="C874" s="2" t="s">
        <v>82</v>
      </c>
      <c r="D874" s="2" t="s">
        <v>3836</v>
      </c>
      <c r="E874" s="2" t="s">
        <v>5541</v>
      </c>
      <c r="F874" s="2" t="s">
        <v>5542</v>
      </c>
      <c r="G874" t="s">
        <v>79</v>
      </c>
      <c r="H874" s="1">
        <f>DATE(2024,10,6)</f>
        <v>45571</v>
      </c>
      <c r="I874" s="45">
        <v>1383.74</v>
      </c>
    </row>
    <row r="875" spans="1:9" x14ac:dyDescent="0.25">
      <c r="A875">
        <f t="shared" ca="1" si="14"/>
        <v>0.41249275337148927</v>
      </c>
      <c r="B875" s="2" t="s">
        <v>187</v>
      </c>
      <c r="C875" s="2" t="s">
        <v>188</v>
      </c>
      <c r="D875" s="2" t="s">
        <v>3836</v>
      </c>
      <c r="E875" s="2" t="s">
        <v>5543</v>
      </c>
      <c r="F875" s="2" t="s">
        <v>5544</v>
      </c>
      <c r="G875" t="s">
        <v>101</v>
      </c>
      <c r="H875" s="1">
        <f>DATE(2025,2,18)</f>
        <v>45706</v>
      </c>
      <c r="I875" s="45">
        <v>321.60000000000002</v>
      </c>
    </row>
    <row r="876" spans="1:9" x14ac:dyDescent="0.25">
      <c r="A876">
        <f t="shared" ca="1" si="14"/>
        <v>0.64766106128186163</v>
      </c>
      <c r="B876" s="2" t="s">
        <v>120</v>
      </c>
      <c r="C876" s="2" t="s">
        <v>121</v>
      </c>
      <c r="D876" s="2" t="s">
        <v>3836</v>
      </c>
      <c r="E876" s="2" t="s">
        <v>5545</v>
      </c>
      <c r="F876" s="2" t="s">
        <v>4005</v>
      </c>
      <c r="G876" t="s">
        <v>79</v>
      </c>
      <c r="H876" s="1">
        <f>DATE(2025,1,20)</f>
        <v>45677</v>
      </c>
      <c r="I876" s="45">
        <v>-182.92</v>
      </c>
    </row>
    <row r="877" spans="1:9" x14ac:dyDescent="0.25">
      <c r="A877">
        <f t="shared" ca="1" si="14"/>
        <v>0.63803282371508918</v>
      </c>
      <c r="B877" s="2" t="s">
        <v>187</v>
      </c>
      <c r="C877" s="2" t="s">
        <v>188</v>
      </c>
      <c r="D877" s="2" t="s">
        <v>3836</v>
      </c>
      <c r="E877" s="2" t="s">
        <v>5546</v>
      </c>
      <c r="F877" s="2" t="s">
        <v>5547</v>
      </c>
      <c r="G877" t="s">
        <v>79</v>
      </c>
      <c r="H877" s="1">
        <f>DATE(2024,12,17)</f>
        <v>45643</v>
      </c>
      <c r="I877" s="45">
        <v>111.6</v>
      </c>
    </row>
    <row r="878" spans="1:9" x14ac:dyDescent="0.25">
      <c r="A878">
        <f t="shared" ca="1" si="14"/>
        <v>0.84159567949149083</v>
      </c>
      <c r="B878" s="2" t="s">
        <v>81</v>
      </c>
      <c r="C878" s="2" t="s">
        <v>82</v>
      </c>
      <c r="D878" s="2" t="s">
        <v>3836</v>
      </c>
      <c r="E878" s="2" t="s">
        <v>5548</v>
      </c>
      <c r="F878" s="2" t="s">
        <v>5549</v>
      </c>
      <c r="G878" t="s">
        <v>101</v>
      </c>
      <c r="H878" s="1">
        <f>DATE(2024,12,19)</f>
        <v>45645</v>
      </c>
      <c r="I878" s="45">
        <v>853.97</v>
      </c>
    </row>
    <row r="879" spans="1:9" x14ac:dyDescent="0.25">
      <c r="A879">
        <f t="shared" ca="1" si="14"/>
        <v>0.32431250027964187</v>
      </c>
      <c r="B879" s="2" t="s">
        <v>224</v>
      </c>
      <c r="C879" s="2" t="s">
        <v>225</v>
      </c>
      <c r="D879" s="2" t="s">
        <v>3836</v>
      </c>
      <c r="E879" s="2" t="s">
        <v>5550</v>
      </c>
      <c r="F879" s="2" t="s">
        <v>5551</v>
      </c>
      <c r="G879" t="s">
        <v>79</v>
      </c>
      <c r="H879" s="1">
        <f>DATE(2025,1,14)</f>
        <v>45671</v>
      </c>
      <c r="I879" s="45">
        <v>3289.03</v>
      </c>
    </row>
    <row r="880" spans="1:9" x14ac:dyDescent="0.25">
      <c r="A880">
        <f t="shared" ca="1" si="14"/>
        <v>2.1244038613563831E-2</v>
      </c>
      <c r="B880" s="2" t="s">
        <v>187</v>
      </c>
      <c r="C880" s="2" t="s">
        <v>188</v>
      </c>
      <c r="D880" s="2" t="s">
        <v>3836</v>
      </c>
      <c r="E880" s="2" t="s">
        <v>5552</v>
      </c>
      <c r="F880" s="2" t="s">
        <v>5553</v>
      </c>
      <c r="G880" t="s">
        <v>101</v>
      </c>
      <c r="H880" s="1">
        <f>DATE(2025,1,15)</f>
        <v>45672</v>
      </c>
      <c r="I880" s="45">
        <v>2062.5700000000002</v>
      </c>
    </row>
    <row r="881" spans="1:9" x14ac:dyDescent="0.25">
      <c r="A881">
        <f t="shared" ca="1" si="14"/>
        <v>0.74892597691437435</v>
      </c>
      <c r="B881" s="2" t="s">
        <v>241</v>
      </c>
      <c r="C881" s="2" t="s">
        <v>242</v>
      </c>
      <c r="D881" s="2" t="s">
        <v>3836</v>
      </c>
      <c r="E881" s="2" t="s">
        <v>5554</v>
      </c>
      <c r="F881" s="2" t="s">
        <v>5555</v>
      </c>
      <c r="G881" t="s">
        <v>79</v>
      </c>
      <c r="H881" s="1">
        <f>DATE(2025,2,6)</f>
        <v>45694</v>
      </c>
      <c r="I881" s="45">
        <v>0</v>
      </c>
    </row>
    <row r="882" spans="1:9" x14ac:dyDescent="0.25">
      <c r="A882">
        <f t="shared" ca="1" si="14"/>
        <v>0.90632774806445193</v>
      </c>
      <c r="B882" s="2" t="s">
        <v>417</v>
      </c>
      <c r="C882" s="2" t="s">
        <v>418</v>
      </c>
      <c r="D882" s="2" t="s">
        <v>3836</v>
      </c>
      <c r="E882" s="2" t="s">
        <v>5556</v>
      </c>
      <c r="F882" s="2" t="s">
        <v>5557</v>
      </c>
      <c r="G882" t="s">
        <v>101</v>
      </c>
      <c r="H882" s="1">
        <f>DATE(2025,1,6)</f>
        <v>45663</v>
      </c>
      <c r="I882" s="45">
        <v>766.49</v>
      </c>
    </row>
    <row r="883" spans="1:9" x14ac:dyDescent="0.25">
      <c r="A883">
        <f t="shared" ca="1" si="14"/>
        <v>3.1135650366008627E-2</v>
      </c>
      <c r="B883" s="2" t="s">
        <v>241</v>
      </c>
      <c r="C883" s="2" t="s">
        <v>242</v>
      </c>
      <c r="D883" s="2" t="s">
        <v>3836</v>
      </c>
      <c r="E883" s="2" t="s">
        <v>5558</v>
      </c>
      <c r="F883" s="2" t="s">
        <v>5559</v>
      </c>
      <c r="G883" t="s">
        <v>79</v>
      </c>
      <c r="H883" s="1">
        <f>DATE(2024,10,21)</f>
        <v>45586</v>
      </c>
      <c r="I883" s="45">
        <v>355.73</v>
      </c>
    </row>
    <row r="884" spans="1:9" x14ac:dyDescent="0.25">
      <c r="A884">
        <f t="shared" ca="1" si="14"/>
        <v>0.98462432230710084</v>
      </c>
      <c r="B884" s="2" t="s">
        <v>81</v>
      </c>
      <c r="C884" s="2" t="s">
        <v>82</v>
      </c>
      <c r="D884" s="2" t="s">
        <v>3836</v>
      </c>
      <c r="E884" s="2" t="s">
        <v>5560</v>
      </c>
      <c r="F884" s="2" t="s">
        <v>5561</v>
      </c>
      <c r="G884" t="s">
        <v>101</v>
      </c>
      <c r="H884" s="1">
        <f>DATE(2025,2,4)</f>
        <v>45692</v>
      </c>
      <c r="I884" s="45">
        <v>3753.5</v>
      </c>
    </row>
    <row r="885" spans="1:9" x14ac:dyDescent="0.25">
      <c r="A885">
        <f t="shared" ca="1" si="14"/>
        <v>7.7960617457191073E-2</v>
      </c>
      <c r="B885" s="2" t="s">
        <v>354</v>
      </c>
      <c r="C885" s="2" t="s">
        <v>355</v>
      </c>
      <c r="D885" s="2" t="s">
        <v>3836</v>
      </c>
      <c r="E885" s="2" t="s">
        <v>5562</v>
      </c>
      <c r="F885" s="2" t="s">
        <v>5563</v>
      </c>
      <c r="G885" t="s">
        <v>101</v>
      </c>
      <c r="H885" s="1">
        <f>DATE(2025,2,10)</f>
        <v>45698</v>
      </c>
      <c r="I885" s="45">
        <v>1685.45</v>
      </c>
    </row>
    <row r="886" spans="1:9" x14ac:dyDescent="0.25">
      <c r="A886">
        <f t="shared" ca="1" si="14"/>
        <v>0.33127582307299508</v>
      </c>
      <c r="B886" s="2" t="s">
        <v>81</v>
      </c>
      <c r="C886" s="2" t="s">
        <v>82</v>
      </c>
      <c r="D886" s="2" t="s">
        <v>3836</v>
      </c>
      <c r="E886" s="2" t="s">
        <v>5564</v>
      </c>
      <c r="F886" s="2" t="s">
        <v>5565</v>
      </c>
      <c r="G886" t="s">
        <v>101</v>
      </c>
      <c r="H886" s="1">
        <f>DATE(2025,1,8)</f>
        <v>45665</v>
      </c>
      <c r="I886" s="45">
        <v>718.74</v>
      </c>
    </row>
    <row r="887" spans="1:9" x14ac:dyDescent="0.25">
      <c r="A887">
        <f t="shared" ca="1" si="14"/>
        <v>0.35371956737402999</v>
      </c>
      <c r="B887" s="2" t="s">
        <v>241</v>
      </c>
      <c r="C887" s="2" t="s">
        <v>242</v>
      </c>
      <c r="D887" s="2" t="s">
        <v>3836</v>
      </c>
      <c r="E887" s="2" t="s">
        <v>5566</v>
      </c>
      <c r="F887" s="2" t="s">
        <v>5138</v>
      </c>
      <c r="G887" t="s">
        <v>79</v>
      </c>
      <c r="H887" s="1">
        <f>DATE(2024,10,28)</f>
        <v>45593</v>
      </c>
      <c r="I887" s="45">
        <v>351.65</v>
      </c>
    </row>
    <row r="888" spans="1:9" x14ac:dyDescent="0.25">
      <c r="A888">
        <f t="shared" ca="1" si="14"/>
        <v>0.21329646579682371</v>
      </c>
      <c r="B888" s="2" t="s">
        <v>417</v>
      </c>
      <c r="C888" s="2" t="s">
        <v>418</v>
      </c>
      <c r="D888" s="2" t="s">
        <v>3836</v>
      </c>
      <c r="E888" s="2" t="s">
        <v>5567</v>
      </c>
      <c r="F888" s="2" t="s">
        <v>5568</v>
      </c>
      <c r="G888" t="s">
        <v>79</v>
      </c>
      <c r="H888" s="1">
        <f>DATE(2024,12,6)</f>
        <v>45632</v>
      </c>
      <c r="I888" s="45">
        <v>5801.31</v>
      </c>
    </row>
    <row r="889" spans="1:9" x14ac:dyDescent="0.25">
      <c r="A889">
        <f t="shared" ca="1" si="14"/>
        <v>0.20915789478583935</v>
      </c>
      <c r="B889" s="2" t="s">
        <v>81</v>
      </c>
      <c r="C889" s="2" t="s">
        <v>82</v>
      </c>
      <c r="D889" s="2" t="s">
        <v>3836</v>
      </c>
      <c r="E889" s="2" t="s">
        <v>5569</v>
      </c>
      <c r="F889" s="2" t="s">
        <v>5570</v>
      </c>
      <c r="G889" t="s">
        <v>79</v>
      </c>
      <c r="H889" s="1">
        <f>DATE(2024,11,14)</f>
        <v>45610</v>
      </c>
      <c r="I889" s="45">
        <v>794.62</v>
      </c>
    </row>
    <row r="890" spans="1:9" x14ac:dyDescent="0.25">
      <c r="A890">
        <f t="shared" ca="1" si="14"/>
        <v>0.18484808196651004</v>
      </c>
      <c r="B890" s="2" t="s">
        <v>150</v>
      </c>
      <c r="C890" s="2" t="s">
        <v>151</v>
      </c>
      <c r="D890" s="2" t="s">
        <v>3836</v>
      </c>
      <c r="E890" s="2" t="s">
        <v>5571</v>
      </c>
      <c r="F890" s="2" t="s">
        <v>5572</v>
      </c>
      <c r="G890" t="s">
        <v>79</v>
      </c>
      <c r="H890" s="1">
        <f>DATE(2024,12,20)</f>
        <v>45646</v>
      </c>
      <c r="I890" s="45">
        <v>122.37</v>
      </c>
    </row>
    <row r="891" spans="1:9" x14ac:dyDescent="0.25">
      <c r="A891">
        <f t="shared" ca="1" si="14"/>
        <v>0.67109904301390444</v>
      </c>
      <c r="B891" s="2" t="s">
        <v>150</v>
      </c>
      <c r="C891" s="2" t="s">
        <v>151</v>
      </c>
      <c r="D891" s="2" t="s">
        <v>3836</v>
      </c>
      <c r="E891" s="2" t="s">
        <v>5573</v>
      </c>
      <c r="F891" s="2" t="s">
        <v>5574</v>
      </c>
      <c r="G891" t="s">
        <v>79</v>
      </c>
      <c r="H891" s="1">
        <f>DATE(2024,12,20)</f>
        <v>45646</v>
      </c>
      <c r="I891" s="45">
        <v>374.03</v>
      </c>
    </row>
    <row r="892" spans="1:9" x14ac:dyDescent="0.25">
      <c r="A892">
        <f t="shared" ca="1" si="14"/>
        <v>0.18306013237703611</v>
      </c>
      <c r="B892" s="2" t="s">
        <v>285</v>
      </c>
      <c r="C892" s="2" t="s">
        <v>286</v>
      </c>
      <c r="D892" s="2" t="s">
        <v>3836</v>
      </c>
      <c r="E892" s="2" t="s">
        <v>5575</v>
      </c>
      <c r="F892" s="2" t="s">
        <v>5576</v>
      </c>
      <c r="G892" t="s">
        <v>79</v>
      </c>
      <c r="H892" s="1">
        <f>DATE(2024,10,31)</f>
        <v>45596</v>
      </c>
      <c r="I892" s="45">
        <v>201.66</v>
      </c>
    </row>
    <row r="893" spans="1:9" x14ac:dyDescent="0.25">
      <c r="A893">
        <f t="shared" ca="1" si="14"/>
        <v>3.1972018561600812E-2</v>
      </c>
      <c r="B893" s="2" t="s">
        <v>281</v>
      </c>
      <c r="C893" s="2" t="s">
        <v>282</v>
      </c>
      <c r="D893" s="2" t="s">
        <v>3836</v>
      </c>
      <c r="E893" s="2" t="s">
        <v>5577</v>
      </c>
      <c r="F893" s="2" t="s">
        <v>4305</v>
      </c>
      <c r="G893" t="s">
        <v>79</v>
      </c>
      <c r="H893" s="1">
        <f>DATE(2024,10,25)</f>
        <v>45590</v>
      </c>
      <c r="I893" s="45">
        <v>-71.25</v>
      </c>
    </row>
    <row r="894" spans="1:9" x14ac:dyDescent="0.25">
      <c r="A894">
        <f t="shared" ca="1" si="14"/>
        <v>4.1494545924471771E-2</v>
      </c>
      <c r="B894" s="2" t="s">
        <v>417</v>
      </c>
      <c r="C894" s="2" t="s">
        <v>418</v>
      </c>
      <c r="D894" s="2" t="s">
        <v>3836</v>
      </c>
      <c r="E894" s="2" t="s">
        <v>5578</v>
      </c>
      <c r="F894" s="2" t="s">
        <v>5579</v>
      </c>
      <c r="G894" t="s">
        <v>101</v>
      </c>
      <c r="H894" s="1">
        <f>DATE(2025,1,31)</f>
        <v>45688</v>
      </c>
      <c r="I894" s="45">
        <v>9964.3799999999992</v>
      </c>
    </row>
    <row r="895" spans="1:9" x14ac:dyDescent="0.25">
      <c r="A895">
        <f t="shared" ca="1" si="14"/>
        <v>0.16679606235638877</v>
      </c>
      <c r="B895" s="2" t="s">
        <v>158</v>
      </c>
      <c r="C895" s="2" t="s">
        <v>159</v>
      </c>
      <c r="D895" s="2" t="s">
        <v>3836</v>
      </c>
      <c r="E895" s="2" t="s">
        <v>5580</v>
      </c>
      <c r="F895" s="2" t="s">
        <v>5581</v>
      </c>
      <c r="G895" t="s">
        <v>101</v>
      </c>
      <c r="H895" s="1">
        <f>DATE(2025,2,12)</f>
        <v>45700</v>
      </c>
      <c r="I895" s="45">
        <v>13946.88</v>
      </c>
    </row>
    <row r="896" spans="1:9" x14ac:dyDescent="0.25">
      <c r="A896">
        <f t="shared" ca="1" si="14"/>
        <v>0.59034855061156721</v>
      </c>
      <c r="B896" s="2" t="s">
        <v>120</v>
      </c>
      <c r="C896" s="2" t="s">
        <v>121</v>
      </c>
      <c r="D896" s="2" t="s">
        <v>3836</v>
      </c>
      <c r="E896" s="2" t="s">
        <v>5582</v>
      </c>
      <c r="F896" s="2" t="s">
        <v>4058</v>
      </c>
      <c r="G896" t="s">
        <v>79</v>
      </c>
      <c r="H896" s="1">
        <f>DATE(2025,1,15)</f>
        <v>45672</v>
      </c>
      <c r="I896" s="45">
        <v>-1684.59</v>
      </c>
    </row>
    <row r="897" spans="1:9" x14ac:dyDescent="0.25">
      <c r="A897">
        <f t="shared" ca="1" si="14"/>
        <v>0.33371365698235267</v>
      </c>
      <c r="B897" s="2" t="s">
        <v>3982</v>
      </c>
      <c r="C897" s="2" t="s">
        <v>3983</v>
      </c>
      <c r="D897" s="2" t="s">
        <v>3836</v>
      </c>
      <c r="E897" s="2" t="s">
        <v>5583</v>
      </c>
      <c r="F897" s="2" t="s">
        <v>5526</v>
      </c>
      <c r="G897" t="s">
        <v>79</v>
      </c>
      <c r="H897" s="1">
        <f>DATE(2024,11,27)</f>
        <v>45623</v>
      </c>
      <c r="I897" s="45">
        <v>1167.8900000000001</v>
      </c>
    </row>
    <row r="898" spans="1:9" x14ac:dyDescent="0.25">
      <c r="A898">
        <f t="shared" ca="1" si="14"/>
        <v>2.1842522273186615E-3</v>
      </c>
      <c r="B898" s="2" t="s">
        <v>307</v>
      </c>
      <c r="C898" s="2" t="s">
        <v>308</v>
      </c>
      <c r="D898" s="2" t="s">
        <v>3836</v>
      </c>
      <c r="E898" s="2" t="s">
        <v>5584</v>
      </c>
      <c r="F898" s="2" t="s">
        <v>5585</v>
      </c>
      <c r="G898" t="s">
        <v>101</v>
      </c>
      <c r="H898" s="1">
        <f>DATE(2025,2,20)</f>
        <v>45708</v>
      </c>
      <c r="I898" s="45">
        <v>14652.72</v>
      </c>
    </row>
    <row r="899" spans="1:9" x14ac:dyDescent="0.25">
      <c r="A899">
        <f t="shared" ca="1" si="14"/>
        <v>0.38994685073496016</v>
      </c>
      <c r="B899" s="2" t="s">
        <v>95</v>
      </c>
      <c r="C899" s="2" t="s">
        <v>96</v>
      </c>
      <c r="D899" s="2" t="s">
        <v>3836</v>
      </c>
      <c r="E899" s="2" t="s">
        <v>5586</v>
      </c>
      <c r="F899" s="2" t="s">
        <v>5587</v>
      </c>
      <c r="G899" t="s">
        <v>79</v>
      </c>
      <c r="H899" s="1">
        <f>DATE(2024,12,5)</f>
        <v>45631</v>
      </c>
      <c r="I899" s="45">
        <v>18130.82</v>
      </c>
    </row>
    <row r="900" spans="1:9" x14ac:dyDescent="0.25">
      <c r="A900">
        <f t="shared" ca="1" si="14"/>
        <v>0.66331014138679822</v>
      </c>
      <c r="B900" s="2" t="s">
        <v>241</v>
      </c>
      <c r="C900" s="2" t="s">
        <v>242</v>
      </c>
      <c r="D900" s="2" t="s">
        <v>3836</v>
      </c>
      <c r="E900" s="2" t="s">
        <v>5588</v>
      </c>
      <c r="F900" s="2" t="s">
        <v>5589</v>
      </c>
      <c r="G900" t="s">
        <v>79</v>
      </c>
      <c r="H900" s="1">
        <f>DATE(2024,11,18)</f>
        <v>45614</v>
      </c>
      <c r="I900" s="45">
        <v>117.5</v>
      </c>
    </row>
    <row r="901" spans="1:9" x14ac:dyDescent="0.25">
      <c r="A901">
        <f t="shared" ca="1" si="14"/>
        <v>0.27458597576780108</v>
      </c>
      <c r="B901" s="2" t="s">
        <v>126</v>
      </c>
      <c r="C901" s="2" t="s">
        <v>127</v>
      </c>
      <c r="D901" s="2" t="s">
        <v>3836</v>
      </c>
      <c r="E901" s="2" t="s">
        <v>5590</v>
      </c>
      <c r="F901" s="2" t="s">
        <v>5591</v>
      </c>
      <c r="G901" t="s">
        <v>79</v>
      </c>
      <c r="H901" s="1">
        <f>DATE(2024,10,15)</f>
        <v>45580</v>
      </c>
      <c r="I901" s="45">
        <v>723.6</v>
      </c>
    </row>
    <row r="902" spans="1:9" x14ac:dyDescent="0.25">
      <c r="A902">
        <f t="shared" ref="A902:A965" ca="1" si="15">RAND()</f>
        <v>0.46320541460150944</v>
      </c>
      <c r="B902" s="2" t="s">
        <v>307</v>
      </c>
      <c r="C902" s="2" t="s">
        <v>308</v>
      </c>
      <c r="D902" s="2" t="s">
        <v>3836</v>
      </c>
      <c r="E902" s="2" t="s">
        <v>5592</v>
      </c>
      <c r="F902" s="2" t="s">
        <v>5593</v>
      </c>
      <c r="G902" t="s">
        <v>79</v>
      </c>
      <c r="H902" s="1">
        <f>DATE(2024,12,24)</f>
        <v>45650</v>
      </c>
      <c r="I902" s="45">
        <v>1905.5</v>
      </c>
    </row>
    <row r="903" spans="1:9" x14ac:dyDescent="0.25">
      <c r="A903">
        <f t="shared" ca="1" si="15"/>
        <v>0.92209640773323653</v>
      </c>
      <c r="B903" s="2" t="s">
        <v>187</v>
      </c>
      <c r="C903" s="2" t="s">
        <v>188</v>
      </c>
      <c r="D903" s="2" t="s">
        <v>3836</v>
      </c>
      <c r="E903" s="2" t="s">
        <v>5594</v>
      </c>
      <c r="F903" s="2" t="s">
        <v>5595</v>
      </c>
      <c r="G903" t="s">
        <v>79</v>
      </c>
      <c r="H903" s="1">
        <f>DATE(2024,11,27)</f>
        <v>45623</v>
      </c>
      <c r="I903" s="45">
        <v>160.80000000000001</v>
      </c>
    </row>
    <row r="904" spans="1:9" x14ac:dyDescent="0.25">
      <c r="A904">
        <f t="shared" ca="1" si="15"/>
        <v>0.66431506268854745</v>
      </c>
      <c r="B904" s="2" t="s">
        <v>120</v>
      </c>
      <c r="C904" s="2" t="s">
        <v>121</v>
      </c>
      <c r="D904" s="2" t="s">
        <v>3836</v>
      </c>
      <c r="E904" s="2" t="s">
        <v>5596</v>
      </c>
      <c r="F904" s="2" t="s">
        <v>5597</v>
      </c>
      <c r="G904" t="s">
        <v>79</v>
      </c>
      <c r="H904" s="1">
        <f>DATE(2024,10,30)</f>
        <v>45595</v>
      </c>
      <c r="I904" s="45">
        <v>26953.360000000001</v>
      </c>
    </row>
    <row r="905" spans="1:9" x14ac:dyDescent="0.25">
      <c r="A905">
        <f t="shared" ca="1" si="15"/>
        <v>0.90902175473051205</v>
      </c>
      <c r="B905" s="2" t="s">
        <v>5598</v>
      </c>
      <c r="C905" s="2" t="s">
        <v>5599</v>
      </c>
      <c r="D905" s="2" t="s">
        <v>3836</v>
      </c>
      <c r="E905" s="2" t="s">
        <v>5600</v>
      </c>
      <c r="F905" s="2" t="s">
        <v>5601</v>
      </c>
      <c r="G905" t="s">
        <v>79</v>
      </c>
      <c r="H905" s="1">
        <f>DATE(2025,2,10)</f>
        <v>45698</v>
      </c>
      <c r="I905" s="45">
        <v>1208.4000000000001</v>
      </c>
    </row>
    <row r="906" spans="1:9" x14ac:dyDescent="0.25">
      <c r="A906">
        <f t="shared" ca="1" si="15"/>
        <v>0.56884421081092751</v>
      </c>
      <c r="B906" s="2" t="s">
        <v>307</v>
      </c>
      <c r="C906" s="2" t="s">
        <v>308</v>
      </c>
      <c r="D906" s="2" t="s">
        <v>3836</v>
      </c>
      <c r="E906" s="2" t="s">
        <v>5602</v>
      </c>
      <c r="F906" s="2" t="s">
        <v>5603</v>
      </c>
      <c r="G906" t="s">
        <v>79</v>
      </c>
      <c r="H906" s="1">
        <f>DATE(2024,12,6)</f>
        <v>45632</v>
      </c>
      <c r="I906" s="45">
        <v>7123.63</v>
      </c>
    </row>
    <row r="907" spans="1:9" x14ac:dyDescent="0.25">
      <c r="A907">
        <f t="shared" ca="1" si="15"/>
        <v>0.97019651472531232</v>
      </c>
      <c r="B907" s="2" t="s">
        <v>281</v>
      </c>
      <c r="C907" s="2" t="s">
        <v>282</v>
      </c>
      <c r="D907" s="2" t="s">
        <v>3836</v>
      </c>
      <c r="E907" s="2" t="s">
        <v>5604</v>
      </c>
      <c r="F907" s="2" t="s">
        <v>5605</v>
      </c>
      <c r="G907" t="s">
        <v>79</v>
      </c>
      <c r="H907" s="1">
        <f>DATE(2025,1,9)</f>
        <v>45666</v>
      </c>
      <c r="I907" s="45">
        <v>360.75</v>
      </c>
    </row>
    <row r="908" spans="1:9" x14ac:dyDescent="0.25">
      <c r="A908">
        <f t="shared" ca="1" si="15"/>
        <v>1.7031273326695184E-2</v>
      </c>
      <c r="B908" s="2" t="s">
        <v>187</v>
      </c>
      <c r="C908" s="2" t="s">
        <v>188</v>
      </c>
      <c r="D908" s="2" t="s">
        <v>3836</v>
      </c>
      <c r="E908" s="2" t="s">
        <v>5606</v>
      </c>
      <c r="F908" s="2" t="s">
        <v>5607</v>
      </c>
      <c r="G908" t="s">
        <v>79</v>
      </c>
      <c r="H908" s="1">
        <f>DATE(2024,12,23)</f>
        <v>45649</v>
      </c>
      <c r="I908" s="45">
        <v>468</v>
      </c>
    </row>
    <row r="909" spans="1:9" x14ac:dyDescent="0.25">
      <c r="A909">
        <f t="shared" ca="1" si="15"/>
        <v>0.14479008846560559</v>
      </c>
      <c r="B909" s="2" t="s">
        <v>311</v>
      </c>
      <c r="C909" s="2" t="s">
        <v>312</v>
      </c>
      <c r="D909" s="2" t="s">
        <v>3836</v>
      </c>
      <c r="E909" s="2" t="s">
        <v>5608</v>
      </c>
      <c r="F909" s="2" t="s">
        <v>4113</v>
      </c>
      <c r="G909" t="s">
        <v>101</v>
      </c>
      <c r="H909" s="1">
        <f>DATE(2025,1,31)</f>
        <v>45688</v>
      </c>
      <c r="I909" s="45">
        <v>1304.3399999999999</v>
      </c>
    </row>
    <row r="910" spans="1:9" x14ac:dyDescent="0.25">
      <c r="A910">
        <f t="shared" ca="1" si="15"/>
        <v>6.6568542218413684E-2</v>
      </c>
      <c r="B910" s="2" t="s">
        <v>187</v>
      </c>
      <c r="C910" s="2" t="s">
        <v>188</v>
      </c>
      <c r="D910" s="2" t="s">
        <v>3836</v>
      </c>
      <c r="E910" s="2" t="s">
        <v>5609</v>
      </c>
      <c r="F910" s="2" t="s">
        <v>5610</v>
      </c>
      <c r="G910" t="s">
        <v>79</v>
      </c>
      <c r="H910" s="1">
        <f>DATE(2024,12,27)</f>
        <v>45653</v>
      </c>
      <c r="I910" s="45">
        <v>6686.88</v>
      </c>
    </row>
    <row r="911" spans="1:9" x14ac:dyDescent="0.25">
      <c r="A911">
        <f t="shared" ca="1" si="15"/>
        <v>0.95456040427682809</v>
      </c>
      <c r="B911" s="2" t="s">
        <v>126</v>
      </c>
      <c r="C911" s="2" t="s">
        <v>127</v>
      </c>
      <c r="D911" s="2" t="s">
        <v>3836</v>
      </c>
      <c r="E911" s="2" t="s">
        <v>5611</v>
      </c>
      <c r="F911" s="2" t="s">
        <v>5612</v>
      </c>
      <c r="G911" t="s">
        <v>79</v>
      </c>
      <c r="H911" s="1">
        <f>DATE(2024,12,11)</f>
        <v>45637</v>
      </c>
      <c r="I911" s="45">
        <v>199.3</v>
      </c>
    </row>
    <row r="912" spans="1:9" x14ac:dyDescent="0.25">
      <c r="A912">
        <f t="shared" ca="1" si="15"/>
        <v>0.71118646954367915</v>
      </c>
      <c r="B912" s="2" t="s">
        <v>241</v>
      </c>
      <c r="C912" s="2" t="s">
        <v>242</v>
      </c>
      <c r="D912" s="2" t="s">
        <v>3836</v>
      </c>
      <c r="E912" s="2" t="s">
        <v>5613</v>
      </c>
      <c r="F912" s="2" t="s">
        <v>5614</v>
      </c>
      <c r="G912" t="s">
        <v>101</v>
      </c>
      <c r="H912" s="1">
        <f>DATE(2025,1,6)</f>
        <v>45663</v>
      </c>
      <c r="I912" s="45">
        <v>1183.2</v>
      </c>
    </row>
    <row r="913" spans="1:9" x14ac:dyDescent="0.25">
      <c r="A913">
        <f t="shared" ca="1" si="15"/>
        <v>9.4058994708481669E-2</v>
      </c>
      <c r="B913" s="2" t="s">
        <v>81</v>
      </c>
      <c r="C913" s="2" t="s">
        <v>82</v>
      </c>
      <c r="D913" s="2" t="s">
        <v>3836</v>
      </c>
      <c r="E913" s="2" t="s">
        <v>5615</v>
      </c>
      <c r="F913" s="2" t="s">
        <v>5616</v>
      </c>
      <c r="G913" t="s">
        <v>79</v>
      </c>
      <c r="H913" s="1">
        <f>DATE(2024,10,23)</f>
        <v>45588</v>
      </c>
      <c r="I913" s="45">
        <v>1042.01</v>
      </c>
    </row>
    <row r="914" spans="1:9" x14ac:dyDescent="0.25">
      <c r="A914">
        <f t="shared" ca="1" si="15"/>
        <v>0.95090653067343478</v>
      </c>
      <c r="B914" s="2" t="s">
        <v>678</v>
      </c>
      <c r="C914" s="2" t="s">
        <v>679</v>
      </c>
      <c r="D914" s="2" t="s">
        <v>3836</v>
      </c>
      <c r="E914" s="2" t="s">
        <v>5617</v>
      </c>
      <c r="F914" s="2" t="s">
        <v>5618</v>
      </c>
      <c r="G914" t="s">
        <v>79</v>
      </c>
      <c r="H914" s="1">
        <f>DATE(2024,12,5)</f>
        <v>45631</v>
      </c>
      <c r="I914" s="45">
        <v>819.28</v>
      </c>
    </row>
    <row r="915" spans="1:9" x14ac:dyDescent="0.25">
      <c r="A915">
        <f t="shared" ca="1" si="15"/>
        <v>0.52215320597037929</v>
      </c>
      <c r="B915" s="2" t="s">
        <v>126</v>
      </c>
      <c r="C915" s="2" t="s">
        <v>127</v>
      </c>
      <c r="D915" s="2" t="s">
        <v>3836</v>
      </c>
      <c r="E915" s="2" t="s">
        <v>5619</v>
      </c>
      <c r="F915" s="2" t="s">
        <v>5620</v>
      </c>
      <c r="G915" t="s">
        <v>79</v>
      </c>
      <c r="H915" s="1">
        <f>DATE(2024,10,23)</f>
        <v>45588</v>
      </c>
      <c r="I915" s="45">
        <v>-491.4</v>
      </c>
    </row>
    <row r="916" spans="1:9" x14ac:dyDescent="0.25">
      <c r="A916">
        <f t="shared" ca="1" si="15"/>
        <v>0.87458692380146574</v>
      </c>
      <c r="B916" s="2" t="s">
        <v>120</v>
      </c>
      <c r="C916" s="2" t="s">
        <v>121</v>
      </c>
      <c r="D916" s="2" t="s">
        <v>3836</v>
      </c>
      <c r="E916" s="2" t="s">
        <v>5621</v>
      </c>
      <c r="F916" s="2" t="s">
        <v>5498</v>
      </c>
      <c r="G916" t="s">
        <v>79</v>
      </c>
      <c r="H916" s="1">
        <f>DATE(2024,12,16)</f>
        <v>45642</v>
      </c>
      <c r="I916" s="45">
        <v>-32</v>
      </c>
    </row>
    <row r="917" spans="1:9" x14ac:dyDescent="0.25">
      <c r="A917">
        <f t="shared" ca="1" si="15"/>
        <v>0.48780789611106135</v>
      </c>
      <c r="B917" s="2" t="s">
        <v>187</v>
      </c>
      <c r="C917" s="2" t="s">
        <v>188</v>
      </c>
      <c r="D917" s="2" t="s">
        <v>3836</v>
      </c>
      <c r="E917" s="2" t="s">
        <v>5622</v>
      </c>
      <c r="F917" s="2" t="s">
        <v>5623</v>
      </c>
      <c r="G917" t="s">
        <v>79</v>
      </c>
      <c r="H917" s="1">
        <f>DATE(2024,10,25)</f>
        <v>45590</v>
      </c>
      <c r="I917" s="45">
        <v>160.80000000000001</v>
      </c>
    </row>
    <row r="918" spans="1:9" x14ac:dyDescent="0.25">
      <c r="A918">
        <f t="shared" ca="1" si="15"/>
        <v>0.98043422279384584</v>
      </c>
      <c r="B918" s="2" t="s">
        <v>136</v>
      </c>
      <c r="C918" s="2" t="s">
        <v>137</v>
      </c>
      <c r="D918" s="2" t="s">
        <v>3836</v>
      </c>
      <c r="E918" s="2" t="s">
        <v>5624</v>
      </c>
      <c r="F918" s="2" t="s">
        <v>5625</v>
      </c>
      <c r="G918" t="s">
        <v>79</v>
      </c>
      <c r="H918" s="1">
        <f>DATE(2024,12,5)</f>
        <v>45631</v>
      </c>
      <c r="I918" s="45">
        <v>17523.2</v>
      </c>
    </row>
    <row r="919" spans="1:9" x14ac:dyDescent="0.25">
      <c r="A919">
        <f t="shared" ca="1" si="15"/>
        <v>0.83075953855454321</v>
      </c>
      <c r="B919" s="2" t="s">
        <v>241</v>
      </c>
      <c r="C919" s="2" t="s">
        <v>242</v>
      </c>
      <c r="D919" s="2" t="s">
        <v>3836</v>
      </c>
      <c r="E919" s="2" t="s">
        <v>5626</v>
      </c>
      <c r="F919" s="2" t="s">
        <v>5627</v>
      </c>
      <c r="G919" t="s">
        <v>79</v>
      </c>
      <c r="H919" s="1">
        <f>DATE(2024,12,20)</f>
        <v>45646</v>
      </c>
      <c r="I919" s="45">
        <v>2397</v>
      </c>
    </row>
    <row r="920" spans="1:9" x14ac:dyDescent="0.25">
      <c r="A920">
        <f t="shared" ca="1" si="15"/>
        <v>0.77379542190384332</v>
      </c>
      <c r="B920" s="2" t="s">
        <v>187</v>
      </c>
      <c r="C920" s="2" t="s">
        <v>188</v>
      </c>
      <c r="D920" s="2" t="s">
        <v>3836</v>
      </c>
      <c r="E920" s="2" t="s">
        <v>5628</v>
      </c>
      <c r="F920" s="2" t="s">
        <v>5629</v>
      </c>
      <c r="G920" t="s">
        <v>79</v>
      </c>
      <c r="H920" s="1">
        <f>DATE(2024,10,31)</f>
        <v>45596</v>
      </c>
      <c r="I920" s="45">
        <v>3046.5</v>
      </c>
    </row>
    <row r="921" spans="1:9" x14ac:dyDescent="0.25">
      <c r="A921">
        <f t="shared" ca="1" si="15"/>
        <v>0.74184574169939188</v>
      </c>
      <c r="B921" s="2" t="s">
        <v>81</v>
      </c>
      <c r="C921" s="2" t="s">
        <v>82</v>
      </c>
      <c r="D921" s="2" t="s">
        <v>3836</v>
      </c>
      <c r="E921" s="2" t="s">
        <v>5630</v>
      </c>
      <c r="F921" s="2" t="s">
        <v>5631</v>
      </c>
      <c r="G921" t="s">
        <v>101</v>
      </c>
      <c r="H921" s="1">
        <f>DATE(2025,1,5)</f>
        <v>45662</v>
      </c>
      <c r="I921" s="45">
        <v>4952</v>
      </c>
    </row>
    <row r="922" spans="1:9" x14ac:dyDescent="0.25">
      <c r="A922">
        <f t="shared" ca="1" si="15"/>
        <v>0.88429158742045666</v>
      </c>
      <c r="B922" s="2" t="s">
        <v>285</v>
      </c>
      <c r="C922" s="2" t="s">
        <v>286</v>
      </c>
      <c r="D922" s="2" t="s">
        <v>3836</v>
      </c>
      <c r="E922" s="2" t="s">
        <v>5632</v>
      </c>
      <c r="F922" s="2" t="s">
        <v>3863</v>
      </c>
      <c r="G922" t="s">
        <v>79</v>
      </c>
      <c r="H922" s="1">
        <f>DATE(2024,10,30)</f>
        <v>45595</v>
      </c>
      <c r="I922" s="45">
        <v>10209.68</v>
      </c>
    </row>
    <row r="923" spans="1:9" x14ac:dyDescent="0.25">
      <c r="A923">
        <f t="shared" ca="1" si="15"/>
        <v>0.97814154394618424</v>
      </c>
      <c r="B923" s="2" t="s">
        <v>81</v>
      </c>
      <c r="C923" s="2" t="s">
        <v>82</v>
      </c>
      <c r="D923" s="2" t="s">
        <v>3836</v>
      </c>
      <c r="E923" s="2" t="s">
        <v>5633</v>
      </c>
      <c r="F923" s="2" t="s">
        <v>5634</v>
      </c>
      <c r="G923" t="s">
        <v>101</v>
      </c>
      <c r="H923" s="1">
        <f>DATE(2024,12,17)</f>
        <v>45643</v>
      </c>
      <c r="I923" s="45">
        <v>4103.8500000000004</v>
      </c>
    </row>
    <row r="924" spans="1:9" x14ac:dyDescent="0.25">
      <c r="A924">
        <f t="shared" ca="1" si="15"/>
        <v>0.95171392401059185</v>
      </c>
      <c r="B924" s="2" t="s">
        <v>81</v>
      </c>
      <c r="C924" s="2" t="s">
        <v>82</v>
      </c>
      <c r="D924" s="2" t="s">
        <v>3836</v>
      </c>
      <c r="E924" s="2" t="s">
        <v>5635</v>
      </c>
      <c r="F924" s="2" t="s">
        <v>5482</v>
      </c>
      <c r="G924" t="s">
        <v>79</v>
      </c>
      <c r="H924" s="1">
        <f>DATE(2024,12,2)</f>
        <v>45628</v>
      </c>
      <c r="I924" s="45">
        <v>1324</v>
      </c>
    </row>
    <row r="925" spans="1:9" x14ac:dyDescent="0.25">
      <c r="A925">
        <f t="shared" ca="1" si="15"/>
        <v>0.20510954496517864</v>
      </c>
      <c r="B925" s="2" t="s">
        <v>81</v>
      </c>
      <c r="C925" s="2" t="s">
        <v>82</v>
      </c>
      <c r="D925" s="2" t="s">
        <v>3836</v>
      </c>
      <c r="E925" s="2" t="s">
        <v>5636</v>
      </c>
      <c r="F925" s="2" t="s">
        <v>5637</v>
      </c>
      <c r="G925" t="s">
        <v>79</v>
      </c>
      <c r="H925" s="1">
        <f>DATE(2024,10,21)</f>
        <v>45586</v>
      </c>
      <c r="I925" s="45">
        <v>3483.12</v>
      </c>
    </row>
    <row r="926" spans="1:9" x14ac:dyDescent="0.25">
      <c r="A926">
        <f t="shared" ca="1" si="15"/>
        <v>0.85133624612678482</v>
      </c>
      <c r="B926" s="2" t="s">
        <v>241</v>
      </c>
      <c r="C926" s="2" t="s">
        <v>242</v>
      </c>
      <c r="D926" s="2" t="s">
        <v>3836</v>
      </c>
      <c r="E926" s="2" t="s">
        <v>5638</v>
      </c>
      <c r="F926" s="2" t="s">
        <v>5639</v>
      </c>
      <c r="G926" t="s">
        <v>79</v>
      </c>
      <c r="H926" s="1">
        <f>DATE(2024,10,28)</f>
        <v>45593</v>
      </c>
      <c r="I926" s="45">
        <v>884.17</v>
      </c>
    </row>
    <row r="927" spans="1:9" x14ac:dyDescent="0.25">
      <c r="A927">
        <f t="shared" ca="1" si="15"/>
        <v>0.6800148692775716</v>
      </c>
      <c r="B927" s="2" t="s">
        <v>623</v>
      </c>
      <c r="C927" s="2" t="s">
        <v>624</v>
      </c>
      <c r="D927" s="2" t="s">
        <v>3836</v>
      </c>
      <c r="E927" s="2" t="s">
        <v>5640</v>
      </c>
      <c r="F927" s="2" t="s">
        <v>5641</v>
      </c>
      <c r="G927" t="s">
        <v>101</v>
      </c>
      <c r="H927" s="1">
        <f>DATE(2025,2,20)</f>
        <v>45708</v>
      </c>
      <c r="I927" s="45">
        <v>982.17</v>
      </c>
    </row>
    <row r="928" spans="1:9" x14ac:dyDescent="0.25">
      <c r="A928">
        <f t="shared" ca="1" si="15"/>
        <v>0.57233339324746946</v>
      </c>
      <c r="B928" s="2" t="s">
        <v>81</v>
      </c>
      <c r="C928" s="2" t="s">
        <v>82</v>
      </c>
      <c r="D928" s="2" t="s">
        <v>3836</v>
      </c>
      <c r="E928" s="2" t="s">
        <v>5642</v>
      </c>
      <c r="F928" s="2" t="s">
        <v>5643</v>
      </c>
      <c r="G928" t="s">
        <v>101</v>
      </c>
      <c r="H928" s="1">
        <f>DATE(2025,3,2)</f>
        <v>45718</v>
      </c>
      <c r="I928" s="45">
        <v>3001.92</v>
      </c>
    </row>
    <row r="929" spans="1:9" x14ac:dyDescent="0.25">
      <c r="A929">
        <f t="shared" ca="1" si="15"/>
        <v>4.0406310203748852E-3</v>
      </c>
      <c r="B929" s="2" t="s">
        <v>120</v>
      </c>
      <c r="C929" s="2" t="s">
        <v>121</v>
      </c>
      <c r="D929" s="2" t="s">
        <v>3836</v>
      </c>
      <c r="E929" s="2" t="s">
        <v>5644</v>
      </c>
      <c r="F929" s="2" t="s">
        <v>4058</v>
      </c>
      <c r="G929" t="s">
        <v>101</v>
      </c>
      <c r="H929" s="1">
        <f>DATE(2025,2,26)</f>
        <v>45714</v>
      </c>
      <c r="I929" s="45">
        <v>-309.04000000000002</v>
      </c>
    </row>
    <row r="930" spans="1:9" x14ac:dyDescent="0.25">
      <c r="A930">
        <f t="shared" ca="1" si="15"/>
        <v>0.97434006513762239</v>
      </c>
      <c r="B930" s="2" t="s">
        <v>281</v>
      </c>
      <c r="C930" s="2" t="s">
        <v>282</v>
      </c>
      <c r="D930" s="2" t="s">
        <v>3836</v>
      </c>
      <c r="E930" s="2" t="s">
        <v>5645</v>
      </c>
      <c r="F930" s="2" t="s">
        <v>5646</v>
      </c>
      <c r="G930" t="s">
        <v>79</v>
      </c>
      <c r="H930" s="1">
        <f>DATE(2024,10,18)</f>
        <v>45583</v>
      </c>
      <c r="I930" s="45">
        <v>597.74</v>
      </c>
    </row>
    <row r="931" spans="1:9" x14ac:dyDescent="0.25">
      <c r="A931">
        <f t="shared" ca="1" si="15"/>
        <v>0.72817234920708795</v>
      </c>
      <c r="B931" s="2" t="s">
        <v>307</v>
      </c>
      <c r="C931" s="2" t="s">
        <v>308</v>
      </c>
      <c r="D931" s="2" t="s">
        <v>3836</v>
      </c>
      <c r="E931" s="2" t="s">
        <v>5647</v>
      </c>
      <c r="F931" s="2" t="s">
        <v>5648</v>
      </c>
      <c r="G931" t="s">
        <v>79</v>
      </c>
      <c r="H931" s="1">
        <f>DATE(2024,10,24)</f>
        <v>45589</v>
      </c>
      <c r="I931" s="45">
        <v>3111.45</v>
      </c>
    </row>
    <row r="932" spans="1:9" x14ac:dyDescent="0.25">
      <c r="A932">
        <f t="shared" ca="1" si="15"/>
        <v>0.51213043445746065</v>
      </c>
      <c r="B932" s="2" t="s">
        <v>187</v>
      </c>
      <c r="C932" s="2" t="s">
        <v>188</v>
      </c>
      <c r="D932" s="2" t="s">
        <v>3836</v>
      </c>
      <c r="E932" s="2" t="s">
        <v>5649</v>
      </c>
      <c r="F932" s="2" t="s">
        <v>5650</v>
      </c>
      <c r="G932" t="s">
        <v>79</v>
      </c>
      <c r="H932" s="1">
        <f>DATE(2024,10,25)</f>
        <v>45590</v>
      </c>
      <c r="I932" s="45">
        <v>160.80000000000001</v>
      </c>
    </row>
    <row r="933" spans="1:9" x14ac:dyDescent="0.25">
      <c r="A933">
        <f t="shared" ca="1" si="15"/>
        <v>0.85918426575747853</v>
      </c>
      <c r="B933" s="2" t="s">
        <v>241</v>
      </c>
      <c r="C933" s="2" t="s">
        <v>242</v>
      </c>
      <c r="D933" s="2" t="s">
        <v>3836</v>
      </c>
      <c r="E933" s="2" t="s">
        <v>5651</v>
      </c>
      <c r="F933" s="2" t="s">
        <v>5652</v>
      </c>
      <c r="G933" t="s">
        <v>79</v>
      </c>
      <c r="H933" s="1">
        <f>DATE(2024,11,11)</f>
        <v>45607</v>
      </c>
      <c r="I933" s="45">
        <v>22934.7</v>
      </c>
    </row>
    <row r="934" spans="1:9" x14ac:dyDescent="0.25">
      <c r="A934">
        <f t="shared" ca="1" si="15"/>
        <v>0.98983534610313773</v>
      </c>
      <c r="B934" s="2" t="s">
        <v>187</v>
      </c>
      <c r="C934" s="2" t="s">
        <v>188</v>
      </c>
      <c r="D934" s="2" t="s">
        <v>3836</v>
      </c>
      <c r="E934" s="2" t="s">
        <v>5653</v>
      </c>
      <c r="F934" s="2" t="s">
        <v>5654</v>
      </c>
      <c r="G934" t="s">
        <v>79</v>
      </c>
      <c r="H934" s="1">
        <f>DATE(2024,12,27)</f>
        <v>45653</v>
      </c>
      <c r="I934" s="45">
        <v>3375</v>
      </c>
    </row>
    <row r="935" spans="1:9" x14ac:dyDescent="0.25">
      <c r="A935">
        <f t="shared" ca="1" si="15"/>
        <v>0.38114327672015857</v>
      </c>
      <c r="B935" s="2" t="s">
        <v>2532</v>
      </c>
      <c r="C935" s="2" t="s">
        <v>2533</v>
      </c>
      <c r="D935" s="2" t="s">
        <v>3836</v>
      </c>
      <c r="E935" s="2" t="s">
        <v>5655</v>
      </c>
      <c r="F935" s="2" t="s">
        <v>5656</v>
      </c>
      <c r="G935" t="s">
        <v>79</v>
      </c>
      <c r="H935" s="1">
        <f>DATE(2024,11,6)</f>
        <v>45602</v>
      </c>
      <c r="I935" s="45">
        <v>8224.25</v>
      </c>
    </row>
    <row r="936" spans="1:9" x14ac:dyDescent="0.25">
      <c r="A936">
        <f t="shared" ca="1" si="15"/>
        <v>0.96428781891499515</v>
      </c>
      <c r="B936" s="2" t="s">
        <v>241</v>
      </c>
      <c r="C936" s="2" t="s">
        <v>242</v>
      </c>
      <c r="D936" s="2" t="s">
        <v>3836</v>
      </c>
      <c r="E936" s="2" t="s">
        <v>5657</v>
      </c>
      <c r="F936" s="2" t="s">
        <v>5658</v>
      </c>
      <c r="G936" t="s">
        <v>101</v>
      </c>
      <c r="H936" s="1">
        <f>DATE(2025,1,20)</f>
        <v>45677</v>
      </c>
      <c r="I936" s="45">
        <v>248.36</v>
      </c>
    </row>
    <row r="937" spans="1:9" x14ac:dyDescent="0.25">
      <c r="A937">
        <f t="shared" ca="1" si="15"/>
        <v>0.43467998974178346</v>
      </c>
      <c r="B937" s="2" t="s">
        <v>126</v>
      </c>
      <c r="C937" s="2" t="s">
        <v>127</v>
      </c>
      <c r="D937" s="2" t="s">
        <v>3836</v>
      </c>
      <c r="E937" s="2" t="s">
        <v>5659</v>
      </c>
      <c r="F937" s="2" t="s">
        <v>5660</v>
      </c>
      <c r="G937" t="s">
        <v>101</v>
      </c>
      <c r="H937" s="1">
        <f>DATE(2025,2,4)</f>
        <v>45692</v>
      </c>
      <c r="I937" s="45">
        <v>518.4</v>
      </c>
    </row>
    <row r="938" spans="1:9" x14ac:dyDescent="0.25">
      <c r="A938">
        <f t="shared" ca="1" si="15"/>
        <v>0.50376357215812551</v>
      </c>
      <c r="B938" s="2" t="s">
        <v>187</v>
      </c>
      <c r="C938" s="2" t="s">
        <v>188</v>
      </c>
      <c r="D938" s="2" t="s">
        <v>3836</v>
      </c>
      <c r="E938" s="2" t="s">
        <v>5661</v>
      </c>
      <c r="F938" s="2" t="s">
        <v>5662</v>
      </c>
      <c r="G938" t="s">
        <v>79</v>
      </c>
      <c r="H938" s="1">
        <f>DATE(2024,12,4)</f>
        <v>45630</v>
      </c>
      <c r="I938" s="45">
        <v>346.08</v>
      </c>
    </row>
    <row r="939" spans="1:9" x14ac:dyDescent="0.25">
      <c r="A939">
        <f t="shared" ca="1" si="15"/>
        <v>1.5798039410315878E-2</v>
      </c>
      <c r="B939" s="2" t="s">
        <v>417</v>
      </c>
      <c r="C939" s="2" t="s">
        <v>418</v>
      </c>
      <c r="D939" s="2" t="s">
        <v>3836</v>
      </c>
      <c r="E939" s="2" t="s">
        <v>5663</v>
      </c>
      <c r="F939" s="2" t="s">
        <v>5664</v>
      </c>
      <c r="G939" t="s">
        <v>101</v>
      </c>
      <c r="H939" s="1">
        <f>DATE(2024,12,20)</f>
        <v>45646</v>
      </c>
      <c r="I939" s="45">
        <v>592.20000000000005</v>
      </c>
    </row>
    <row r="940" spans="1:9" x14ac:dyDescent="0.25">
      <c r="A940">
        <f t="shared" ca="1" si="15"/>
        <v>0.85552866367507574</v>
      </c>
      <c r="B940" s="2" t="s">
        <v>285</v>
      </c>
      <c r="C940" s="2" t="s">
        <v>286</v>
      </c>
      <c r="D940" s="2" t="s">
        <v>3836</v>
      </c>
      <c r="E940" s="2" t="s">
        <v>5665</v>
      </c>
      <c r="F940" s="2" t="s">
        <v>5666</v>
      </c>
      <c r="G940" t="s">
        <v>79</v>
      </c>
      <c r="H940" s="1">
        <f>DATE(2024,10,5)</f>
        <v>45570</v>
      </c>
      <c r="I940" s="45">
        <v>4683.5</v>
      </c>
    </row>
    <row r="941" spans="1:9" x14ac:dyDescent="0.25">
      <c r="A941">
        <f t="shared" ca="1" si="15"/>
        <v>1.4033640728488783E-2</v>
      </c>
      <c r="B941" s="2" t="s">
        <v>126</v>
      </c>
      <c r="C941" s="2" t="s">
        <v>127</v>
      </c>
      <c r="D941" s="2" t="s">
        <v>3836</v>
      </c>
      <c r="E941" s="2" t="s">
        <v>5667</v>
      </c>
      <c r="F941" s="2" t="s">
        <v>5668</v>
      </c>
      <c r="G941" t="s">
        <v>79</v>
      </c>
      <c r="H941" s="1">
        <f>DATE(2024,12,16)</f>
        <v>45642</v>
      </c>
      <c r="I941" s="45">
        <v>23.04</v>
      </c>
    </row>
    <row r="942" spans="1:9" x14ac:dyDescent="0.25">
      <c r="A942">
        <f t="shared" ca="1" si="15"/>
        <v>0.30124581110292892</v>
      </c>
      <c r="B942" s="2" t="s">
        <v>678</v>
      </c>
      <c r="C942" s="2" t="s">
        <v>679</v>
      </c>
      <c r="D942" s="2" t="s">
        <v>3836</v>
      </c>
      <c r="E942" s="2" t="s">
        <v>5669</v>
      </c>
      <c r="F942" s="2" t="s">
        <v>5670</v>
      </c>
      <c r="G942" t="s">
        <v>79</v>
      </c>
      <c r="H942" s="1">
        <f>DATE(2024,12,6)</f>
        <v>45632</v>
      </c>
      <c r="I942" s="45">
        <v>76.53</v>
      </c>
    </row>
    <row r="943" spans="1:9" x14ac:dyDescent="0.25">
      <c r="A943">
        <f t="shared" ca="1" si="15"/>
        <v>4.4686752661526441E-2</v>
      </c>
      <c r="B943" s="2" t="s">
        <v>81</v>
      </c>
      <c r="C943" s="2" t="s">
        <v>82</v>
      </c>
      <c r="D943" s="2" t="s">
        <v>3836</v>
      </c>
      <c r="E943" s="2" t="s">
        <v>5671</v>
      </c>
      <c r="F943" s="2" t="s">
        <v>5672</v>
      </c>
      <c r="G943" t="s">
        <v>79</v>
      </c>
      <c r="H943" s="1">
        <f>DATE(2024,12,9)</f>
        <v>45635</v>
      </c>
      <c r="I943" s="45">
        <v>1387.86</v>
      </c>
    </row>
    <row r="944" spans="1:9" x14ac:dyDescent="0.25">
      <c r="A944">
        <f t="shared" ca="1" si="15"/>
        <v>0.18373347379474014</v>
      </c>
      <c r="B944" s="2" t="s">
        <v>150</v>
      </c>
      <c r="C944" s="2" t="s">
        <v>151</v>
      </c>
      <c r="D944" s="2" t="s">
        <v>3836</v>
      </c>
      <c r="E944" s="2" t="s">
        <v>5673</v>
      </c>
      <c r="F944" s="2" t="s">
        <v>5674</v>
      </c>
      <c r="G944" t="s">
        <v>79</v>
      </c>
      <c r="H944" s="1">
        <f>DATE(2024,10,16)</f>
        <v>45581</v>
      </c>
      <c r="I944" s="45">
        <v>686.86</v>
      </c>
    </row>
    <row r="945" spans="1:9" x14ac:dyDescent="0.25">
      <c r="A945">
        <f t="shared" ca="1" si="15"/>
        <v>0.44765322189187717</v>
      </c>
      <c r="B945" s="2" t="s">
        <v>417</v>
      </c>
      <c r="C945" s="2" t="s">
        <v>418</v>
      </c>
      <c r="D945" s="2" t="s">
        <v>3836</v>
      </c>
      <c r="E945" s="2" t="s">
        <v>5675</v>
      </c>
      <c r="F945" s="2" t="s">
        <v>5676</v>
      </c>
      <c r="G945" t="s">
        <v>79</v>
      </c>
      <c r="H945" s="1">
        <f>DATE(2024,10,25)</f>
        <v>45590</v>
      </c>
      <c r="I945" s="45">
        <v>1615.17</v>
      </c>
    </row>
    <row r="946" spans="1:9" x14ac:dyDescent="0.25">
      <c r="A946">
        <f t="shared" ca="1" si="15"/>
        <v>0.24314052541847719</v>
      </c>
      <c r="B946" s="2" t="s">
        <v>120</v>
      </c>
      <c r="C946" s="2" t="s">
        <v>121</v>
      </c>
      <c r="D946" s="2" t="s">
        <v>3836</v>
      </c>
      <c r="E946" s="2" t="s">
        <v>5677</v>
      </c>
      <c r="F946" s="2" t="s">
        <v>5678</v>
      </c>
      <c r="G946" t="s">
        <v>79</v>
      </c>
      <c r="H946" s="1">
        <f>DATE(2024,12,16)</f>
        <v>45642</v>
      </c>
      <c r="I946" s="45">
        <v>1332.5</v>
      </c>
    </row>
    <row r="947" spans="1:9" x14ac:dyDescent="0.25">
      <c r="A947">
        <f t="shared" ca="1" si="15"/>
        <v>0.19866283607984869</v>
      </c>
      <c r="B947" s="2" t="s">
        <v>81</v>
      </c>
      <c r="C947" s="2" t="s">
        <v>82</v>
      </c>
      <c r="D947" s="2" t="s">
        <v>3836</v>
      </c>
      <c r="E947" s="2" t="s">
        <v>5679</v>
      </c>
      <c r="F947" s="2" t="s">
        <v>5680</v>
      </c>
      <c r="G947" t="s">
        <v>101</v>
      </c>
      <c r="H947" s="1">
        <f>DATE(2025,2,3)</f>
        <v>45691</v>
      </c>
      <c r="I947" s="45">
        <v>204.01</v>
      </c>
    </row>
    <row r="948" spans="1:9" x14ac:dyDescent="0.25">
      <c r="A948">
        <f t="shared" ca="1" si="15"/>
        <v>0.91750417735240564</v>
      </c>
      <c r="B948" s="2" t="s">
        <v>241</v>
      </c>
      <c r="C948" s="2" t="s">
        <v>242</v>
      </c>
      <c r="D948" s="2" t="s">
        <v>3836</v>
      </c>
      <c r="E948" s="2" t="s">
        <v>5681</v>
      </c>
      <c r="F948" s="2" t="s">
        <v>5451</v>
      </c>
      <c r="G948" t="s">
        <v>101</v>
      </c>
      <c r="H948" s="1">
        <f>DATE(2025,1,22)</f>
        <v>45679</v>
      </c>
      <c r="I948" s="45">
        <v>150</v>
      </c>
    </row>
    <row r="949" spans="1:9" x14ac:dyDescent="0.25">
      <c r="A949">
        <f t="shared" ca="1" si="15"/>
        <v>4.3996929477744695E-2</v>
      </c>
      <c r="B949" s="2" t="s">
        <v>187</v>
      </c>
      <c r="C949" s="2" t="s">
        <v>188</v>
      </c>
      <c r="D949" s="2" t="s">
        <v>3836</v>
      </c>
      <c r="E949" s="2" t="s">
        <v>5682</v>
      </c>
      <c r="F949" s="2" t="s">
        <v>5683</v>
      </c>
      <c r="G949" t="s">
        <v>79</v>
      </c>
      <c r="H949" s="1">
        <f>DATE(2024,12,23)</f>
        <v>45649</v>
      </c>
      <c r="I949" s="45">
        <v>234</v>
      </c>
    </row>
    <row r="950" spans="1:9" x14ac:dyDescent="0.25">
      <c r="A950">
        <f t="shared" ca="1" si="15"/>
        <v>0.66249812546151521</v>
      </c>
      <c r="B950" s="2" t="s">
        <v>678</v>
      </c>
      <c r="C950" s="2" t="s">
        <v>679</v>
      </c>
      <c r="D950" s="2" t="s">
        <v>3836</v>
      </c>
      <c r="E950" s="2" t="s">
        <v>5684</v>
      </c>
      <c r="F950" s="2" t="s">
        <v>5685</v>
      </c>
      <c r="G950" t="s">
        <v>79</v>
      </c>
      <c r="H950" s="1">
        <f>DATE(2025,1,10)</f>
        <v>45667</v>
      </c>
      <c r="I950" s="45">
        <v>115.15</v>
      </c>
    </row>
    <row r="951" spans="1:9" x14ac:dyDescent="0.25">
      <c r="A951">
        <f t="shared" ca="1" si="15"/>
        <v>0.41954933431892838</v>
      </c>
      <c r="B951" s="2" t="s">
        <v>126</v>
      </c>
      <c r="C951" s="2" t="s">
        <v>127</v>
      </c>
      <c r="D951" s="2" t="s">
        <v>3836</v>
      </c>
      <c r="E951" s="2" t="s">
        <v>5686</v>
      </c>
      <c r="F951" s="2" t="s">
        <v>5687</v>
      </c>
      <c r="G951" t="s">
        <v>79</v>
      </c>
      <c r="H951" s="1">
        <f>DATE(2024,12,26)</f>
        <v>45652</v>
      </c>
      <c r="I951" s="45">
        <v>321.60000000000002</v>
      </c>
    </row>
    <row r="952" spans="1:9" x14ac:dyDescent="0.25">
      <c r="A952">
        <f t="shared" ca="1" si="15"/>
        <v>0.52754008360124616</v>
      </c>
      <c r="B952" s="2" t="s">
        <v>678</v>
      </c>
      <c r="C952" s="2" t="s">
        <v>679</v>
      </c>
      <c r="D952" s="2" t="s">
        <v>3836</v>
      </c>
      <c r="E952" s="2" t="s">
        <v>5688</v>
      </c>
      <c r="F952" s="2" t="s">
        <v>5689</v>
      </c>
      <c r="G952" t="s">
        <v>79</v>
      </c>
      <c r="H952" s="1">
        <f>DATE(2024,10,24)</f>
        <v>45589</v>
      </c>
      <c r="I952" s="45">
        <v>280.61</v>
      </c>
    </row>
    <row r="953" spans="1:9" x14ac:dyDescent="0.25">
      <c r="A953">
        <f t="shared" ca="1" si="15"/>
        <v>0.30171854528812936</v>
      </c>
      <c r="B953" s="2" t="s">
        <v>241</v>
      </c>
      <c r="C953" s="2" t="s">
        <v>242</v>
      </c>
      <c r="D953" s="2" t="s">
        <v>3836</v>
      </c>
      <c r="E953" s="2" t="s">
        <v>5690</v>
      </c>
      <c r="F953" s="2" t="s">
        <v>4461</v>
      </c>
      <c r="G953" t="s">
        <v>101</v>
      </c>
      <c r="H953" s="1">
        <f>DATE(2025,1,13)</f>
        <v>45670</v>
      </c>
      <c r="I953" s="45">
        <v>170.8</v>
      </c>
    </row>
    <row r="954" spans="1:9" x14ac:dyDescent="0.25">
      <c r="A954">
        <f t="shared" ca="1" si="15"/>
        <v>0.33613644648711283</v>
      </c>
      <c r="B954" s="2" t="s">
        <v>120</v>
      </c>
      <c r="C954" s="2" t="s">
        <v>121</v>
      </c>
      <c r="D954" s="2" t="s">
        <v>3836</v>
      </c>
      <c r="E954" s="2" t="s">
        <v>5691</v>
      </c>
      <c r="F954" s="2" t="s">
        <v>5692</v>
      </c>
      <c r="G954" t="s">
        <v>79</v>
      </c>
      <c r="H954" s="1">
        <f>DATE(2024,12,16)</f>
        <v>45642</v>
      </c>
      <c r="I954" s="45">
        <v>5450</v>
      </c>
    </row>
    <row r="955" spans="1:9" x14ac:dyDescent="0.25">
      <c r="A955">
        <f t="shared" ca="1" si="15"/>
        <v>0.24089618675323754</v>
      </c>
      <c r="B955" s="2" t="s">
        <v>187</v>
      </c>
      <c r="C955" s="2" t="s">
        <v>188</v>
      </c>
      <c r="D955" s="2" t="s">
        <v>3836</v>
      </c>
      <c r="E955" s="2" t="s">
        <v>5693</v>
      </c>
      <c r="F955" s="2" t="s">
        <v>5694</v>
      </c>
      <c r="G955" t="s">
        <v>101</v>
      </c>
      <c r="H955" s="1">
        <f>DATE(2025,1,15)</f>
        <v>45672</v>
      </c>
      <c r="I955" s="45">
        <v>744</v>
      </c>
    </row>
    <row r="956" spans="1:9" x14ac:dyDescent="0.25">
      <c r="A956">
        <f t="shared" ca="1" si="15"/>
        <v>0.23126951042968602</v>
      </c>
      <c r="B956" s="2" t="s">
        <v>564</v>
      </c>
      <c r="C956" s="2" t="s">
        <v>565</v>
      </c>
      <c r="D956" s="2" t="s">
        <v>3836</v>
      </c>
      <c r="E956" s="2" t="s">
        <v>5695</v>
      </c>
      <c r="F956" s="2" t="s">
        <v>5696</v>
      </c>
      <c r="G956" t="s">
        <v>79</v>
      </c>
      <c r="H956" s="1">
        <f>DATE(2024,11,18)</f>
        <v>45614</v>
      </c>
      <c r="I956" s="45">
        <v>1679.17</v>
      </c>
    </row>
    <row r="957" spans="1:9" x14ac:dyDescent="0.25">
      <c r="A957">
        <f t="shared" ca="1" si="15"/>
        <v>0.48353534412223842</v>
      </c>
      <c r="B957" s="2" t="s">
        <v>120</v>
      </c>
      <c r="C957" s="2" t="s">
        <v>121</v>
      </c>
      <c r="D957" s="2" t="s">
        <v>3836</v>
      </c>
      <c r="E957" s="2" t="s">
        <v>5697</v>
      </c>
      <c r="F957" s="2" t="s">
        <v>4811</v>
      </c>
      <c r="G957" t="s">
        <v>79</v>
      </c>
      <c r="H957" s="1">
        <f>DATE(2025,1,28)</f>
        <v>45685</v>
      </c>
      <c r="I957" s="45">
        <v>-9.85</v>
      </c>
    </row>
    <row r="958" spans="1:9" x14ac:dyDescent="0.25">
      <c r="A958">
        <f t="shared" ca="1" si="15"/>
        <v>8.1113531148757634E-4</v>
      </c>
      <c r="B958" s="2" t="s">
        <v>354</v>
      </c>
      <c r="C958" s="2" t="s">
        <v>355</v>
      </c>
      <c r="D958" s="2" t="s">
        <v>3836</v>
      </c>
      <c r="E958" s="2" t="s">
        <v>5698</v>
      </c>
      <c r="F958" s="2" t="s">
        <v>5699</v>
      </c>
      <c r="G958" t="s">
        <v>79</v>
      </c>
      <c r="H958" s="1">
        <f>DATE(2024,10,22)</f>
        <v>45587</v>
      </c>
      <c r="I958" s="45">
        <v>525.54999999999995</v>
      </c>
    </row>
    <row r="959" spans="1:9" x14ac:dyDescent="0.25">
      <c r="A959">
        <f t="shared" ca="1" si="15"/>
        <v>0.10655406907923715</v>
      </c>
      <c r="B959" s="2" t="s">
        <v>120</v>
      </c>
      <c r="C959" s="2" t="s">
        <v>121</v>
      </c>
      <c r="D959" s="2" t="s">
        <v>3836</v>
      </c>
      <c r="E959" s="2" t="s">
        <v>5700</v>
      </c>
      <c r="F959" s="2" t="s">
        <v>4058</v>
      </c>
      <c r="G959" t="s">
        <v>79</v>
      </c>
      <c r="H959" s="1">
        <f>DATE(2024,12,16)</f>
        <v>45642</v>
      </c>
      <c r="I959" s="45">
        <v>8925.0400000000009</v>
      </c>
    </row>
    <row r="960" spans="1:9" x14ac:dyDescent="0.25">
      <c r="A960">
        <f t="shared" ca="1" si="15"/>
        <v>0.42670553766710373</v>
      </c>
      <c r="B960" s="2" t="s">
        <v>4565</v>
      </c>
      <c r="C960" s="2" t="s">
        <v>4566</v>
      </c>
      <c r="D960" s="2" t="s">
        <v>3836</v>
      </c>
      <c r="E960" s="2" t="s">
        <v>5701</v>
      </c>
      <c r="F960" s="2" t="s">
        <v>5702</v>
      </c>
      <c r="G960" t="s">
        <v>79</v>
      </c>
      <c r="H960" s="1">
        <f>DATE(2024,12,13)</f>
        <v>45639</v>
      </c>
      <c r="I960" s="45">
        <v>9540.66</v>
      </c>
    </row>
    <row r="961" spans="1:9" x14ac:dyDescent="0.25">
      <c r="A961">
        <f t="shared" ca="1" si="15"/>
        <v>0.79827556965571411</v>
      </c>
      <c r="B961" s="2" t="s">
        <v>81</v>
      </c>
      <c r="C961" s="2" t="s">
        <v>82</v>
      </c>
      <c r="D961" s="2" t="s">
        <v>3836</v>
      </c>
      <c r="E961" s="2" t="s">
        <v>5703</v>
      </c>
      <c r="F961" s="2" t="s">
        <v>5704</v>
      </c>
      <c r="G961" t="s">
        <v>79</v>
      </c>
      <c r="H961" s="1">
        <f>DATE(2024,11,8)</f>
        <v>45604</v>
      </c>
      <c r="I961" s="45">
        <v>363.75</v>
      </c>
    </row>
    <row r="962" spans="1:9" x14ac:dyDescent="0.25">
      <c r="A962">
        <f t="shared" ca="1" si="15"/>
        <v>0.76641211664222608</v>
      </c>
      <c r="B962" s="2" t="s">
        <v>4565</v>
      </c>
      <c r="C962" s="2" t="s">
        <v>4566</v>
      </c>
      <c r="D962" s="2" t="s">
        <v>3836</v>
      </c>
      <c r="E962" s="2" t="s">
        <v>5705</v>
      </c>
      <c r="F962" s="2" t="s">
        <v>5702</v>
      </c>
      <c r="G962" t="s">
        <v>79</v>
      </c>
      <c r="H962" s="1">
        <f>DATE(2024,12,20)</f>
        <v>45646</v>
      </c>
      <c r="I962" s="45">
        <v>10080</v>
      </c>
    </row>
    <row r="963" spans="1:9" x14ac:dyDescent="0.25">
      <c r="A963">
        <f t="shared" ca="1" si="15"/>
        <v>0.58382342764534956</v>
      </c>
      <c r="B963" s="2" t="s">
        <v>81</v>
      </c>
      <c r="C963" s="2" t="s">
        <v>82</v>
      </c>
      <c r="D963" s="2" t="s">
        <v>3836</v>
      </c>
      <c r="E963" s="2" t="s">
        <v>5706</v>
      </c>
      <c r="F963" s="2" t="s">
        <v>3838</v>
      </c>
      <c r="G963" t="s">
        <v>101</v>
      </c>
      <c r="H963" s="1">
        <f>DATE(2024,12,16)</f>
        <v>45642</v>
      </c>
      <c r="I963" s="45">
        <v>-4523.79</v>
      </c>
    </row>
    <row r="964" spans="1:9" x14ac:dyDescent="0.25">
      <c r="A964">
        <f t="shared" ca="1" si="15"/>
        <v>0.32857512018838164</v>
      </c>
      <c r="B964" s="2" t="s">
        <v>126</v>
      </c>
      <c r="C964" s="2" t="s">
        <v>127</v>
      </c>
      <c r="D964" s="2" t="s">
        <v>3836</v>
      </c>
      <c r="E964" s="2" t="s">
        <v>5707</v>
      </c>
      <c r="F964" s="2" t="s">
        <v>5708</v>
      </c>
      <c r="G964" t="s">
        <v>79</v>
      </c>
      <c r="H964" s="1">
        <f>DATE(2024,10,30)</f>
        <v>45595</v>
      </c>
      <c r="I964" s="45">
        <v>557.96</v>
      </c>
    </row>
    <row r="965" spans="1:9" x14ac:dyDescent="0.25">
      <c r="A965">
        <f t="shared" ca="1" si="15"/>
        <v>0.14562457980776189</v>
      </c>
      <c r="B965" s="2" t="s">
        <v>120</v>
      </c>
      <c r="C965" s="2" t="s">
        <v>121</v>
      </c>
      <c r="D965" s="2" t="s">
        <v>3836</v>
      </c>
      <c r="E965" s="2" t="s">
        <v>5709</v>
      </c>
      <c r="F965" s="2" t="s">
        <v>5710</v>
      </c>
      <c r="G965" t="s">
        <v>79</v>
      </c>
      <c r="H965" s="1">
        <f>DATE(2025,1,16)</f>
        <v>45673</v>
      </c>
      <c r="I965" s="45">
        <v>-40.89</v>
      </c>
    </row>
    <row r="966" spans="1:9" x14ac:dyDescent="0.25">
      <c r="A966">
        <f t="shared" ref="A966:A1029" ca="1" si="16">RAND()</f>
        <v>0.16461994215787423</v>
      </c>
      <c r="B966" s="2" t="s">
        <v>241</v>
      </c>
      <c r="C966" s="2" t="s">
        <v>242</v>
      </c>
      <c r="D966" s="2" t="s">
        <v>3836</v>
      </c>
      <c r="E966" s="2" t="s">
        <v>5711</v>
      </c>
      <c r="F966" s="2" t="s">
        <v>5712</v>
      </c>
      <c r="G966" t="s">
        <v>79</v>
      </c>
      <c r="H966" s="1">
        <f>DATE(2024,10,21)</f>
        <v>45586</v>
      </c>
      <c r="I966" s="45">
        <v>174.42</v>
      </c>
    </row>
    <row r="967" spans="1:9" x14ac:dyDescent="0.25">
      <c r="A967">
        <f t="shared" ca="1" si="16"/>
        <v>5.0771893165138859E-2</v>
      </c>
      <c r="B967" s="2" t="s">
        <v>241</v>
      </c>
      <c r="C967" s="2" t="s">
        <v>242</v>
      </c>
      <c r="D967" s="2" t="s">
        <v>3836</v>
      </c>
      <c r="E967" s="2" t="s">
        <v>5713</v>
      </c>
      <c r="F967" s="2" t="s">
        <v>5714</v>
      </c>
      <c r="G967" t="s">
        <v>101</v>
      </c>
      <c r="H967" s="1">
        <f>DATE(2025,2,24)</f>
        <v>45712</v>
      </c>
      <c r="I967" s="45">
        <v>218.83</v>
      </c>
    </row>
    <row r="968" spans="1:9" x14ac:dyDescent="0.25">
      <c r="A968">
        <f t="shared" ca="1" si="16"/>
        <v>0.20606893584318475</v>
      </c>
      <c r="B968" s="2" t="s">
        <v>74</v>
      </c>
      <c r="C968" s="2" t="s">
        <v>75</v>
      </c>
      <c r="D968" s="2" t="s">
        <v>3836</v>
      </c>
      <c r="E968" s="2" t="s">
        <v>5715</v>
      </c>
      <c r="F968" s="2" t="s">
        <v>5716</v>
      </c>
      <c r="G968" t="s">
        <v>101</v>
      </c>
      <c r="H968" s="1">
        <f>DATE(2025,1,25)</f>
        <v>45682</v>
      </c>
      <c r="I968" s="45">
        <v>1638.82</v>
      </c>
    </row>
    <row r="969" spans="1:9" x14ac:dyDescent="0.25">
      <c r="A969">
        <f t="shared" ca="1" si="16"/>
        <v>0.30751429956520371</v>
      </c>
      <c r="B969" s="2" t="s">
        <v>224</v>
      </c>
      <c r="C969" s="2" t="s">
        <v>225</v>
      </c>
      <c r="D969" s="2" t="s">
        <v>3836</v>
      </c>
      <c r="E969" s="2" t="s">
        <v>5717</v>
      </c>
      <c r="F969" s="2" t="s">
        <v>5718</v>
      </c>
      <c r="G969" t="s">
        <v>101</v>
      </c>
      <c r="H969" s="1">
        <f>DATE(2025,2,17)</f>
        <v>45705</v>
      </c>
      <c r="I969" s="45">
        <v>912.24</v>
      </c>
    </row>
    <row r="970" spans="1:9" x14ac:dyDescent="0.25">
      <c r="A970">
        <f t="shared" ca="1" si="16"/>
        <v>3.1402187011285831E-2</v>
      </c>
      <c r="B970" s="2" t="s">
        <v>187</v>
      </c>
      <c r="C970" s="2" t="s">
        <v>188</v>
      </c>
      <c r="D970" s="2" t="s">
        <v>3836</v>
      </c>
      <c r="E970" s="2" t="s">
        <v>5719</v>
      </c>
      <c r="F970" s="2" t="s">
        <v>5720</v>
      </c>
      <c r="G970" t="s">
        <v>79</v>
      </c>
      <c r="H970" s="1">
        <f>DATE(2024,11,8)</f>
        <v>45604</v>
      </c>
      <c r="I970" s="45">
        <v>334.8</v>
      </c>
    </row>
    <row r="971" spans="1:9" x14ac:dyDescent="0.25">
      <c r="A971">
        <f t="shared" ca="1" si="16"/>
        <v>0.87774782422193254</v>
      </c>
      <c r="B971" s="2" t="s">
        <v>281</v>
      </c>
      <c r="C971" s="2" t="s">
        <v>282</v>
      </c>
      <c r="D971" s="2" t="s">
        <v>3836</v>
      </c>
      <c r="E971" s="2" t="s">
        <v>5721</v>
      </c>
      <c r="F971" s="2" t="s">
        <v>5722</v>
      </c>
      <c r="G971" t="s">
        <v>79</v>
      </c>
      <c r="H971" s="1">
        <f>DATE(2025,1,3)</f>
        <v>45660</v>
      </c>
      <c r="I971" s="45">
        <v>451.13</v>
      </c>
    </row>
    <row r="972" spans="1:9" x14ac:dyDescent="0.25">
      <c r="A972">
        <f t="shared" ca="1" si="16"/>
        <v>0.40408142327321872</v>
      </c>
      <c r="B972" s="2" t="s">
        <v>224</v>
      </c>
      <c r="C972" s="2" t="s">
        <v>225</v>
      </c>
      <c r="D972" s="2" t="s">
        <v>3836</v>
      </c>
      <c r="E972" s="2" t="s">
        <v>5723</v>
      </c>
      <c r="F972" s="2" t="s">
        <v>4682</v>
      </c>
      <c r="G972" t="s">
        <v>79</v>
      </c>
      <c r="H972" s="1">
        <f>DATE(2025,1,2)</f>
        <v>45659</v>
      </c>
      <c r="I972" s="45">
        <v>-313.60000000000002</v>
      </c>
    </row>
    <row r="973" spans="1:9" x14ac:dyDescent="0.25">
      <c r="A973">
        <f t="shared" ca="1" si="16"/>
        <v>0.94066283561669106</v>
      </c>
      <c r="B973" s="2" t="s">
        <v>136</v>
      </c>
      <c r="C973" s="2" t="s">
        <v>137</v>
      </c>
      <c r="D973" s="2" t="s">
        <v>3836</v>
      </c>
      <c r="E973" s="2" t="s">
        <v>5724</v>
      </c>
      <c r="F973" s="2" t="s">
        <v>5725</v>
      </c>
      <c r="G973" t="s">
        <v>79</v>
      </c>
      <c r="H973" s="1">
        <f>DATE(2024,12,3)</f>
        <v>45629</v>
      </c>
      <c r="I973" s="45">
        <v>-99.1</v>
      </c>
    </row>
    <row r="974" spans="1:9" x14ac:dyDescent="0.25">
      <c r="A974">
        <f t="shared" ca="1" si="16"/>
        <v>2.3835829436495537E-2</v>
      </c>
      <c r="B974" s="2" t="s">
        <v>187</v>
      </c>
      <c r="C974" s="2" t="s">
        <v>188</v>
      </c>
      <c r="D974" s="2" t="s">
        <v>3836</v>
      </c>
      <c r="E974" s="2" t="s">
        <v>5726</v>
      </c>
      <c r="F974" s="2" t="s">
        <v>5727</v>
      </c>
      <c r="G974" t="s">
        <v>79</v>
      </c>
      <c r="H974" s="1">
        <f>DATE(2024,12,20)</f>
        <v>45646</v>
      </c>
      <c r="I974" s="45">
        <v>575.16</v>
      </c>
    </row>
    <row r="975" spans="1:9" x14ac:dyDescent="0.25">
      <c r="A975">
        <f t="shared" ca="1" si="16"/>
        <v>0.84377501814970823</v>
      </c>
      <c r="B975" s="2" t="s">
        <v>81</v>
      </c>
      <c r="C975" s="2" t="s">
        <v>82</v>
      </c>
      <c r="D975" s="2" t="s">
        <v>3836</v>
      </c>
      <c r="E975" s="2" t="s">
        <v>5728</v>
      </c>
      <c r="F975" s="2" t="s">
        <v>5729</v>
      </c>
      <c r="G975" t="s">
        <v>79</v>
      </c>
      <c r="H975" s="1">
        <f>DATE(2024,10,27)</f>
        <v>45592</v>
      </c>
      <c r="I975" s="45">
        <v>3854.9</v>
      </c>
    </row>
    <row r="976" spans="1:9" x14ac:dyDescent="0.25">
      <c r="A976">
        <f t="shared" ca="1" si="16"/>
        <v>0.7412504900746173</v>
      </c>
      <c r="B976" s="2" t="s">
        <v>328</v>
      </c>
      <c r="C976" s="2" t="s">
        <v>329</v>
      </c>
      <c r="D976" s="2" t="s">
        <v>3836</v>
      </c>
      <c r="E976" s="2" t="s">
        <v>5730</v>
      </c>
      <c r="F976" s="2" t="s">
        <v>5731</v>
      </c>
      <c r="G976" t="s">
        <v>79</v>
      </c>
      <c r="H976" s="1">
        <f>DATE(2024,10,21)</f>
        <v>45586</v>
      </c>
      <c r="I976" s="45">
        <v>288.10000000000002</v>
      </c>
    </row>
    <row r="977" spans="1:9" x14ac:dyDescent="0.25">
      <c r="A977">
        <f t="shared" ca="1" si="16"/>
        <v>0.15856933236756143</v>
      </c>
      <c r="B977" s="2" t="s">
        <v>241</v>
      </c>
      <c r="C977" s="2" t="s">
        <v>242</v>
      </c>
      <c r="D977" s="2" t="s">
        <v>3836</v>
      </c>
      <c r="E977" s="2" t="s">
        <v>5732</v>
      </c>
      <c r="F977" s="2" t="s">
        <v>5733</v>
      </c>
      <c r="G977" t="s">
        <v>79</v>
      </c>
      <c r="H977" s="1">
        <f>DATE(2024,12,2)</f>
        <v>45628</v>
      </c>
      <c r="I977" s="45">
        <v>71.3</v>
      </c>
    </row>
    <row r="978" spans="1:9" x14ac:dyDescent="0.25">
      <c r="A978">
        <f t="shared" ca="1" si="16"/>
        <v>0.74744016228938193</v>
      </c>
      <c r="B978" s="2" t="s">
        <v>187</v>
      </c>
      <c r="C978" s="2" t="s">
        <v>188</v>
      </c>
      <c r="D978" s="2" t="s">
        <v>3836</v>
      </c>
      <c r="E978" s="2" t="s">
        <v>5734</v>
      </c>
      <c r="F978" s="2" t="s">
        <v>5735</v>
      </c>
      <c r="G978" t="s">
        <v>79</v>
      </c>
      <c r="H978" s="1">
        <f>DATE(2024,10,7)</f>
        <v>45572</v>
      </c>
      <c r="I978" s="45">
        <v>276.48</v>
      </c>
    </row>
    <row r="979" spans="1:9" x14ac:dyDescent="0.25">
      <c r="A979">
        <f t="shared" ca="1" si="16"/>
        <v>0.54289350989969032</v>
      </c>
      <c r="B979" s="2" t="s">
        <v>150</v>
      </c>
      <c r="C979" s="2" t="s">
        <v>151</v>
      </c>
      <c r="D979" s="2" t="s">
        <v>3836</v>
      </c>
      <c r="E979" s="2" t="s">
        <v>5736</v>
      </c>
      <c r="F979" s="2" t="s">
        <v>5737</v>
      </c>
      <c r="G979" t="s">
        <v>79</v>
      </c>
      <c r="H979" s="1">
        <f>DATE(2025,1,24)</f>
        <v>45681</v>
      </c>
      <c r="I979" s="45">
        <v>1094.73</v>
      </c>
    </row>
    <row r="980" spans="1:9" x14ac:dyDescent="0.25">
      <c r="A980">
        <f t="shared" ca="1" si="16"/>
        <v>0.61615914615401024</v>
      </c>
      <c r="B980" s="2" t="s">
        <v>120</v>
      </c>
      <c r="C980" s="2" t="s">
        <v>121</v>
      </c>
      <c r="D980" s="2" t="s">
        <v>3836</v>
      </c>
      <c r="E980" s="2" t="s">
        <v>5738</v>
      </c>
      <c r="F980" s="2" t="s">
        <v>5739</v>
      </c>
      <c r="G980" t="s">
        <v>79</v>
      </c>
      <c r="H980" s="1">
        <f>DATE(2024,10,25)</f>
        <v>45590</v>
      </c>
      <c r="I980" s="45">
        <v>1218.2</v>
      </c>
    </row>
    <row r="981" spans="1:9" x14ac:dyDescent="0.25">
      <c r="A981">
        <f t="shared" ca="1" si="16"/>
        <v>0.68368177104776517</v>
      </c>
      <c r="B981" s="2" t="s">
        <v>187</v>
      </c>
      <c r="C981" s="2" t="s">
        <v>188</v>
      </c>
      <c r="D981" s="2" t="s">
        <v>3836</v>
      </c>
      <c r="E981" s="2" t="s">
        <v>5740</v>
      </c>
      <c r="F981" s="2" t="s">
        <v>4367</v>
      </c>
      <c r="G981" t="s">
        <v>79</v>
      </c>
      <c r="H981" s="1">
        <f>DATE(2024,10,18)</f>
        <v>45583</v>
      </c>
      <c r="I981" s="45">
        <v>259.44</v>
      </c>
    </row>
    <row r="982" spans="1:9" x14ac:dyDescent="0.25">
      <c r="A982">
        <f t="shared" ca="1" si="16"/>
        <v>0.76913371882716763</v>
      </c>
      <c r="B982" s="2" t="s">
        <v>241</v>
      </c>
      <c r="C982" s="2" t="s">
        <v>242</v>
      </c>
      <c r="D982" s="2" t="s">
        <v>3836</v>
      </c>
      <c r="E982" s="2" t="s">
        <v>5741</v>
      </c>
      <c r="F982" s="2" t="s">
        <v>5742</v>
      </c>
      <c r="G982" t="s">
        <v>79</v>
      </c>
      <c r="H982" s="1">
        <f>DATE(2024,10,4)</f>
        <v>45569</v>
      </c>
      <c r="I982" s="45">
        <v>729.68</v>
      </c>
    </row>
    <row r="983" spans="1:9" x14ac:dyDescent="0.25">
      <c r="A983">
        <f t="shared" ca="1" si="16"/>
        <v>0.61350635745235405</v>
      </c>
      <c r="B983" s="2" t="s">
        <v>95</v>
      </c>
      <c r="C983" s="2" t="s">
        <v>96</v>
      </c>
      <c r="D983" s="2" t="s">
        <v>3836</v>
      </c>
      <c r="E983" s="2" t="s">
        <v>5743</v>
      </c>
      <c r="F983" s="2" t="s">
        <v>3913</v>
      </c>
      <c r="G983" t="s">
        <v>79</v>
      </c>
      <c r="H983" s="1">
        <f>DATE(2024,10,22)</f>
        <v>45587</v>
      </c>
      <c r="I983" s="45">
        <v>227.96</v>
      </c>
    </row>
    <row r="984" spans="1:9" x14ac:dyDescent="0.25">
      <c r="A984">
        <f t="shared" ca="1" si="16"/>
        <v>0.65816745088216899</v>
      </c>
      <c r="B984" s="2" t="s">
        <v>187</v>
      </c>
      <c r="C984" s="2" t="s">
        <v>188</v>
      </c>
      <c r="D984" s="2" t="s">
        <v>3836</v>
      </c>
      <c r="E984" s="2" t="s">
        <v>5744</v>
      </c>
      <c r="F984" s="2" t="s">
        <v>5745</v>
      </c>
      <c r="G984" t="s">
        <v>79</v>
      </c>
      <c r="H984" s="1">
        <f>DATE(2024,10,16)</f>
        <v>45581</v>
      </c>
      <c r="I984" s="45">
        <v>1389</v>
      </c>
    </row>
    <row r="985" spans="1:9" x14ac:dyDescent="0.25">
      <c r="A985">
        <f t="shared" ca="1" si="16"/>
        <v>0.65418206085927366</v>
      </c>
      <c r="B985" s="2" t="s">
        <v>187</v>
      </c>
      <c r="C985" s="2" t="s">
        <v>188</v>
      </c>
      <c r="D985" s="2" t="s">
        <v>3836</v>
      </c>
      <c r="E985" s="2" t="s">
        <v>5746</v>
      </c>
      <c r="F985" s="2" t="s">
        <v>5747</v>
      </c>
      <c r="G985" t="s">
        <v>79</v>
      </c>
      <c r="H985" s="1">
        <f>DATE(2024,11,5)</f>
        <v>45601</v>
      </c>
      <c r="I985" s="45">
        <v>7.44</v>
      </c>
    </row>
    <row r="986" spans="1:9" x14ac:dyDescent="0.25">
      <c r="A986">
        <f t="shared" ca="1" si="16"/>
        <v>0.16416534487751877</v>
      </c>
      <c r="B986" s="2" t="s">
        <v>110</v>
      </c>
      <c r="C986" s="2" t="s">
        <v>111</v>
      </c>
      <c r="D986" s="2" t="s">
        <v>3836</v>
      </c>
      <c r="E986" s="2" t="s">
        <v>5748</v>
      </c>
      <c r="F986" s="2" t="s">
        <v>5749</v>
      </c>
      <c r="G986" t="s">
        <v>79</v>
      </c>
      <c r="H986" s="1">
        <f>DATE(2024,10,17)</f>
        <v>45582</v>
      </c>
      <c r="I986" s="45">
        <v>10447.84</v>
      </c>
    </row>
    <row r="987" spans="1:9" x14ac:dyDescent="0.25">
      <c r="A987">
        <f t="shared" ca="1" si="16"/>
        <v>0.52255408311350349</v>
      </c>
      <c r="B987" s="2" t="s">
        <v>285</v>
      </c>
      <c r="C987" s="2" t="s">
        <v>286</v>
      </c>
      <c r="D987" s="2" t="s">
        <v>3836</v>
      </c>
      <c r="E987" s="2" t="s">
        <v>5750</v>
      </c>
      <c r="F987" s="2" t="s">
        <v>5751</v>
      </c>
      <c r="G987" t="s">
        <v>79</v>
      </c>
      <c r="H987" s="1">
        <f>DATE(2024,10,22)</f>
        <v>45587</v>
      </c>
      <c r="I987" s="45">
        <v>1420.84</v>
      </c>
    </row>
    <row r="988" spans="1:9" x14ac:dyDescent="0.25">
      <c r="A988">
        <f t="shared" ca="1" si="16"/>
        <v>0.80143506584396884</v>
      </c>
      <c r="B988" s="2" t="s">
        <v>417</v>
      </c>
      <c r="C988" s="2" t="s">
        <v>418</v>
      </c>
      <c r="D988" s="2" t="s">
        <v>3836</v>
      </c>
      <c r="E988" s="2" t="s">
        <v>5752</v>
      </c>
      <c r="F988" s="2" t="s">
        <v>5753</v>
      </c>
      <c r="G988" t="s">
        <v>79</v>
      </c>
      <c r="H988" s="1">
        <f>DATE(2024,10,16)</f>
        <v>45581</v>
      </c>
      <c r="I988" s="45">
        <v>4073.88</v>
      </c>
    </row>
    <row r="989" spans="1:9" x14ac:dyDescent="0.25">
      <c r="A989">
        <f t="shared" ca="1" si="16"/>
        <v>0.10089718536980341</v>
      </c>
      <c r="B989" s="2" t="s">
        <v>187</v>
      </c>
      <c r="C989" s="2" t="s">
        <v>188</v>
      </c>
      <c r="D989" s="2" t="s">
        <v>3836</v>
      </c>
      <c r="E989" s="2" t="s">
        <v>5754</v>
      </c>
      <c r="F989" s="2" t="s">
        <v>5755</v>
      </c>
      <c r="G989" t="s">
        <v>79</v>
      </c>
      <c r="H989" s="1">
        <f>DATE(2025,1,7)</f>
        <v>45664</v>
      </c>
      <c r="I989" s="45">
        <v>691.92</v>
      </c>
    </row>
    <row r="990" spans="1:9" x14ac:dyDescent="0.25">
      <c r="A990">
        <f t="shared" ca="1" si="16"/>
        <v>0.48501492310426519</v>
      </c>
      <c r="B990" s="2" t="s">
        <v>307</v>
      </c>
      <c r="C990" s="2" t="s">
        <v>308</v>
      </c>
      <c r="D990" s="2" t="s">
        <v>3836</v>
      </c>
      <c r="E990" s="2" t="s">
        <v>5756</v>
      </c>
      <c r="F990" s="2" t="s">
        <v>5757</v>
      </c>
      <c r="G990" t="s">
        <v>101</v>
      </c>
      <c r="H990" s="1">
        <f>DATE(2025,2,18)</f>
        <v>45706</v>
      </c>
      <c r="I990" s="45">
        <v>3710.72</v>
      </c>
    </row>
    <row r="991" spans="1:9" x14ac:dyDescent="0.25">
      <c r="A991">
        <f t="shared" ca="1" si="16"/>
        <v>0.39183794875745925</v>
      </c>
      <c r="B991" s="2" t="s">
        <v>187</v>
      </c>
      <c r="C991" s="2" t="s">
        <v>188</v>
      </c>
      <c r="D991" s="2" t="s">
        <v>3836</v>
      </c>
      <c r="E991" s="2" t="s">
        <v>5758</v>
      </c>
      <c r="F991" s="2" t="s">
        <v>5759</v>
      </c>
      <c r="G991" t="s">
        <v>79</v>
      </c>
      <c r="H991" s="1">
        <f>DATE(2024,10,28)</f>
        <v>45593</v>
      </c>
      <c r="I991" s="45">
        <v>125.44</v>
      </c>
    </row>
    <row r="992" spans="1:9" x14ac:dyDescent="0.25">
      <c r="A992">
        <f t="shared" ca="1" si="16"/>
        <v>0.64961605423001578</v>
      </c>
      <c r="B992" s="2" t="s">
        <v>187</v>
      </c>
      <c r="C992" s="2" t="s">
        <v>188</v>
      </c>
      <c r="D992" s="2" t="s">
        <v>3836</v>
      </c>
      <c r="E992" s="2" t="s">
        <v>5760</v>
      </c>
      <c r="F992" s="2" t="s">
        <v>5761</v>
      </c>
      <c r="G992" t="s">
        <v>79</v>
      </c>
      <c r="H992" s="1">
        <f>DATE(2024,10,23)</f>
        <v>45588</v>
      </c>
      <c r="I992" s="45">
        <v>732.48</v>
      </c>
    </row>
    <row r="993" spans="1:9" x14ac:dyDescent="0.25">
      <c r="A993">
        <f t="shared" ca="1" si="16"/>
        <v>0.63125873740058092</v>
      </c>
      <c r="B993" s="2" t="s">
        <v>5762</v>
      </c>
      <c r="C993" s="2" t="s">
        <v>5763</v>
      </c>
      <c r="D993" s="2" t="s">
        <v>3836</v>
      </c>
      <c r="E993" s="2" t="s">
        <v>5764</v>
      </c>
      <c r="F993" s="2" t="s">
        <v>5765</v>
      </c>
      <c r="G993" t="s">
        <v>79</v>
      </c>
      <c r="H993" s="1">
        <f>DATE(2024,12,20)</f>
        <v>45646</v>
      </c>
      <c r="I993" s="45">
        <v>954</v>
      </c>
    </row>
    <row r="994" spans="1:9" x14ac:dyDescent="0.25">
      <c r="A994">
        <f t="shared" ca="1" si="16"/>
        <v>8.2163216736079736E-2</v>
      </c>
      <c r="B994" s="2" t="s">
        <v>81</v>
      </c>
      <c r="C994" s="2" t="s">
        <v>82</v>
      </c>
      <c r="D994" s="2" t="s">
        <v>3836</v>
      </c>
      <c r="E994" s="2" t="s">
        <v>5766</v>
      </c>
      <c r="F994" s="2" t="s">
        <v>5767</v>
      </c>
      <c r="G994" t="s">
        <v>79</v>
      </c>
      <c r="H994" s="1">
        <f>DATE(2024,10,22)</f>
        <v>45587</v>
      </c>
      <c r="I994" s="45">
        <v>235.51</v>
      </c>
    </row>
    <row r="995" spans="1:9" x14ac:dyDescent="0.25">
      <c r="A995">
        <f t="shared" ca="1" si="16"/>
        <v>0.92359251668091913</v>
      </c>
      <c r="B995" s="2" t="s">
        <v>678</v>
      </c>
      <c r="C995" s="2" t="s">
        <v>679</v>
      </c>
      <c r="D995" s="2" t="s">
        <v>3836</v>
      </c>
      <c r="E995" s="2" t="s">
        <v>5768</v>
      </c>
      <c r="F995" s="2" t="s">
        <v>5769</v>
      </c>
      <c r="G995" t="s">
        <v>79</v>
      </c>
      <c r="H995" s="1">
        <f>DATE(2024,11,14)</f>
        <v>45610</v>
      </c>
      <c r="I995" s="45">
        <v>310.83999999999997</v>
      </c>
    </row>
    <row r="996" spans="1:9" x14ac:dyDescent="0.25">
      <c r="A996">
        <f t="shared" ca="1" si="16"/>
        <v>5.2679501068865875E-2</v>
      </c>
      <c r="B996" s="2" t="s">
        <v>136</v>
      </c>
      <c r="C996" s="2" t="s">
        <v>137</v>
      </c>
      <c r="D996" s="2" t="s">
        <v>3836</v>
      </c>
      <c r="E996" s="2" t="s">
        <v>5770</v>
      </c>
      <c r="F996" s="2" t="s">
        <v>5771</v>
      </c>
      <c r="G996" t="s">
        <v>79</v>
      </c>
      <c r="H996" s="1">
        <f>DATE(2024,10,28)</f>
        <v>45593</v>
      </c>
      <c r="I996" s="45">
        <v>9898.66</v>
      </c>
    </row>
    <row r="997" spans="1:9" x14ac:dyDescent="0.25">
      <c r="A997">
        <f t="shared" ca="1" si="16"/>
        <v>0.35890691795091412</v>
      </c>
      <c r="B997" s="2" t="s">
        <v>354</v>
      </c>
      <c r="C997" s="2" t="s">
        <v>355</v>
      </c>
      <c r="D997" s="2" t="s">
        <v>3836</v>
      </c>
      <c r="E997" s="2" t="s">
        <v>5772</v>
      </c>
      <c r="F997" s="2" t="s">
        <v>4915</v>
      </c>
      <c r="G997" t="s">
        <v>101</v>
      </c>
      <c r="H997" s="1">
        <f>DATE(2025,1,2)</f>
        <v>45659</v>
      </c>
      <c r="I997" s="45">
        <v>-990</v>
      </c>
    </row>
    <row r="998" spans="1:9" x14ac:dyDescent="0.25">
      <c r="A998">
        <f t="shared" ca="1" si="16"/>
        <v>0.74075271608910742</v>
      </c>
      <c r="B998" s="2" t="s">
        <v>285</v>
      </c>
      <c r="C998" s="2" t="s">
        <v>286</v>
      </c>
      <c r="D998" s="2" t="s">
        <v>3836</v>
      </c>
      <c r="E998" s="2" t="s">
        <v>5773</v>
      </c>
      <c r="F998" s="2" t="s">
        <v>5774</v>
      </c>
      <c r="G998" t="s">
        <v>101</v>
      </c>
      <c r="H998" s="1">
        <f>DATE(2025,2,12)</f>
        <v>45700</v>
      </c>
      <c r="I998" s="45">
        <v>3740.59</v>
      </c>
    </row>
    <row r="999" spans="1:9" x14ac:dyDescent="0.25">
      <c r="A999">
        <f t="shared" ca="1" si="16"/>
        <v>0.89593499274732524</v>
      </c>
      <c r="B999" s="2" t="s">
        <v>354</v>
      </c>
      <c r="C999" s="2" t="s">
        <v>355</v>
      </c>
      <c r="D999" s="2" t="s">
        <v>3836</v>
      </c>
      <c r="E999" s="2" t="s">
        <v>5775</v>
      </c>
      <c r="F999" s="2" t="s">
        <v>4553</v>
      </c>
      <c r="G999" t="s">
        <v>79</v>
      </c>
      <c r="H999" s="1">
        <f>DATE(2024,12,2)</f>
        <v>45628</v>
      </c>
      <c r="I999" s="45">
        <v>-303.2</v>
      </c>
    </row>
    <row r="1000" spans="1:9" x14ac:dyDescent="0.25">
      <c r="A1000">
        <f t="shared" ca="1" si="16"/>
        <v>0.30994056327038744</v>
      </c>
      <c r="B1000" s="2" t="s">
        <v>241</v>
      </c>
      <c r="C1000" s="2" t="s">
        <v>242</v>
      </c>
      <c r="D1000" s="2" t="s">
        <v>3836</v>
      </c>
      <c r="E1000" s="2" t="s">
        <v>5776</v>
      </c>
      <c r="F1000" s="2" t="s">
        <v>5777</v>
      </c>
      <c r="G1000" t="s">
        <v>79</v>
      </c>
      <c r="H1000" s="1">
        <f>DATE(2024,12,20)</f>
        <v>45646</v>
      </c>
      <c r="I1000" s="45">
        <v>647.6</v>
      </c>
    </row>
    <row r="1001" spans="1:9" x14ac:dyDescent="0.25">
      <c r="A1001">
        <f t="shared" ca="1" si="16"/>
        <v>4.498582730650702E-2</v>
      </c>
      <c r="B1001" s="2" t="s">
        <v>74</v>
      </c>
      <c r="C1001" s="2" t="s">
        <v>75</v>
      </c>
      <c r="D1001" s="2" t="s">
        <v>3836</v>
      </c>
      <c r="E1001" s="2" t="s">
        <v>5778</v>
      </c>
      <c r="F1001" s="2" t="s">
        <v>5779</v>
      </c>
      <c r="G1001" t="s">
        <v>101</v>
      </c>
      <c r="H1001" s="1">
        <f>DATE(2025,1,16)</f>
        <v>45673</v>
      </c>
      <c r="I1001" s="45">
        <v>24144.34</v>
      </c>
    </row>
    <row r="1002" spans="1:9" x14ac:dyDescent="0.25">
      <c r="A1002">
        <f t="shared" ca="1" si="16"/>
        <v>0.7204938490685916</v>
      </c>
      <c r="B1002" s="2" t="s">
        <v>1893</v>
      </c>
      <c r="C1002" s="2" t="s">
        <v>1894</v>
      </c>
      <c r="D1002" s="2" t="s">
        <v>3836</v>
      </c>
      <c r="E1002" s="2" t="s">
        <v>5780</v>
      </c>
      <c r="F1002" s="2" t="s">
        <v>5781</v>
      </c>
      <c r="G1002" t="s">
        <v>79</v>
      </c>
      <c r="H1002" s="1">
        <f>DATE(2024,11,25)</f>
        <v>45621</v>
      </c>
      <c r="I1002" s="45">
        <v>1548.16</v>
      </c>
    </row>
    <row r="1003" spans="1:9" x14ac:dyDescent="0.25">
      <c r="A1003">
        <f t="shared" ca="1" si="16"/>
        <v>0.97488747128213171</v>
      </c>
      <c r="B1003" s="2" t="s">
        <v>120</v>
      </c>
      <c r="C1003" s="2" t="s">
        <v>121</v>
      </c>
      <c r="D1003" s="2" t="s">
        <v>3836</v>
      </c>
      <c r="E1003" s="2" t="s">
        <v>5782</v>
      </c>
      <c r="F1003" s="2" t="s">
        <v>4058</v>
      </c>
      <c r="G1003" t="s">
        <v>101</v>
      </c>
      <c r="H1003" s="1">
        <f>DATE(2025,2,10)</f>
        <v>45698</v>
      </c>
      <c r="I1003" s="45">
        <v>10038.14</v>
      </c>
    </row>
    <row r="1004" spans="1:9" x14ac:dyDescent="0.25">
      <c r="A1004">
        <f t="shared" ca="1" si="16"/>
        <v>0.52189404074134915</v>
      </c>
      <c r="B1004" s="2" t="s">
        <v>5783</v>
      </c>
      <c r="C1004" s="2" t="s">
        <v>5784</v>
      </c>
      <c r="D1004" s="2" t="s">
        <v>3836</v>
      </c>
      <c r="E1004" s="2" t="s">
        <v>5785</v>
      </c>
      <c r="F1004" s="2" t="s">
        <v>5786</v>
      </c>
      <c r="G1004" t="s">
        <v>79</v>
      </c>
      <c r="H1004" s="1">
        <f>DATE(2024,12,16)</f>
        <v>45642</v>
      </c>
      <c r="I1004" s="45">
        <v>85.55</v>
      </c>
    </row>
    <row r="1005" spans="1:9" x14ac:dyDescent="0.25">
      <c r="A1005">
        <f t="shared" ca="1" si="16"/>
        <v>0.46306644630121307</v>
      </c>
      <c r="B1005" s="2" t="s">
        <v>81</v>
      </c>
      <c r="C1005" s="2" t="s">
        <v>82</v>
      </c>
      <c r="D1005" s="2" t="s">
        <v>3836</v>
      </c>
      <c r="E1005" s="2" t="s">
        <v>5787</v>
      </c>
      <c r="F1005" s="2" t="s">
        <v>5788</v>
      </c>
      <c r="G1005" t="s">
        <v>79</v>
      </c>
      <c r="H1005" s="1">
        <f>DATE(2024,10,24)</f>
        <v>45589</v>
      </c>
      <c r="I1005" s="45">
        <v>11647.2</v>
      </c>
    </row>
    <row r="1006" spans="1:9" x14ac:dyDescent="0.25">
      <c r="A1006">
        <f t="shared" ca="1" si="16"/>
        <v>0.35302286155246909</v>
      </c>
      <c r="B1006" s="2" t="s">
        <v>81</v>
      </c>
      <c r="C1006" s="2" t="s">
        <v>82</v>
      </c>
      <c r="D1006" s="2" t="s">
        <v>3836</v>
      </c>
      <c r="E1006" s="2" t="s">
        <v>5789</v>
      </c>
      <c r="F1006" s="2" t="s">
        <v>5790</v>
      </c>
      <c r="G1006" t="s">
        <v>79</v>
      </c>
      <c r="H1006" s="1">
        <f>DATE(2024,10,7)</f>
        <v>45572</v>
      </c>
      <c r="I1006" s="45">
        <v>449.24</v>
      </c>
    </row>
    <row r="1007" spans="1:9" x14ac:dyDescent="0.25">
      <c r="A1007">
        <f t="shared" ca="1" si="16"/>
        <v>0.97618325317786248</v>
      </c>
      <c r="B1007" s="2" t="s">
        <v>241</v>
      </c>
      <c r="C1007" s="2" t="s">
        <v>242</v>
      </c>
      <c r="D1007" s="2" t="s">
        <v>3836</v>
      </c>
      <c r="E1007" s="2" t="s">
        <v>5791</v>
      </c>
      <c r="F1007" s="2" t="s">
        <v>5792</v>
      </c>
      <c r="G1007" t="s">
        <v>79</v>
      </c>
      <c r="H1007" s="1">
        <f>DATE(2024,10,23)</f>
        <v>45588</v>
      </c>
      <c r="I1007" s="45">
        <v>547.24</v>
      </c>
    </row>
    <row r="1008" spans="1:9" x14ac:dyDescent="0.25">
      <c r="A1008">
        <f t="shared" ca="1" si="16"/>
        <v>0.12691161936160034</v>
      </c>
      <c r="B1008" s="2" t="s">
        <v>102</v>
      </c>
      <c r="C1008" s="2" t="s">
        <v>103</v>
      </c>
      <c r="D1008" s="2" t="s">
        <v>3836</v>
      </c>
      <c r="E1008" s="2" t="s">
        <v>5793</v>
      </c>
      <c r="F1008" s="2" t="s">
        <v>5794</v>
      </c>
      <c r="G1008" t="s">
        <v>79</v>
      </c>
      <c r="H1008" s="1">
        <f>DATE(2024,11,14)</f>
        <v>45610</v>
      </c>
      <c r="I1008" s="45">
        <v>1764.79</v>
      </c>
    </row>
    <row r="1009" spans="1:9" x14ac:dyDescent="0.25">
      <c r="A1009">
        <f t="shared" ca="1" si="16"/>
        <v>0.72145380579220308</v>
      </c>
      <c r="B1009" s="2" t="s">
        <v>281</v>
      </c>
      <c r="C1009" s="2" t="s">
        <v>282</v>
      </c>
      <c r="D1009" s="2" t="s">
        <v>3836</v>
      </c>
      <c r="E1009" s="2" t="s">
        <v>5795</v>
      </c>
      <c r="F1009" s="2" t="s">
        <v>5796</v>
      </c>
      <c r="G1009" t="s">
        <v>79</v>
      </c>
      <c r="H1009" s="1">
        <f>DATE(2025,1,24)</f>
        <v>45681</v>
      </c>
      <c r="I1009" s="45">
        <v>20489.580000000002</v>
      </c>
    </row>
    <row r="1010" spans="1:9" x14ac:dyDescent="0.25">
      <c r="A1010">
        <f t="shared" ca="1" si="16"/>
        <v>0.80723603693812251</v>
      </c>
      <c r="B1010" s="2" t="s">
        <v>126</v>
      </c>
      <c r="C1010" s="2" t="s">
        <v>127</v>
      </c>
      <c r="D1010" s="2" t="s">
        <v>3836</v>
      </c>
      <c r="E1010" s="2" t="s">
        <v>5797</v>
      </c>
      <c r="F1010" s="2" t="s">
        <v>5798</v>
      </c>
      <c r="G1010" t="s">
        <v>79</v>
      </c>
      <c r="H1010" s="1">
        <f>DATE(2024,11,1)</f>
        <v>45597</v>
      </c>
      <c r="I1010" s="45">
        <v>94.32</v>
      </c>
    </row>
    <row r="1011" spans="1:9" x14ac:dyDescent="0.25">
      <c r="A1011">
        <f t="shared" ca="1" si="16"/>
        <v>0.37771324676527318</v>
      </c>
      <c r="B1011" s="2" t="s">
        <v>574</v>
      </c>
      <c r="C1011" s="2" t="s">
        <v>575</v>
      </c>
      <c r="D1011" s="2" t="s">
        <v>3836</v>
      </c>
      <c r="E1011" s="2" t="s">
        <v>5799</v>
      </c>
      <c r="F1011" s="2" t="s">
        <v>5800</v>
      </c>
      <c r="G1011" t="s">
        <v>79</v>
      </c>
      <c r="H1011" s="1">
        <f>DATE(2025,1,6)</f>
        <v>45663</v>
      </c>
      <c r="I1011" s="45">
        <v>6443.43</v>
      </c>
    </row>
    <row r="1012" spans="1:9" x14ac:dyDescent="0.25">
      <c r="A1012">
        <f t="shared" ca="1" si="16"/>
        <v>0.34972894238421837</v>
      </c>
      <c r="B1012" s="2" t="s">
        <v>417</v>
      </c>
      <c r="C1012" s="2" t="s">
        <v>418</v>
      </c>
      <c r="D1012" s="2" t="s">
        <v>3836</v>
      </c>
      <c r="E1012" s="2" t="s">
        <v>5801</v>
      </c>
      <c r="F1012" s="2" t="s">
        <v>5802</v>
      </c>
      <c r="G1012" t="s">
        <v>101</v>
      </c>
      <c r="H1012" s="1">
        <f>DATE(2025,2,24)</f>
        <v>45712</v>
      </c>
      <c r="I1012" s="45">
        <v>544.04</v>
      </c>
    </row>
    <row r="1013" spans="1:9" x14ac:dyDescent="0.25">
      <c r="A1013">
        <f t="shared" ca="1" si="16"/>
        <v>0.86162131828980992</v>
      </c>
      <c r="B1013" s="2" t="s">
        <v>126</v>
      </c>
      <c r="C1013" s="2" t="s">
        <v>127</v>
      </c>
      <c r="D1013" s="2" t="s">
        <v>3836</v>
      </c>
      <c r="E1013" s="2" t="s">
        <v>4998</v>
      </c>
      <c r="F1013" s="2" t="s">
        <v>5803</v>
      </c>
      <c r="G1013" t="s">
        <v>79</v>
      </c>
      <c r="H1013" s="1">
        <f>DATE(2024,11,11)</f>
        <v>45607</v>
      </c>
      <c r="I1013" s="45">
        <v>41.1</v>
      </c>
    </row>
    <row r="1014" spans="1:9" x14ac:dyDescent="0.25">
      <c r="A1014">
        <f t="shared" ca="1" si="16"/>
        <v>0.39338227896505495</v>
      </c>
      <c r="B1014" s="2" t="s">
        <v>2387</v>
      </c>
      <c r="C1014" s="2" t="s">
        <v>2388</v>
      </c>
      <c r="D1014" s="2" t="s">
        <v>3836</v>
      </c>
      <c r="E1014" s="2" t="s">
        <v>5804</v>
      </c>
      <c r="F1014" s="2" t="s">
        <v>5805</v>
      </c>
      <c r="G1014" t="s">
        <v>79</v>
      </c>
      <c r="H1014" s="1">
        <f>DATE(2024,10,23)</f>
        <v>45588</v>
      </c>
      <c r="I1014" s="45">
        <v>1282.3499999999999</v>
      </c>
    </row>
    <row r="1015" spans="1:9" x14ac:dyDescent="0.25">
      <c r="A1015">
        <f t="shared" ca="1" si="16"/>
        <v>0.70300005408859512</v>
      </c>
      <c r="B1015" s="2" t="s">
        <v>187</v>
      </c>
      <c r="C1015" s="2" t="s">
        <v>188</v>
      </c>
      <c r="D1015" s="2" t="s">
        <v>3836</v>
      </c>
      <c r="E1015" s="2" t="s">
        <v>5806</v>
      </c>
      <c r="F1015" s="2" t="s">
        <v>5807</v>
      </c>
      <c r="G1015" t="s">
        <v>79</v>
      </c>
      <c r="H1015" s="1">
        <f>DATE(2024,10,3)</f>
        <v>45568</v>
      </c>
      <c r="I1015" s="45">
        <v>3874.68</v>
      </c>
    </row>
    <row r="1016" spans="1:9" x14ac:dyDescent="0.25">
      <c r="A1016">
        <f t="shared" ca="1" si="16"/>
        <v>0.84327041648344281</v>
      </c>
      <c r="B1016" s="2" t="s">
        <v>126</v>
      </c>
      <c r="C1016" s="2" t="s">
        <v>127</v>
      </c>
      <c r="D1016" s="2" t="s">
        <v>3836</v>
      </c>
      <c r="E1016" s="2" t="s">
        <v>5808</v>
      </c>
      <c r="F1016" s="2" t="s">
        <v>5809</v>
      </c>
      <c r="G1016" t="s">
        <v>79</v>
      </c>
      <c r="H1016" s="1">
        <f>DATE(2024,12,17)</f>
        <v>45643</v>
      </c>
      <c r="I1016" s="45">
        <v>2150.4</v>
      </c>
    </row>
    <row r="1017" spans="1:9" x14ac:dyDescent="0.25">
      <c r="A1017">
        <f t="shared" ca="1" si="16"/>
        <v>0.52891642589484023</v>
      </c>
      <c r="B1017" s="2" t="s">
        <v>187</v>
      </c>
      <c r="C1017" s="2" t="s">
        <v>188</v>
      </c>
      <c r="D1017" s="2" t="s">
        <v>3836</v>
      </c>
      <c r="E1017" s="2" t="s">
        <v>5810</v>
      </c>
      <c r="F1017" s="2" t="s">
        <v>5811</v>
      </c>
      <c r="G1017" t="s">
        <v>79</v>
      </c>
      <c r="H1017" s="1">
        <f>DATE(2024,10,14)</f>
        <v>45579</v>
      </c>
      <c r="I1017" s="45">
        <v>804</v>
      </c>
    </row>
    <row r="1018" spans="1:9" x14ac:dyDescent="0.25">
      <c r="A1018">
        <f t="shared" ca="1" si="16"/>
        <v>0.83357397678342382</v>
      </c>
      <c r="B1018" s="2" t="s">
        <v>120</v>
      </c>
      <c r="C1018" s="2" t="s">
        <v>121</v>
      </c>
      <c r="D1018" s="2" t="s">
        <v>3836</v>
      </c>
      <c r="E1018" s="2" t="s">
        <v>5812</v>
      </c>
      <c r="F1018" s="2" t="s">
        <v>5813</v>
      </c>
      <c r="G1018" t="s">
        <v>79</v>
      </c>
      <c r="H1018" s="1">
        <f>DATE(2024,12,16)</f>
        <v>45642</v>
      </c>
      <c r="I1018" s="45">
        <v>6605.32</v>
      </c>
    </row>
    <row r="1019" spans="1:9" x14ac:dyDescent="0.25">
      <c r="A1019">
        <f t="shared" ca="1" si="16"/>
        <v>2.1437933905947282E-2</v>
      </c>
      <c r="B1019" s="2" t="s">
        <v>417</v>
      </c>
      <c r="C1019" s="2" t="s">
        <v>418</v>
      </c>
      <c r="D1019" s="2" t="s">
        <v>3836</v>
      </c>
      <c r="E1019" s="2" t="s">
        <v>5814</v>
      </c>
      <c r="F1019" s="2" t="s">
        <v>5815</v>
      </c>
      <c r="G1019" t="s">
        <v>101</v>
      </c>
      <c r="H1019" s="1">
        <f>DATE(2025,2,14)</f>
        <v>45702</v>
      </c>
      <c r="I1019" s="45">
        <v>4450.5</v>
      </c>
    </row>
    <row r="1020" spans="1:9" x14ac:dyDescent="0.25">
      <c r="A1020">
        <f t="shared" ca="1" si="16"/>
        <v>0.55297718516579542</v>
      </c>
      <c r="B1020" s="2" t="s">
        <v>678</v>
      </c>
      <c r="C1020" s="2" t="s">
        <v>679</v>
      </c>
      <c r="D1020" s="2" t="s">
        <v>3836</v>
      </c>
      <c r="E1020" s="2" t="s">
        <v>5816</v>
      </c>
      <c r="F1020" s="2" t="s">
        <v>5817</v>
      </c>
      <c r="G1020" t="s">
        <v>79</v>
      </c>
      <c r="H1020" s="1">
        <f>DATE(2024,11,8)</f>
        <v>45604</v>
      </c>
      <c r="I1020" s="45">
        <v>269.76</v>
      </c>
    </row>
    <row r="1021" spans="1:9" x14ac:dyDescent="0.25">
      <c r="A1021">
        <f t="shared" ca="1" si="16"/>
        <v>0.12950428767804489</v>
      </c>
      <c r="B1021" s="2" t="s">
        <v>2373</v>
      </c>
      <c r="C1021" s="2" t="s">
        <v>2374</v>
      </c>
      <c r="D1021" s="2" t="s">
        <v>3836</v>
      </c>
      <c r="E1021" s="2" t="s">
        <v>5818</v>
      </c>
      <c r="F1021" s="2" t="s">
        <v>3887</v>
      </c>
      <c r="G1021" t="s">
        <v>79</v>
      </c>
      <c r="H1021" s="1">
        <f>DATE(2024,12,23)</f>
        <v>45649</v>
      </c>
      <c r="I1021" s="45">
        <v>9022.5300000000007</v>
      </c>
    </row>
    <row r="1022" spans="1:9" x14ac:dyDescent="0.25">
      <c r="A1022">
        <f t="shared" ca="1" si="16"/>
        <v>0.23001797878997421</v>
      </c>
      <c r="B1022" s="2" t="s">
        <v>285</v>
      </c>
      <c r="C1022" s="2" t="s">
        <v>286</v>
      </c>
      <c r="D1022" s="2" t="s">
        <v>3836</v>
      </c>
      <c r="E1022" s="2" t="s">
        <v>5819</v>
      </c>
      <c r="F1022" s="2" t="s">
        <v>5820</v>
      </c>
      <c r="G1022" t="s">
        <v>79</v>
      </c>
      <c r="H1022" s="1">
        <f>DATE(2024,12,27)</f>
        <v>45653</v>
      </c>
      <c r="I1022" s="45">
        <v>3591.24</v>
      </c>
    </row>
    <row r="1023" spans="1:9" x14ac:dyDescent="0.25">
      <c r="A1023">
        <f t="shared" ca="1" si="16"/>
        <v>0.6653815511036727</v>
      </c>
      <c r="B1023" s="2" t="s">
        <v>110</v>
      </c>
      <c r="C1023" s="2" t="s">
        <v>111</v>
      </c>
      <c r="D1023" s="2" t="s">
        <v>3836</v>
      </c>
      <c r="E1023" s="2" t="s">
        <v>5821</v>
      </c>
      <c r="F1023" s="2" t="s">
        <v>5822</v>
      </c>
      <c r="G1023" t="s">
        <v>79</v>
      </c>
      <c r="H1023" s="1">
        <f>DATE(2024,10,29)</f>
        <v>45594</v>
      </c>
      <c r="I1023" s="45">
        <v>32215.68</v>
      </c>
    </row>
    <row r="1024" spans="1:9" x14ac:dyDescent="0.25">
      <c r="A1024">
        <f t="shared" ca="1" si="16"/>
        <v>0.88707583033746262</v>
      </c>
      <c r="B1024" s="2" t="s">
        <v>224</v>
      </c>
      <c r="C1024" s="2" t="s">
        <v>225</v>
      </c>
      <c r="D1024" s="2" t="s">
        <v>3836</v>
      </c>
      <c r="E1024" s="2" t="s">
        <v>5823</v>
      </c>
      <c r="F1024" s="2" t="s">
        <v>4103</v>
      </c>
      <c r="G1024" t="s">
        <v>79</v>
      </c>
      <c r="H1024" s="1">
        <f>DATE(2024,11,25)</f>
        <v>45621</v>
      </c>
      <c r="I1024" s="45">
        <v>608.09</v>
      </c>
    </row>
    <row r="1025" spans="1:9" x14ac:dyDescent="0.25">
      <c r="A1025">
        <f t="shared" ca="1" si="16"/>
        <v>0.5936368285120196</v>
      </c>
      <c r="B1025" s="2" t="s">
        <v>81</v>
      </c>
      <c r="C1025" s="2" t="s">
        <v>82</v>
      </c>
      <c r="D1025" s="2" t="s">
        <v>3836</v>
      </c>
      <c r="E1025" s="2" t="s">
        <v>5824</v>
      </c>
      <c r="F1025" s="2" t="s">
        <v>4093</v>
      </c>
      <c r="G1025" t="s">
        <v>79</v>
      </c>
      <c r="H1025" s="1">
        <f>DATE(2024,10,14)</f>
        <v>45579</v>
      </c>
      <c r="I1025" s="45">
        <v>1228.29</v>
      </c>
    </row>
    <row r="1026" spans="1:9" x14ac:dyDescent="0.25">
      <c r="A1026">
        <f t="shared" ca="1" si="16"/>
        <v>0.86598335762826517</v>
      </c>
      <c r="B1026" s="2" t="s">
        <v>187</v>
      </c>
      <c r="C1026" s="2" t="s">
        <v>188</v>
      </c>
      <c r="D1026" s="2" t="s">
        <v>3836</v>
      </c>
      <c r="E1026" s="2" t="s">
        <v>5825</v>
      </c>
      <c r="F1026" s="2" t="s">
        <v>5826</v>
      </c>
      <c r="G1026" t="s">
        <v>101</v>
      </c>
      <c r="H1026" s="1">
        <f>DATE(2025,1,29)</f>
        <v>45686</v>
      </c>
      <c r="I1026" s="45">
        <v>241.2</v>
      </c>
    </row>
    <row r="1027" spans="1:9" x14ac:dyDescent="0.25">
      <c r="A1027">
        <f t="shared" ca="1" si="16"/>
        <v>0.40668562478143999</v>
      </c>
      <c r="B1027" s="2" t="s">
        <v>81</v>
      </c>
      <c r="C1027" s="2" t="s">
        <v>82</v>
      </c>
      <c r="D1027" s="2" t="s">
        <v>3836</v>
      </c>
      <c r="E1027" s="2" t="s">
        <v>5827</v>
      </c>
      <c r="F1027" s="2" t="s">
        <v>5828</v>
      </c>
      <c r="G1027" t="s">
        <v>79</v>
      </c>
      <c r="H1027" s="1">
        <f>DATE(2024,10,23)</f>
        <v>45588</v>
      </c>
      <c r="I1027" s="45">
        <v>1558.39</v>
      </c>
    </row>
    <row r="1028" spans="1:9" x14ac:dyDescent="0.25">
      <c r="A1028">
        <f t="shared" ca="1" si="16"/>
        <v>0.52480935016503627</v>
      </c>
      <c r="B1028" s="2" t="s">
        <v>241</v>
      </c>
      <c r="C1028" s="2" t="s">
        <v>242</v>
      </c>
      <c r="D1028" s="2" t="s">
        <v>3836</v>
      </c>
      <c r="E1028" s="2" t="s">
        <v>5829</v>
      </c>
      <c r="F1028" s="2" t="s">
        <v>5830</v>
      </c>
      <c r="G1028" t="s">
        <v>79</v>
      </c>
      <c r="H1028" s="1">
        <f>DATE(2024,12,16)</f>
        <v>45642</v>
      </c>
      <c r="I1028" s="45">
        <v>155.97</v>
      </c>
    </row>
    <row r="1029" spans="1:9" x14ac:dyDescent="0.25">
      <c r="A1029">
        <f t="shared" ca="1" si="16"/>
        <v>0.12677248249971451</v>
      </c>
      <c r="B1029" s="2" t="s">
        <v>285</v>
      </c>
      <c r="C1029" s="2" t="s">
        <v>286</v>
      </c>
      <c r="D1029" s="2" t="s">
        <v>3836</v>
      </c>
      <c r="E1029" s="2" t="s">
        <v>5831</v>
      </c>
      <c r="F1029" s="2" t="s">
        <v>5832</v>
      </c>
      <c r="G1029" t="s">
        <v>79</v>
      </c>
      <c r="H1029" s="1">
        <f>DATE(2024,11,25)</f>
        <v>45621</v>
      </c>
      <c r="I1029" s="45">
        <v>1635.84</v>
      </c>
    </row>
    <row r="1030" spans="1:9" x14ac:dyDescent="0.25">
      <c r="A1030">
        <f t="shared" ref="A1030:A1093" ca="1" si="17">RAND()</f>
        <v>0.60923635426866918</v>
      </c>
      <c r="B1030" s="2" t="s">
        <v>285</v>
      </c>
      <c r="C1030" s="2" t="s">
        <v>286</v>
      </c>
      <c r="D1030" s="2" t="s">
        <v>3836</v>
      </c>
      <c r="E1030" s="2" t="s">
        <v>5833</v>
      </c>
      <c r="F1030" s="2" t="s">
        <v>5834</v>
      </c>
      <c r="G1030" t="s">
        <v>79</v>
      </c>
      <c r="H1030" s="1">
        <f>DATE(2024,12,12)</f>
        <v>45638</v>
      </c>
      <c r="I1030" s="45">
        <v>553.15</v>
      </c>
    </row>
    <row r="1031" spans="1:9" x14ac:dyDescent="0.25">
      <c r="A1031">
        <f t="shared" ca="1" si="17"/>
        <v>0.97687527698303589</v>
      </c>
      <c r="B1031" s="2" t="s">
        <v>285</v>
      </c>
      <c r="C1031" s="2" t="s">
        <v>286</v>
      </c>
      <c r="D1031" s="2" t="s">
        <v>3836</v>
      </c>
      <c r="E1031" s="2" t="s">
        <v>5835</v>
      </c>
      <c r="F1031" s="2" t="s">
        <v>5836</v>
      </c>
      <c r="G1031" t="s">
        <v>79</v>
      </c>
      <c r="H1031" s="1">
        <f>DATE(2024,12,16)</f>
        <v>45642</v>
      </c>
      <c r="I1031" s="45">
        <v>1552.58</v>
      </c>
    </row>
    <row r="1032" spans="1:9" x14ac:dyDescent="0.25">
      <c r="A1032">
        <f t="shared" ca="1" si="17"/>
        <v>0.18433301419935588</v>
      </c>
      <c r="B1032" s="2" t="s">
        <v>285</v>
      </c>
      <c r="C1032" s="2" t="s">
        <v>286</v>
      </c>
      <c r="D1032" s="2" t="s">
        <v>3836</v>
      </c>
      <c r="E1032" s="2" t="s">
        <v>5837</v>
      </c>
      <c r="F1032" s="2" t="s">
        <v>4777</v>
      </c>
      <c r="G1032" t="s">
        <v>79</v>
      </c>
      <c r="H1032" s="1">
        <f>DATE(2025,1,9)</f>
        <v>45666</v>
      </c>
      <c r="I1032" s="45">
        <v>171.49</v>
      </c>
    </row>
    <row r="1033" spans="1:9" x14ac:dyDescent="0.25">
      <c r="A1033">
        <f t="shared" ca="1" si="17"/>
        <v>0.94947765021767383</v>
      </c>
      <c r="B1033" s="2" t="s">
        <v>187</v>
      </c>
      <c r="C1033" s="2" t="s">
        <v>188</v>
      </c>
      <c r="D1033" s="2" t="s">
        <v>3836</v>
      </c>
      <c r="E1033" s="2" t="s">
        <v>5838</v>
      </c>
      <c r="F1033" s="2" t="s">
        <v>5230</v>
      </c>
      <c r="G1033" t="s">
        <v>101</v>
      </c>
      <c r="H1033" s="1">
        <f>DATE(2025,1,31)</f>
        <v>45688</v>
      </c>
      <c r="I1033" s="45">
        <v>1115.05</v>
      </c>
    </row>
    <row r="1034" spans="1:9" x14ac:dyDescent="0.25">
      <c r="A1034">
        <f t="shared" ca="1" si="17"/>
        <v>0.12838912410598746</v>
      </c>
      <c r="B1034" s="2" t="s">
        <v>417</v>
      </c>
      <c r="C1034" s="2" t="s">
        <v>418</v>
      </c>
      <c r="D1034" s="2" t="s">
        <v>3836</v>
      </c>
      <c r="E1034" s="2" t="s">
        <v>5839</v>
      </c>
      <c r="F1034" s="2" t="s">
        <v>5840</v>
      </c>
      <c r="G1034" t="s">
        <v>101</v>
      </c>
      <c r="H1034" s="1">
        <f>DATE(2025,1,27)</f>
        <v>45684</v>
      </c>
      <c r="I1034" s="45">
        <v>2460.15</v>
      </c>
    </row>
    <row r="1035" spans="1:9" x14ac:dyDescent="0.25">
      <c r="A1035">
        <f t="shared" ca="1" si="17"/>
        <v>0.83094673439295585</v>
      </c>
      <c r="B1035" s="2" t="s">
        <v>120</v>
      </c>
      <c r="C1035" s="2" t="s">
        <v>121</v>
      </c>
      <c r="D1035" s="2" t="s">
        <v>3836</v>
      </c>
      <c r="E1035" s="2" t="s">
        <v>5841</v>
      </c>
      <c r="F1035" s="2" t="s">
        <v>5842</v>
      </c>
      <c r="G1035" t="s">
        <v>79</v>
      </c>
      <c r="H1035" s="1">
        <f>DATE(2024,12,10)</f>
        <v>45636</v>
      </c>
      <c r="I1035" s="45">
        <v>20780.48</v>
      </c>
    </row>
    <row r="1036" spans="1:9" x14ac:dyDescent="0.25">
      <c r="A1036">
        <f t="shared" ca="1" si="17"/>
        <v>0.16912114482405283</v>
      </c>
      <c r="B1036" s="2" t="s">
        <v>81</v>
      </c>
      <c r="C1036" s="2" t="s">
        <v>82</v>
      </c>
      <c r="D1036" s="2" t="s">
        <v>3836</v>
      </c>
      <c r="E1036" s="2" t="s">
        <v>5843</v>
      </c>
      <c r="F1036" s="2" t="s">
        <v>5844</v>
      </c>
      <c r="G1036" t="s">
        <v>79</v>
      </c>
      <c r="H1036" s="1">
        <f>DATE(2024,10,27)</f>
        <v>45592</v>
      </c>
      <c r="I1036" s="45">
        <v>205.64</v>
      </c>
    </row>
    <row r="1037" spans="1:9" x14ac:dyDescent="0.25">
      <c r="A1037">
        <f t="shared" ca="1" si="17"/>
        <v>0.83577541498807517</v>
      </c>
      <c r="B1037" s="2" t="s">
        <v>354</v>
      </c>
      <c r="C1037" s="2" t="s">
        <v>355</v>
      </c>
      <c r="D1037" s="2" t="s">
        <v>3836</v>
      </c>
      <c r="E1037" s="2" t="s">
        <v>5845</v>
      </c>
      <c r="F1037" s="2" t="s">
        <v>4915</v>
      </c>
      <c r="G1037" t="s">
        <v>79</v>
      </c>
      <c r="H1037" s="1">
        <f>DATE(2024,12,23)</f>
        <v>45649</v>
      </c>
      <c r="I1037" s="45">
        <v>6740.5</v>
      </c>
    </row>
    <row r="1038" spans="1:9" x14ac:dyDescent="0.25">
      <c r="A1038">
        <f t="shared" ca="1" si="17"/>
        <v>0.64576696564045466</v>
      </c>
      <c r="B1038" s="2" t="s">
        <v>241</v>
      </c>
      <c r="C1038" s="2" t="s">
        <v>242</v>
      </c>
      <c r="D1038" s="2" t="s">
        <v>3836</v>
      </c>
      <c r="E1038" s="2" t="s">
        <v>5846</v>
      </c>
      <c r="F1038" s="2" t="s">
        <v>5847</v>
      </c>
      <c r="G1038" t="s">
        <v>101</v>
      </c>
      <c r="H1038" s="1">
        <f>DATE(2025,1,20)</f>
        <v>45677</v>
      </c>
      <c r="I1038" s="45">
        <v>153.71</v>
      </c>
    </row>
    <row r="1039" spans="1:9" x14ac:dyDescent="0.25">
      <c r="A1039">
        <f t="shared" ca="1" si="17"/>
        <v>0.87631672273016725</v>
      </c>
      <c r="B1039" s="2" t="s">
        <v>81</v>
      </c>
      <c r="C1039" s="2" t="s">
        <v>82</v>
      </c>
      <c r="D1039" s="2" t="s">
        <v>3836</v>
      </c>
      <c r="E1039" s="2" t="s">
        <v>5848</v>
      </c>
      <c r="F1039" s="2" t="s">
        <v>5849</v>
      </c>
      <c r="G1039" t="s">
        <v>79</v>
      </c>
      <c r="H1039" s="1">
        <f>DATE(2024,11,14)</f>
        <v>45610</v>
      </c>
      <c r="I1039" s="45">
        <v>347.05</v>
      </c>
    </row>
    <row r="1040" spans="1:9" x14ac:dyDescent="0.25">
      <c r="A1040">
        <f t="shared" ca="1" si="17"/>
        <v>0.9689207279657549</v>
      </c>
      <c r="B1040" s="2" t="s">
        <v>5850</v>
      </c>
      <c r="C1040" s="2" t="s">
        <v>5851</v>
      </c>
      <c r="D1040" s="2" t="s">
        <v>3836</v>
      </c>
      <c r="E1040" s="2" t="s">
        <v>5852</v>
      </c>
      <c r="F1040" s="2" t="s">
        <v>4117</v>
      </c>
      <c r="G1040" t="s">
        <v>79</v>
      </c>
      <c r="H1040" s="1">
        <f>DATE(2024,10,17)</f>
        <v>45582</v>
      </c>
      <c r="I1040" s="45">
        <v>1779</v>
      </c>
    </row>
    <row r="1041" spans="1:9" x14ac:dyDescent="0.25">
      <c r="A1041">
        <f t="shared" ca="1" si="17"/>
        <v>7.745445235566395E-2</v>
      </c>
      <c r="B1041" s="2" t="s">
        <v>241</v>
      </c>
      <c r="C1041" s="2" t="s">
        <v>242</v>
      </c>
      <c r="D1041" s="2" t="s">
        <v>3836</v>
      </c>
      <c r="E1041" s="2" t="s">
        <v>5853</v>
      </c>
      <c r="F1041" s="2" t="s">
        <v>4327</v>
      </c>
      <c r="G1041" t="s">
        <v>79</v>
      </c>
      <c r="H1041" s="1">
        <f>DATE(2024,10,21)</f>
        <v>45586</v>
      </c>
      <c r="I1041" s="45">
        <v>1935.07</v>
      </c>
    </row>
    <row r="1042" spans="1:9" x14ac:dyDescent="0.25">
      <c r="A1042">
        <f t="shared" ca="1" si="17"/>
        <v>0.51600305390767143</v>
      </c>
      <c r="B1042" s="2" t="s">
        <v>285</v>
      </c>
      <c r="C1042" s="2" t="s">
        <v>286</v>
      </c>
      <c r="D1042" s="2" t="s">
        <v>3836</v>
      </c>
      <c r="E1042" s="2" t="s">
        <v>5854</v>
      </c>
      <c r="F1042" s="2" t="s">
        <v>5855</v>
      </c>
      <c r="G1042" t="s">
        <v>79</v>
      </c>
      <c r="H1042" s="1">
        <f>DATE(2024,10,25)</f>
        <v>45590</v>
      </c>
      <c r="I1042" s="45">
        <v>14169.02</v>
      </c>
    </row>
    <row r="1043" spans="1:9" x14ac:dyDescent="0.25">
      <c r="A1043">
        <f t="shared" ca="1" si="17"/>
        <v>0.92232291213248485</v>
      </c>
      <c r="B1043" s="2" t="s">
        <v>187</v>
      </c>
      <c r="C1043" s="2" t="s">
        <v>188</v>
      </c>
      <c r="D1043" s="2" t="s">
        <v>3836</v>
      </c>
      <c r="E1043" s="2" t="s">
        <v>5856</v>
      </c>
      <c r="F1043" s="2" t="s">
        <v>5857</v>
      </c>
      <c r="G1043" t="s">
        <v>79</v>
      </c>
      <c r="H1043" s="1">
        <f>DATE(2024,10,22)</f>
        <v>45587</v>
      </c>
      <c r="I1043" s="45">
        <v>155.52000000000001</v>
      </c>
    </row>
    <row r="1044" spans="1:9" x14ac:dyDescent="0.25">
      <c r="A1044">
        <f t="shared" ca="1" si="17"/>
        <v>0.44788480299798961</v>
      </c>
      <c r="B1044" s="2" t="s">
        <v>187</v>
      </c>
      <c r="C1044" s="2" t="s">
        <v>188</v>
      </c>
      <c r="D1044" s="2" t="s">
        <v>3836</v>
      </c>
      <c r="E1044" s="2" t="s">
        <v>5858</v>
      </c>
      <c r="F1044" s="2" t="s">
        <v>5859</v>
      </c>
      <c r="G1044" t="s">
        <v>79</v>
      </c>
      <c r="H1044" s="1">
        <f>DATE(2024,12,11)</f>
        <v>45637</v>
      </c>
      <c r="I1044" s="45">
        <v>80.400000000000006</v>
      </c>
    </row>
    <row r="1045" spans="1:9" x14ac:dyDescent="0.25">
      <c r="A1045">
        <f t="shared" ca="1" si="17"/>
        <v>0.22626513281124749</v>
      </c>
      <c r="B1045" s="2" t="s">
        <v>81</v>
      </c>
      <c r="C1045" s="2" t="s">
        <v>82</v>
      </c>
      <c r="D1045" s="2" t="s">
        <v>3836</v>
      </c>
      <c r="E1045" s="2" t="s">
        <v>5860</v>
      </c>
      <c r="F1045" s="2" t="s">
        <v>5861</v>
      </c>
      <c r="G1045" t="s">
        <v>79</v>
      </c>
      <c r="H1045" s="1">
        <f>DATE(2024,11,5)</f>
        <v>45601</v>
      </c>
      <c r="I1045" s="45">
        <v>2688.04</v>
      </c>
    </row>
    <row r="1046" spans="1:9" x14ac:dyDescent="0.25">
      <c r="A1046">
        <f t="shared" ca="1" si="17"/>
        <v>0.49333407476748492</v>
      </c>
      <c r="B1046" s="2" t="s">
        <v>187</v>
      </c>
      <c r="C1046" s="2" t="s">
        <v>188</v>
      </c>
      <c r="D1046" s="2" t="s">
        <v>3836</v>
      </c>
      <c r="E1046" s="2" t="s">
        <v>5862</v>
      </c>
      <c r="F1046" s="2" t="s">
        <v>5863</v>
      </c>
      <c r="G1046" t="s">
        <v>101</v>
      </c>
      <c r="H1046" s="1">
        <f>DATE(2025,1,31)</f>
        <v>45688</v>
      </c>
      <c r="I1046" s="45">
        <v>6498</v>
      </c>
    </row>
    <row r="1047" spans="1:9" x14ac:dyDescent="0.25">
      <c r="A1047">
        <f t="shared" ca="1" si="17"/>
        <v>0.50891453720711244</v>
      </c>
      <c r="B1047" s="2" t="s">
        <v>241</v>
      </c>
      <c r="C1047" s="2" t="s">
        <v>242</v>
      </c>
      <c r="D1047" s="2" t="s">
        <v>3836</v>
      </c>
      <c r="E1047" s="2" t="s">
        <v>5864</v>
      </c>
      <c r="F1047" s="2" t="s">
        <v>5525</v>
      </c>
      <c r="G1047" t="s">
        <v>101</v>
      </c>
      <c r="H1047" s="1">
        <f>DATE(2025,2,3)</f>
        <v>45691</v>
      </c>
      <c r="I1047" s="45">
        <v>128.06</v>
      </c>
    </row>
    <row r="1048" spans="1:9" x14ac:dyDescent="0.25">
      <c r="A1048">
        <f t="shared" ca="1" si="17"/>
        <v>4.2735981166530657E-3</v>
      </c>
      <c r="B1048" s="2" t="s">
        <v>307</v>
      </c>
      <c r="C1048" s="2" t="s">
        <v>308</v>
      </c>
      <c r="D1048" s="2" t="s">
        <v>3836</v>
      </c>
      <c r="E1048" s="2" t="s">
        <v>5865</v>
      </c>
      <c r="F1048" s="2" t="s">
        <v>5866</v>
      </c>
      <c r="G1048" t="s">
        <v>101</v>
      </c>
      <c r="H1048" s="1">
        <f>DATE(2025,2,14)</f>
        <v>45702</v>
      </c>
      <c r="I1048" s="45">
        <v>205.96</v>
      </c>
    </row>
    <row r="1049" spans="1:9" x14ac:dyDescent="0.25">
      <c r="A1049">
        <f t="shared" ca="1" si="17"/>
        <v>0.96870645515557441</v>
      </c>
      <c r="B1049" s="2" t="s">
        <v>126</v>
      </c>
      <c r="C1049" s="2" t="s">
        <v>127</v>
      </c>
      <c r="D1049" s="2" t="s">
        <v>3836</v>
      </c>
      <c r="E1049" s="2" t="s">
        <v>5867</v>
      </c>
      <c r="F1049" s="2" t="s">
        <v>5226</v>
      </c>
      <c r="G1049" t="s">
        <v>101</v>
      </c>
      <c r="H1049" s="1">
        <f>DATE(2025,1,31)</f>
        <v>45688</v>
      </c>
      <c r="I1049" s="45">
        <v>349.8</v>
      </c>
    </row>
    <row r="1050" spans="1:9" x14ac:dyDescent="0.25">
      <c r="A1050">
        <f t="shared" ca="1" si="17"/>
        <v>0.95354107882449779</v>
      </c>
      <c r="B1050" s="2" t="s">
        <v>307</v>
      </c>
      <c r="C1050" s="2" t="s">
        <v>308</v>
      </c>
      <c r="D1050" s="2" t="s">
        <v>3836</v>
      </c>
      <c r="E1050" s="2" t="s">
        <v>5868</v>
      </c>
      <c r="F1050" s="2" t="s">
        <v>5869</v>
      </c>
      <c r="G1050" t="s">
        <v>79</v>
      </c>
      <c r="H1050" s="1">
        <f>DATE(2024,12,16)</f>
        <v>45642</v>
      </c>
      <c r="I1050" s="45">
        <v>686.79</v>
      </c>
    </row>
    <row r="1051" spans="1:9" x14ac:dyDescent="0.25">
      <c r="A1051">
        <f t="shared" ca="1" si="17"/>
        <v>0.28748793637853387</v>
      </c>
      <c r="B1051" s="2" t="s">
        <v>187</v>
      </c>
      <c r="C1051" s="2" t="s">
        <v>188</v>
      </c>
      <c r="D1051" s="2" t="s">
        <v>3836</v>
      </c>
      <c r="E1051" s="2" t="s">
        <v>5870</v>
      </c>
      <c r="F1051" s="2" t="s">
        <v>5871</v>
      </c>
      <c r="G1051" t="s">
        <v>79</v>
      </c>
      <c r="H1051" s="1">
        <f>DATE(2025,2,28)</f>
        <v>45716</v>
      </c>
      <c r="I1051" s="45">
        <v>0</v>
      </c>
    </row>
    <row r="1052" spans="1:9" x14ac:dyDescent="0.25">
      <c r="A1052">
        <f t="shared" ca="1" si="17"/>
        <v>0.60002900551415872</v>
      </c>
      <c r="B1052" s="2" t="s">
        <v>102</v>
      </c>
      <c r="C1052" s="2" t="s">
        <v>103</v>
      </c>
      <c r="D1052" s="2" t="s">
        <v>3836</v>
      </c>
      <c r="E1052" s="2" t="s">
        <v>5872</v>
      </c>
      <c r="F1052" s="2" t="s">
        <v>5873</v>
      </c>
      <c r="G1052" t="s">
        <v>79</v>
      </c>
      <c r="H1052" s="1">
        <f>DATE(2024,10,4)</f>
        <v>45569</v>
      </c>
      <c r="I1052" s="45">
        <v>780.65</v>
      </c>
    </row>
    <row r="1053" spans="1:9" x14ac:dyDescent="0.25">
      <c r="A1053">
        <f t="shared" ca="1" si="17"/>
        <v>0.63910560540855599</v>
      </c>
      <c r="B1053" s="2" t="s">
        <v>126</v>
      </c>
      <c r="C1053" s="2" t="s">
        <v>127</v>
      </c>
      <c r="D1053" s="2" t="s">
        <v>3836</v>
      </c>
      <c r="E1053" s="2" t="s">
        <v>5874</v>
      </c>
      <c r="F1053" s="2" t="s">
        <v>5875</v>
      </c>
      <c r="G1053" t="s">
        <v>101</v>
      </c>
      <c r="H1053" s="1">
        <f>DATE(2025,1,28)</f>
        <v>45685</v>
      </c>
      <c r="I1053" s="45">
        <v>21.06</v>
      </c>
    </row>
    <row r="1054" spans="1:9" x14ac:dyDescent="0.25">
      <c r="A1054">
        <f t="shared" ca="1" si="17"/>
        <v>8.0221740611486347E-2</v>
      </c>
      <c r="B1054" s="2" t="s">
        <v>678</v>
      </c>
      <c r="C1054" s="2" t="s">
        <v>679</v>
      </c>
      <c r="D1054" s="2" t="s">
        <v>3836</v>
      </c>
      <c r="E1054" s="2" t="s">
        <v>5876</v>
      </c>
      <c r="F1054" s="2" t="s">
        <v>5877</v>
      </c>
      <c r="G1054" t="s">
        <v>79</v>
      </c>
      <c r="H1054" s="1">
        <f>DATE(2025,1,21)</f>
        <v>45678</v>
      </c>
      <c r="I1054" s="45">
        <v>51.02</v>
      </c>
    </row>
    <row r="1055" spans="1:9" x14ac:dyDescent="0.25">
      <c r="A1055">
        <f t="shared" ca="1" si="17"/>
        <v>0.51033158906371878</v>
      </c>
      <c r="B1055" s="2" t="s">
        <v>81</v>
      </c>
      <c r="C1055" s="2" t="s">
        <v>82</v>
      </c>
      <c r="D1055" s="2" t="s">
        <v>3836</v>
      </c>
      <c r="E1055" s="2" t="s">
        <v>5878</v>
      </c>
      <c r="F1055" s="2" t="s">
        <v>4583</v>
      </c>
      <c r="G1055" t="s">
        <v>101</v>
      </c>
      <c r="H1055" s="1">
        <f>DATE(2025,2,11)</f>
        <v>45699</v>
      </c>
      <c r="I1055" s="45">
        <v>1847.4</v>
      </c>
    </row>
    <row r="1056" spans="1:9" x14ac:dyDescent="0.25">
      <c r="A1056">
        <f t="shared" ca="1" si="17"/>
        <v>0.94563044736288748</v>
      </c>
      <c r="B1056" s="2" t="s">
        <v>187</v>
      </c>
      <c r="C1056" s="2" t="s">
        <v>188</v>
      </c>
      <c r="D1056" s="2" t="s">
        <v>3836</v>
      </c>
      <c r="E1056" s="2" t="s">
        <v>5879</v>
      </c>
      <c r="F1056" s="2" t="s">
        <v>5880</v>
      </c>
      <c r="G1056" t="s">
        <v>79</v>
      </c>
      <c r="H1056" s="1">
        <f>DATE(2024,10,2)</f>
        <v>45567</v>
      </c>
      <c r="I1056" s="45">
        <v>-634.20000000000005</v>
      </c>
    </row>
    <row r="1057" spans="1:9" x14ac:dyDescent="0.25">
      <c r="A1057">
        <f t="shared" ca="1" si="17"/>
        <v>0.70464695800053312</v>
      </c>
      <c r="B1057" s="2" t="s">
        <v>81</v>
      </c>
      <c r="C1057" s="2" t="s">
        <v>82</v>
      </c>
      <c r="D1057" s="2" t="s">
        <v>3836</v>
      </c>
      <c r="E1057" s="2" t="s">
        <v>5881</v>
      </c>
      <c r="F1057" s="2" t="s">
        <v>5882</v>
      </c>
      <c r="G1057" t="s">
        <v>101</v>
      </c>
      <c r="H1057" s="1">
        <f>DATE(2025,1,12)</f>
        <v>45669</v>
      </c>
      <c r="I1057" s="45">
        <v>6708.03</v>
      </c>
    </row>
    <row r="1058" spans="1:9" x14ac:dyDescent="0.25">
      <c r="A1058">
        <f t="shared" ca="1" si="17"/>
        <v>0.46235539827136429</v>
      </c>
      <c r="B1058" s="2" t="s">
        <v>81</v>
      </c>
      <c r="C1058" s="2" t="s">
        <v>82</v>
      </c>
      <c r="D1058" s="2" t="s">
        <v>3836</v>
      </c>
      <c r="E1058" s="2" t="s">
        <v>5883</v>
      </c>
      <c r="F1058" s="2" t="s">
        <v>5884</v>
      </c>
      <c r="G1058" t="s">
        <v>101</v>
      </c>
      <c r="H1058" s="1">
        <f>DATE(2025,1,26)</f>
        <v>45683</v>
      </c>
      <c r="I1058" s="45">
        <v>807.69</v>
      </c>
    </row>
    <row r="1059" spans="1:9" x14ac:dyDescent="0.25">
      <c r="A1059">
        <f t="shared" ca="1" si="17"/>
        <v>0.40861599309492769</v>
      </c>
      <c r="B1059" s="2" t="s">
        <v>285</v>
      </c>
      <c r="C1059" s="2" t="s">
        <v>286</v>
      </c>
      <c r="D1059" s="2" t="s">
        <v>3836</v>
      </c>
      <c r="E1059" s="2" t="s">
        <v>5885</v>
      </c>
      <c r="F1059" s="2" t="s">
        <v>3861</v>
      </c>
      <c r="G1059" t="s">
        <v>79</v>
      </c>
      <c r="H1059" s="1">
        <f>DATE(2024,12,26)</f>
        <v>45652</v>
      </c>
      <c r="I1059" s="45">
        <v>23890.03</v>
      </c>
    </row>
    <row r="1060" spans="1:9" x14ac:dyDescent="0.25">
      <c r="A1060">
        <f t="shared" ca="1" si="17"/>
        <v>9.3345758958107372E-2</v>
      </c>
      <c r="B1060" s="2" t="s">
        <v>81</v>
      </c>
      <c r="C1060" s="2" t="s">
        <v>82</v>
      </c>
      <c r="D1060" s="2" t="s">
        <v>3836</v>
      </c>
      <c r="E1060" s="2" t="s">
        <v>5886</v>
      </c>
      <c r="F1060" s="2" t="s">
        <v>5887</v>
      </c>
      <c r="G1060" t="s">
        <v>101</v>
      </c>
      <c r="H1060" s="1">
        <f>DATE(2025,1,19)</f>
        <v>45676</v>
      </c>
      <c r="I1060" s="45">
        <v>2450.08</v>
      </c>
    </row>
    <row r="1061" spans="1:9" x14ac:dyDescent="0.25">
      <c r="A1061">
        <f t="shared" ca="1" si="17"/>
        <v>0.48946241779128952</v>
      </c>
      <c r="B1061" s="2" t="s">
        <v>307</v>
      </c>
      <c r="C1061" s="2" t="s">
        <v>308</v>
      </c>
      <c r="D1061" s="2" t="s">
        <v>3836</v>
      </c>
      <c r="E1061" s="2" t="s">
        <v>5888</v>
      </c>
      <c r="F1061" s="2" t="s">
        <v>5869</v>
      </c>
      <c r="G1061" t="s">
        <v>79</v>
      </c>
      <c r="H1061" s="1">
        <f>DATE(2024,12,19)</f>
        <v>45645</v>
      </c>
      <c r="I1061" s="45">
        <v>1563.42</v>
      </c>
    </row>
    <row r="1062" spans="1:9" x14ac:dyDescent="0.25">
      <c r="A1062">
        <f t="shared" ca="1" si="17"/>
        <v>0.98345855440831842</v>
      </c>
      <c r="B1062" s="2" t="s">
        <v>81</v>
      </c>
      <c r="C1062" s="2" t="s">
        <v>82</v>
      </c>
      <c r="D1062" s="2" t="s">
        <v>3836</v>
      </c>
      <c r="E1062" s="2" t="s">
        <v>5889</v>
      </c>
      <c r="F1062" s="2" t="s">
        <v>5890</v>
      </c>
      <c r="G1062" t="s">
        <v>101</v>
      </c>
      <c r="H1062" s="1">
        <f>DATE(2025,1,7)</f>
        <v>45664</v>
      </c>
      <c r="I1062" s="45">
        <v>3222.2</v>
      </c>
    </row>
    <row r="1063" spans="1:9" x14ac:dyDescent="0.25">
      <c r="A1063">
        <f t="shared" ca="1" si="17"/>
        <v>0.3402005040589412</v>
      </c>
      <c r="B1063" s="2" t="s">
        <v>417</v>
      </c>
      <c r="C1063" s="2" t="s">
        <v>418</v>
      </c>
      <c r="D1063" s="2" t="s">
        <v>3836</v>
      </c>
      <c r="E1063" s="2" t="s">
        <v>5891</v>
      </c>
      <c r="F1063" s="2" t="s">
        <v>5892</v>
      </c>
      <c r="G1063" t="s">
        <v>79</v>
      </c>
      <c r="H1063" s="1">
        <f>DATE(2024,11,18)</f>
        <v>45614</v>
      </c>
      <c r="I1063" s="45">
        <v>0</v>
      </c>
    </row>
    <row r="1064" spans="1:9" x14ac:dyDescent="0.25">
      <c r="A1064">
        <f t="shared" ca="1" si="17"/>
        <v>0.10411243607816734</v>
      </c>
      <c r="B1064" s="2" t="s">
        <v>1893</v>
      </c>
      <c r="C1064" s="2" t="s">
        <v>1894</v>
      </c>
      <c r="D1064" s="2" t="s">
        <v>3836</v>
      </c>
      <c r="E1064" s="2" t="s">
        <v>5893</v>
      </c>
      <c r="F1064" s="2" t="s">
        <v>5894</v>
      </c>
      <c r="G1064" t="s">
        <v>79</v>
      </c>
      <c r="H1064" s="1">
        <f>DATE(2025,1,6)</f>
        <v>45663</v>
      </c>
      <c r="I1064" s="45">
        <v>4098</v>
      </c>
    </row>
    <row r="1065" spans="1:9" x14ac:dyDescent="0.25">
      <c r="A1065">
        <f t="shared" ca="1" si="17"/>
        <v>0.70525033551843175</v>
      </c>
      <c r="B1065" s="2" t="s">
        <v>81</v>
      </c>
      <c r="C1065" s="2" t="s">
        <v>82</v>
      </c>
      <c r="D1065" s="2" t="s">
        <v>3836</v>
      </c>
      <c r="E1065" s="2" t="s">
        <v>5895</v>
      </c>
      <c r="F1065" s="2" t="s">
        <v>3841</v>
      </c>
      <c r="G1065" t="s">
        <v>79</v>
      </c>
      <c r="H1065" s="1">
        <f>DATE(2024,11,3)</f>
        <v>45599</v>
      </c>
      <c r="I1065" s="45">
        <v>15428.61</v>
      </c>
    </row>
    <row r="1066" spans="1:9" x14ac:dyDescent="0.25">
      <c r="A1066">
        <f t="shared" ca="1" si="17"/>
        <v>0.96722963286411323</v>
      </c>
      <c r="B1066" s="2" t="s">
        <v>417</v>
      </c>
      <c r="C1066" s="2" t="s">
        <v>418</v>
      </c>
      <c r="D1066" s="2" t="s">
        <v>3836</v>
      </c>
      <c r="E1066" s="2" t="s">
        <v>5896</v>
      </c>
      <c r="F1066" s="2" t="s">
        <v>5579</v>
      </c>
      <c r="G1066" t="s">
        <v>101</v>
      </c>
      <c r="H1066" s="1">
        <f>DATE(2025,1,31)</f>
        <v>45688</v>
      </c>
      <c r="I1066" s="45">
        <v>2558.9</v>
      </c>
    </row>
    <row r="1067" spans="1:9" x14ac:dyDescent="0.25">
      <c r="A1067">
        <f t="shared" ca="1" si="17"/>
        <v>0.2967629257383666</v>
      </c>
      <c r="B1067" s="2" t="s">
        <v>120</v>
      </c>
      <c r="C1067" s="2" t="s">
        <v>121</v>
      </c>
      <c r="D1067" s="2" t="s">
        <v>3836</v>
      </c>
      <c r="E1067" s="2" t="s">
        <v>5897</v>
      </c>
      <c r="F1067" s="2" t="s">
        <v>5898</v>
      </c>
      <c r="G1067" t="s">
        <v>79</v>
      </c>
      <c r="H1067" s="1">
        <f>DATE(2024,11,7)</f>
        <v>45603</v>
      </c>
      <c r="I1067" s="45">
        <v>2816.6</v>
      </c>
    </row>
    <row r="1068" spans="1:9" x14ac:dyDescent="0.25">
      <c r="A1068">
        <f t="shared" ca="1" si="17"/>
        <v>0.55581030274632492</v>
      </c>
      <c r="B1068" s="2" t="s">
        <v>564</v>
      </c>
      <c r="C1068" s="2" t="s">
        <v>565</v>
      </c>
      <c r="D1068" s="2" t="s">
        <v>3836</v>
      </c>
      <c r="E1068" s="2" t="s">
        <v>5899</v>
      </c>
      <c r="F1068" s="2" t="s">
        <v>5900</v>
      </c>
      <c r="G1068" t="s">
        <v>79</v>
      </c>
      <c r="H1068" s="1">
        <f>DATE(2024,12,13)</f>
        <v>45639</v>
      </c>
      <c r="I1068" s="45">
        <v>290.56</v>
      </c>
    </row>
    <row r="1069" spans="1:9" x14ac:dyDescent="0.25">
      <c r="A1069">
        <f t="shared" ca="1" si="17"/>
        <v>0.660759462203931</v>
      </c>
      <c r="B1069" s="2" t="s">
        <v>187</v>
      </c>
      <c r="C1069" s="2" t="s">
        <v>188</v>
      </c>
      <c r="D1069" s="2" t="s">
        <v>3836</v>
      </c>
      <c r="E1069" s="2" t="s">
        <v>5901</v>
      </c>
      <c r="F1069" s="2" t="s">
        <v>5902</v>
      </c>
      <c r="G1069" t="s">
        <v>79</v>
      </c>
      <c r="H1069" s="1">
        <f>DATE(2024,12,4)</f>
        <v>45630</v>
      </c>
      <c r="I1069" s="45">
        <v>309.58</v>
      </c>
    </row>
    <row r="1070" spans="1:9" x14ac:dyDescent="0.25">
      <c r="A1070">
        <f t="shared" ca="1" si="17"/>
        <v>0.60059479441249175</v>
      </c>
      <c r="B1070" s="2" t="s">
        <v>593</v>
      </c>
      <c r="C1070" s="2" t="s">
        <v>594</v>
      </c>
      <c r="D1070" s="2" t="s">
        <v>3836</v>
      </c>
      <c r="E1070" s="2" t="s">
        <v>5903</v>
      </c>
      <c r="F1070" s="2" t="s">
        <v>5904</v>
      </c>
      <c r="G1070" t="s">
        <v>79</v>
      </c>
      <c r="H1070" s="1">
        <f>DATE(2024,10,25)</f>
        <v>45590</v>
      </c>
      <c r="I1070" s="45">
        <v>1030</v>
      </c>
    </row>
    <row r="1071" spans="1:9" x14ac:dyDescent="0.25">
      <c r="A1071">
        <f t="shared" ca="1" si="17"/>
        <v>1.0106177436215558E-2</v>
      </c>
      <c r="B1071" s="2" t="s">
        <v>187</v>
      </c>
      <c r="C1071" s="2" t="s">
        <v>188</v>
      </c>
      <c r="D1071" s="2" t="s">
        <v>3836</v>
      </c>
      <c r="E1071" s="2" t="s">
        <v>5905</v>
      </c>
      <c r="F1071" s="2" t="s">
        <v>5906</v>
      </c>
      <c r="G1071" t="s">
        <v>101</v>
      </c>
      <c r="H1071" s="1">
        <f>DATE(2025,1,21)</f>
        <v>45678</v>
      </c>
      <c r="I1071" s="45">
        <v>7166.25</v>
      </c>
    </row>
    <row r="1072" spans="1:9" x14ac:dyDescent="0.25">
      <c r="A1072">
        <f t="shared" ca="1" si="17"/>
        <v>0.63449958484931568</v>
      </c>
      <c r="B1072" s="2" t="s">
        <v>81</v>
      </c>
      <c r="C1072" s="2" t="s">
        <v>82</v>
      </c>
      <c r="D1072" s="2" t="s">
        <v>3836</v>
      </c>
      <c r="E1072" s="2" t="s">
        <v>5907</v>
      </c>
      <c r="F1072" s="2" t="s">
        <v>5908</v>
      </c>
      <c r="G1072" t="s">
        <v>79</v>
      </c>
      <c r="H1072" s="1">
        <f>DATE(2024,10,7)</f>
        <v>45572</v>
      </c>
      <c r="I1072" s="45">
        <v>3816.33</v>
      </c>
    </row>
    <row r="1073" spans="1:9" x14ac:dyDescent="0.25">
      <c r="A1073">
        <f t="shared" ca="1" si="17"/>
        <v>0.95460575832749905</v>
      </c>
      <c r="B1073" s="2" t="s">
        <v>166</v>
      </c>
      <c r="C1073" s="2" t="s">
        <v>167</v>
      </c>
      <c r="D1073" s="2" t="s">
        <v>3836</v>
      </c>
      <c r="E1073" s="2" t="s">
        <v>5909</v>
      </c>
      <c r="F1073" s="2" t="s">
        <v>5910</v>
      </c>
      <c r="G1073" t="s">
        <v>101</v>
      </c>
      <c r="H1073" s="1">
        <f>DATE(2025,2,7)</f>
        <v>45695</v>
      </c>
      <c r="I1073" s="45">
        <v>7205.61</v>
      </c>
    </row>
    <row r="1074" spans="1:9" x14ac:dyDescent="0.25">
      <c r="A1074">
        <f t="shared" ca="1" si="17"/>
        <v>0.75006563502789825</v>
      </c>
      <c r="B1074" s="2" t="s">
        <v>81</v>
      </c>
      <c r="C1074" s="2" t="s">
        <v>82</v>
      </c>
      <c r="D1074" s="2" t="s">
        <v>3836</v>
      </c>
      <c r="E1074" s="2" t="s">
        <v>5911</v>
      </c>
      <c r="F1074" s="2" t="s">
        <v>5912</v>
      </c>
      <c r="G1074" t="s">
        <v>79</v>
      </c>
      <c r="H1074" s="1">
        <f>DATE(2024,11,21)</f>
        <v>45617</v>
      </c>
      <c r="I1074" s="45">
        <v>-4876.62</v>
      </c>
    </row>
    <row r="1075" spans="1:9" x14ac:dyDescent="0.25">
      <c r="A1075">
        <f t="shared" ca="1" si="17"/>
        <v>0.67207528844594444</v>
      </c>
      <c r="B1075" s="2" t="s">
        <v>4270</v>
      </c>
      <c r="C1075" s="2" t="s">
        <v>4271</v>
      </c>
      <c r="D1075" s="2" t="s">
        <v>3836</v>
      </c>
      <c r="E1075" s="2" t="s">
        <v>5913</v>
      </c>
      <c r="F1075" s="2" t="s">
        <v>5914</v>
      </c>
      <c r="G1075" t="s">
        <v>79</v>
      </c>
      <c r="H1075" s="1">
        <f>DATE(2025,2,28)</f>
        <v>45716</v>
      </c>
      <c r="I1075" s="45">
        <v>5213</v>
      </c>
    </row>
    <row r="1076" spans="1:9" x14ac:dyDescent="0.25">
      <c r="A1076">
        <f t="shared" ca="1" si="17"/>
        <v>0.82090810329190134</v>
      </c>
      <c r="B1076" s="2" t="s">
        <v>85</v>
      </c>
      <c r="C1076" s="2" t="s">
        <v>86</v>
      </c>
      <c r="D1076" s="2" t="s">
        <v>3836</v>
      </c>
      <c r="E1076" s="2" t="s">
        <v>5915</v>
      </c>
      <c r="F1076" s="2" t="s">
        <v>5916</v>
      </c>
      <c r="G1076" t="s">
        <v>79</v>
      </c>
      <c r="H1076" s="1">
        <f>DATE(2024,12,10)</f>
        <v>45636</v>
      </c>
      <c r="I1076" s="45">
        <v>2683.85</v>
      </c>
    </row>
    <row r="1077" spans="1:9" x14ac:dyDescent="0.25">
      <c r="A1077">
        <f t="shared" ca="1" si="17"/>
        <v>0.81580107862969986</v>
      </c>
      <c r="B1077" s="2" t="s">
        <v>354</v>
      </c>
      <c r="C1077" s="2" t="s">
        <v>355</v>
      </c>
      <c r="D1077" s="2" t="s">
        <v>3836</v>
      </c>
      <c r="E1077" s="2" t="s">
        <v>5917</v>
      </c>
      <c r="F1077" s="2" t="s">
        <v>5918</v>
      </c>
      <c r="G1077" t="s">
        <v>79</v>
      </c>
      <c r="H1077" s="1">
        <f>DATE(2024,10,22)</f>
        <v>45587</v>
      </c>
      <c r="I1077" s="45">
        <v>1306.95</v>
      </c>
    </row>
    <row r="1078" spans="1:9" x14ac:dyDescent="0.25">
      <c r="A1078">
        <f t="shared" ca="1" si="17"/>
        <v>0.56508679648570614</v>
      </c>
      <c r="B1078" s="2" t="s">
        <v>678</v>
      </c>
      <c r="C1078" s="2" t="s">
        <v>679</v>
      </c>
      <c r="D1078" s="2" t="s">
        <v>3836</v>
      </c>
      <c r="E1078" s="2" t="s">
        <v>5919</v>
      </c>
      <c r="F1078" s="2" t="s">
        <v>5920</v>
      </c>
      <c r="G1078" t="s">
        <v>79</v>
      </c>
      <c r="H1078" s="1">
        <f>DATE(2024,11,15)</f>
        <v>45611</v>
      </c>
      <c r="I1078" s="45">
        <v>2196.71</v>
      </c>
    </row>
    <row r="1079" spans="1:9" x14ac:dyDescent="0.25">
      <c r="A1079">
        <f t="shared" ca="1" si="17"/>
        <v>2.4758318799334766E-2</v>
      </c>
      <c r="B1079" s="2" t="s">
        <v>2387</v>
      </c>
      <c r="C1079" s="2" t="s">
        <v>2388</v>
      </c>
      <c r="D1079" s="2" t="s">
        <v>3836</v>
      </c>
      <c r="E1079" s="2" t="s">
        <v>5921</v>
      </c>
      <c r="F1079" s="2" t="s">
        <v>5922</v>
      </c>
      <c r="G1079" t="s">
        <v>79</v>
      </c>
      <c r="H1079" s="1">
        <f>DATE(2024,10,31)</f>
        <v>45596</v>
      </c>
      <c r="I1079" s="45">
        <v>9565.58</v>
      </c>
    </row>
    <row r="1080" spans="1:9" x14ac:dyDescent="0.25">
      <c r="A1080">
        <f t="shared" ca="1" si="17"/>
        <v>0.46738200884205616</v>
      </c>
      <c r="B1080" s="2" t="s">
        <v>166</v>
      </c>
      <c r="C1080" s="2" t="s">
        <v>167</v>
      </c>
      <c r="D1080" s="2" t="s">
        <v>3836</v>
      </c>
      <c r="E1080" s="2" t="s">
        <v>5923</v>
      </c>
      <c r="F1080" s="2" t="s">
        <v>5924</v>
      </c>
      <c r="G1080" t="s">
        <v>79</v>
      </c>
      <c r="H1080" s="1">
        <f>DATE(2024,10,7)</f>
        <v>45572</v>
      </c>
      <c r="I1080" s="45">
        <v>429</v>
      </c>
    </row>
    <row r="1081" spans="1:9" x14ac:dyDescent="0.25">
      <c r="A1081">
        <f t="shared" ca="1" si="17"/>
        <v>0.3359088181541714</v>
      </c>
      <c r="B1081" s="2" t="s">
        <v>187</v>
      </c>
      <c r="C1081" s="2" t="s">
        <v>188</v>
      </c>
      <c r="D1081" s="2" t="s">
        <v>3836</v>
      </c>
      <c r="E1081" s="2" t="s">
        <v>5925</v>
      </c>
      <c r="F1081" s="2" t="s">
        <v>5926</v>
      </c>
      <c r="G1081" t="s">
        <v>79</v>
      </c>
      <c r="H1081" s="1">
        <f>DATE(2024,12,17)</f>
        <v>45643</v>
      </c>
      <c r="I1081" s="45">
        <v>214.85</v>
      </c>
    </row>
    <row r="1082" spans="1:9" x14ac:dyDescent="0.25">
      <c r="A1082">
        <f t="shared" ca="1" si="17"/>
        <v>0.11616942342417336</v>
      </c>
      <c r="B1082" s="2" t="s">
        <v>81</v>
      </c>
      <c r="C1082" s="2" t="s">
        <v>82</v>
      </c>
      <c r="D1082" s="2" t="s">
        <v>3836</v>
      </c>
      <c r="E1082" s="2" t="s">
        <v>5927</v>
      </c>
      <c r="F1082" s="2" t="s">
        <v>5928</v>
      </c>
      <c r="G1082" t="s">
        <v>79</v>
      </c>
      <c r="H1082" s="1">
        <f>DATE(2024,12,6)</f>
        <v>45632</v>
      </c>
      <c r="I1082" s="45">
        <v>677.27</v>
      </c>
    </row>
    <row r="1083" spans="1:9" x14ac:dyDescent="0.25">
      <c r="A1083">
        <f t="shared" ca="1" si="17"/>
        <v>0.47004693325826141</v>
      </c>
      <c r="B1083" s="2" t="s">
        <v>241</v>
      </c>
      <c r="C1083" s="2" t="s">
        <v>242</v>
      </c>
      <c r="D1083" s="2" t="s">
        <v>3836</v>
      </c>
      <c r="E1083" s="2" t="s">
        <v>5929</v>
      </c>
      <c r="F1083" s="2" t="s">
        <v>4933</v>
      </c>
      <c r="G1083" t="s">
        <v>79</v>
      </c>
      <c r="H1083" s="1">
        <f>DATE(2024,12,9)</f>
        <v>45635</v>
      </c>
      <c r="I1083" s="45">
        <v>105.26</v>
      </c>
    </row>
    <row r="1084" spans="1:9" x14ac:dyDescent="0.25">
      <c r="A1084">
        <f t="shared" ca="1" si="17"/>
        <v>0.52418427901801712</v>
      </c>
      <c r="B1084" s="2" t="s">
        <v>187</v>
      </c>
      <c r="C1084" s="2" t="s">
        <v>188</v>
      </c>
      <c r="D1084" s="2" t="s">
        <v>3836</v>
      </c>
      <c r="E1084" s="2" t="s">
        <v>5930</v>
      </c>
      <c r="F1084" s="2" t="s">
        <v>5931</v>
      </c>
      <c r="G1084" t="s">
        <v>79</v>
      </c>
      <c r="H1084" s="1">
        <f>DATE(2024,11,8)</f>
        <v>45604</v>
      </c>
      <c r="I1084" s="45">
        <v>394.8</v>
      </c>
    </row>
    <row r="1085" spans="1:9" x14ac:dyDescent="0.25">
      <c r="A1085">
        <f t="shared" ca="1" si="17"/>
        <v>0.43699334834858028</v>
      </c>
      <c r="B1085" s="2" t="s">
        <v>187</v>
      </c>
      <c r="C1085" s="2" t="s">
        <v>188</v>
      </c>
      <c r="D1085" s="2" t="s">
        <v>3836</v>
      </c>
      <c r="E1085" s="2" t="s">
        <v>5932</v>
      </c>
      <c r="F1085" s="2" t="s">
        <v>5933</v>
      </c>
      <c r="G1085" t="s">
        <v>79</v>
      </c>
      <c r="H1085" s="1">
        <f>DATE(2024,11,20)</f>
        <v>45616</v>
      </c>
      <c r="I1085" s="45">
        <v>321.60000000000002</v>
      </c>
    </row>
    <row r="1086" spans="1:9" x14ac:dyDescent="0.25">
      <c r="A1086">
        <f t="shared" ca="1" si="17"/>
        <v>0.17239718931779902</v>
      </c>
      <c r="B1086" s="2" t="s">
        <v>187</v>
      </c>
      <c r="C1086" s="2" t="s">
        <v>188</v>
      </c>
      <c r="D1086" s="2" t="s">
        <v>3836</v>
      </c>
      <c r="E1086" s="2" t="s">
        <v>5934</v>
      </c>
      <c r="F1086" s="2" t="s">
        <v>5935</v>
      </c>
      <c r="G1086" t="s">
        <v>101</v>
      </c>
      <c r="H1086" s="1">
        <f>DATE(2025,1,31)</f>
        <v>45688</v>
      </c>
      <c r="I1086" s="45">
        <v>485.68</v>
      </c>
    </row>
    <row r="1087" spans="1:9" x14ac:dyDescent="0.25">
      <c r="A1087">
        <f t="shared" ca="1" si="17"/>
        <v>0.40738835857286726</v>
      </c>
      <c r="B1087" s="2" t="s">
        <v>241</v>
      </c>
      <c r="C1087" s="2" t="s">
        <v>242</v>
      </c>
      <c r="D1087" s="2" t="s">
        <v>3836</v>
      </c>
      <c r="E1087" s="2" t="s">
        <v>5936</v>
      </c>
      <c r="F1087" s="2" t="s">
        <v>5937</v>
      </c>
      <c r="G1087" t="s">
        <v>79</v>
      </c>
      <c r="H1087" s="1">
        <f>DATE(2024,10,22)</f>
        <v>45587</v>
      </c>
      <c r="I1087" s="45">
        <v>3273.59</v>
      </c>
    </row>
    <row r="1088" spans="1:9" x14ac:dyDescent="0.25">
      <c r="A1088">
        <f t="shared" ca="1" si="17"/>
        <v>0.53959406571024982</v>
      </c>
      <c r="B1088" s="2" t="s">
        <v>241</v>
      </c>
      <c r="C1088" s="2" t="s">
        <v>242</v>
      </c>
      <c r="D1088" s="2" t="s">
        <v>3836</v>
      </c>
      <c r="E1088" s="2" t="s">
        <v>5938</v>
      </c>
      <c r="F1088" s="2" t="s">
        <v>5939</v>
      </c>
      <c r="G1088" t="s">
        <v>79</v>
      </c>
      <c r="H1088" s="1">
        <f>DATE(2024,10,7)</f>
        <v>45572</v>
      </c>
      <c r="I1088" s="45">
        <v>1416.26</v>
      </c>
    </row>
    <row r="1089" spans="1:9" x14ac:dyDescent="0.25">
      <c r="A1089">
        <f t="shared" ca="1" si="17"/>
        <v>0.15694240831389139</v>
      </c>
      <c r="B1089" s="2" t="s">
        <v>241</v>
      </c>
      <c r="C1089" s="2" t="s">
        <v>242</v>
      </c>
      <c r="D1089" s="2" t="s">
        <v>3836</v>
      </c>
      <c r="E1089" s="2" t="s">
        <v>5940</v>
      </c>
      <c r="F1089" s="2" t="s">
        <v>5941</v>
      </c>
      <c r="G1089" t="s">
        <v>101</v>
      </c>
      <c r="H1089" s="1">
        <f>DATE(2025,2,19)</f>
        <v>45707</v>
      </c>
      <c r="I1089" s="45">
        <v>919.41</v>
      </c>
    </row>
    <row r="1090" spans="1:9" x14ac:dyDescent="0.25">
      <c r="A1090">
        <f t="shared" ca="1" si="17"/>
        <v>0.32062036354453394</v>
      </c>
      <c r="B1090" s="2" t="s">
        <v>187</v>
      </c>
      <c r="C1090" s="2" t="s">
        <v>188</v>
      </c>
      <c r="D1090" s="2" t="s">
        <v>3836</v>
      </c>
      <c r="E1090" s="2" t="s">
        <v>5942</v>
      </c>
      <c r="F1090" s="2" t="s">
        <v>5375</v>
      </c>
      <c r="G1090" t="s">
        <v>79</v>
      </c>
      <c r="H1090" s="1">
        <f>DATE(2024,11,22)</f>
        <v>45618</v>
      </c>
      <c r="I1090" s="45">
        <v>735.96</v>
      </c>
    </row>
    <row r="1091" spans="1:9" x14ac:dyDescent="0.25">
      <c r="A1091">
        <f t="shared" ca="1" si="17"/>
        <v>0.67936818632050189</v>
      </c>
      <c r="B1091" s="2" t="s">
        <v>81</v>
      </c>
      <c r="C1091" s="2" t="s">
        <v>82</v>
      </c>
      <c r="D1091" s="2" t="s">
        <v>3836</v>
      </c>
      <c r="E1091" s="2" t="s">
        <v>5943</v>
      </c>
      <c r="F1091" s="2" t="s">
        <v>5269</v>
      </c>
      <c r="G1091" t="s">
        <v>79</v>
      </c>
      <c r="H1091" s="1">
        <f>DATE(2024,11,12)</f>
        <v>45608</v>
      </c>
      <c r="I1091" s="45">
        <v>3103.48</v>
      </c>
    </row>
    <row r="1092" spans="1:9" x14ac:dyDescent="0.25">
      <c r="A1092">
        <f t="shared" ca="1" si="17"/>
        <v>0.13131793853570206</v>
      </c>
      <c r="B1092" s="2" t="s">
        <v>919</v>
      </c>
      <c r="C1092" s="2" t="s">
        <v>920</v>
      </c>
      <c r="D1092" s="2" t="s">
        <v>3836</v>
      </c>
      <c r="E1092" s="2" t="s">
        <v>5944</v>
      </c>
      <c r="F1092" s="2" t="s">
        <v>5945</v>
      </c>
      <c r="G1092" t="s">
        <v>101</v>
      </c>
      <c r="H1092" s="1">
        <f>DATE(2025,2,18)</f>
        <v>45706</v>
      </c>
      <c r="I1092" s="45">
        <v>1703.63</v>
      </c>
    </row>
    <row r="1093" spans="1:9" x14ac:dyDescent="0.25">
      <c r="A1093">
        <f t="shared" ca="1" si="17"/>
        <v>6.9683241896413617E-2</v>
      </c>
      <c r="B1093" s="2" t="s">
        <v>126</v>
      </c>
      <c r="C1093" s="2" t="s">
        <v>127</v>
      </c>
      <c r="D1093" s="2" t="s">
        <v>3836</v>
      </c>
      <c r="E1093" s="2" t="s">
        <v>5946</v>
      </c>
      <c r="F1093" s="2" t="s">
        <v>5947</v>
      </c>
      <c r="G1093" t="s">
        <v>101</v>
      </c>
      <c r="H1093" s="1">
        <f>DATE(2025,2,4)</f>
        <v>45692</v>
      </c>
      <c r="I1093" s="45">
        <v>165.6</v>
      </c>
    </row>
    <row r="1094" spans="1:9" x14ac:dyDescent="0.25">
      <c r="A1094">
        <f t="shared" ref="A1094:A1157" ca="1" si="18">RAND()</f>
        <v>0.91897689625857226</v>
      </c>
      <c r="B1094" s="2" t="s">
        <v>150</v>
      </c>
      <c r="C1094" s="2" t="s">
        <v>151</v>
      </c>
      <c r="D1094" s="2" t="s">
        <v>3836</v>
      </c>
      <c r="E1094" s="2" t="s">
        <v>5948</v>
      </c>
      <c r="F1094" s="2" t="s">
        <v>5574</v>
      </c>
      <c r="G1094" t="s">
        <v>79</v>
      </c>
      <c r="H1094" s="1">
        <f>DATE(2024,12,27)</f>
        <v>45653</v>
      </c>
      <c r="I1094" s="45">
        <v>81.34</v>
      </c>
    </row>
    <row r="1095" spans="1:9" x14ac:dyDescent="0.25">
      <c r="A1095">
        <f t="shared" ca="1" si="18"/>
        <v>0.39361086737535245</v>
      </c>
      <c r="B1095" s="2" t="s">
        <v>81</v>
      </c>
      <c r="C1095" s="2" t="s">
        <v>82</v>
      </c>
      <c r="D1095" s="2" t="s">
        <v>3836</v>
      </c>
      <c r="E1095" s="2" t="s">
        <v>5949</v>
      </c>
      <c r="F1095" s="2" t="s">
        <v>5950</v>
      </c>
      <c r="G1095" t="s">
        <v>101</v>
      </c>
      <c r="H1095" s="1">
        <f>DATE(2025,1,7)</f>
        <v>45664</v>
      </c>
      <c r="I1095" s="45">
        <v>1865.35</v>
      </c>
    </row>
    <row r="1096" spans="1:9" x14ac:dyDescent="0.25">
      <c r="A1096">
        <f t="shared" ca="1" si="18"/>
        <v>0.86086181832067066</v>
      </c>
      <c r="B1096" s="2" t="s">
        <v>81</v>
      </c>
      <c r="C1096" s="2" t="s">
        <v>82</v>
      </c>
      <c r="D1096" s="2" t="s">
        <v>3836</v>
      </c>
      <c r="E1096" s="2" t="s">
        <v>5951</v>
      </c>
      <c r="F1096" s="2" t="s">
        <v>5952</v>
      </c>
      <c r="G1096" t="s">
        <v>79</v>
      </c>
      <c r="H1096" s="1">
        <f>DATE(2024,11,8)</f>
        <v>45604</v>
      </c>
      <c r="I1096" s="45">
        <v>6273.79</v>
      </c>
    </row>
    <row r="1097" spans="1:9" x14ac:dyDescent="0.25">
      <c r="A1097">
        <f t="shared" ca="1" si="18"/>
        <v>0.48833269659377221</v>
      </c>
      <c r="B1097" s="2" t="s">
        <v>4062</v>
      </c>
      <c r="C1097" s="2" t="s">
        <v>4063</v>
      </c>
      <c r="D1097" s="2" t="s">
        <v>3836</v>
      </c>
      <c r="E1097" s="2" t="s">
        <v>5953</v>
      </c>
      <c r="F1097" s="2" t="s">
        <v>5954</v>
      </c>
      <c r="G1097" t="s">
        <v>79</v>
      </c>
      <c r="H1097" s="1">
        <f>DATE(2025,1,3)</f>
        <v>45660</v>
      </c>
      <c r="I1097" s="45">
        <v>288</v>
      </c>
    </row>
    <row r="1098" spans="1:9" x14ac:dyDescent="0.25">
      <c r="A1098">
        <f t="shared" ca="1" si="18"/>
        <v>0.84685015906030647</v>
      </c>
      <c r="B1098" s="2" t="s">
        <v>187</v>
      </c>
      <c r="C1098" s="2" t="s">
        <v>188</v>
      </c>
      <c r="D1098" s="2" t="s">
        <v>3836</v>
      </c>
      <c r="E1098" s="2" t="s">
        <v>5955</v>
      </c>
      <c r="F1098" s="2" t="s">
        <v>5956</v>
      </c>
      <c r="G1098" t="s">
        <v>79</v>
      </c>
      <c r="H1098" s="1">
        <f>DATE(2024,11,20)</f>
        <v>45616</v>
      </c>
      <c r="I1098" s="45">
        <v>1366.8</v>
      </c>
    </row>
    <row r="1099" spans="1:9" x14ac:dyDescent="0.25">
      <c r="A1099">
        <f t="shared" ca="1" si="18"/>
        <v>0.88332216391509244</v>
      </c>
      <c r="B1099" s="2" t="s">
        <v>81</v>
      </c>
      <c r="C1099" s="2" t="s">
        <v>82</v>
      </c>
      <c r="D1099" s="2" t="s">
        <v>3836</v>
      </c>
      <c r="E1099" s="2" t="s">
        <v>5957</v>
      </c>
      <c r="F1099" s="2" t="s">
        <v>5448</v>
      </c>
      <c r="G1099" t="s">
        <v>101</v>
      </c>
      <c r="H1099" s="1">
        <f>DATE(2025,1,1)</f>
        <v>45658</v>
      </c>
      <c r="I1099" s="45">
        <v>37362.25</v>
      </c>
    </row>
    <row r="1100" spans="1:9" x14ac:dyDescent="0.25">
      <c r="A1100">
        <f t="shared" ca="1" si="18"/>
        <v>0.47105180782816836</v>
      </c>
      <c r="B1100" s="2" t="s">
        <v>4062</v>
      </c>
      <c r="C1100" s="2" t="s">
        <v>4063</v>
      </c>
      <c r="D1100" s="2" t="s">
        <v>3836</v>
      </c>
      <c r="E1100" s="2" t="s">
        <v>5958</v>
      </c>
      <c r="F1100" s="2" t="s">
        <v>5959</v>
      </c>
      <c r="G1100" t="s">
        <v>101</v>
      </c>
      <c r="H1100" s="1">
        <f>DATE(2025,2,14)</f>
        <v>45702</v>
      </c>
      <c r="I1100" s="45">
        <v>240</v>
      </c>
    </row>
    <row r="1101" spans="1:9" x14ac:dyDescent="0.25">
      <c r="A1101">
        <f t="shared" ca="1" si="18"/>
        <v>0.51454371139263477</v>
      </c>
      <c r="B1101" s="2" t="s">
        <v>120</v>
      </c>
      <c r="C1101" s="2" t="s">
        <v>121</v>
      </c>
      <c r="D1101" s="2" t="s">
        <v>3836</v>
      </c>
      <c r="E1101" s="2" t="s">
        <v>5960</v>
      </c>
      <c r="F1101" s="2" t="s">
        <v>4726</v>
      </c>
      <c r="G1101" t="s">
        <v>79</v>
      </c>
      <c r="H1101" s="1">
        <f>DATE(2025,1,6)</f>
        <v>45663</v>
      </c>
      <c r="I1101" s="45">
        <v>27007.53</v>
      </c>
    </row>
    <row r="1102" spans="1:9" x14ac:dyDescent="0.25">
      <c r="A1102">
        <f t="shared" ca="1" si="18"/>
        <v>0.15267396890101881</v>
      </c>
      <c r="B1102" s="2" t="s">
        <v>126</v>
      </c>
      <c r="C1102" s="2" t="s">
        <v>127</v>
      </c>
      <c r="D1102" s="2" t="s">
        <v>3836</v>
      </c>
      <c r="E1102" s="2" t="s">
        <v>5961</v>
      </c>
      <c r="F1102" s="2" t="s">
        <v>5962</v>
      </c>
      <c r="G1102" t="s">
        <v>79</v>
      </c>
      <c r="H1102" s="1">
        <f>DATE(2025,1,13)</f>
        <v>45670</v>
      </c>
      <c r="I1102" s="45">
        <v>142.56</v>
      </c>
    </row>
    <row r="1103" spans="1:9" x14ac:dyDescent="0.25">
      <c r="A1103">
        <f t="shared" ca="1" si="18"/>
        <v>0.31340246331406674</v>
      </c>
      <c r="B1103" s="2" t="s">
        <v>678</v>
      </c>
      <c r="C1103" s="2" t="s">
        <v>679</v>
      </c>
      <c r="D1103" s="2" t="s">
        <v>3836</v>
      </c>
      <c r="E1103" s="2" t="s">
        <v>5963</v>
      </c>
      <c r="F1103" s="2" t="s">
        <v>5964</v>
      </c>
      <c r="G1103" t="s">
        <v>79</v>
      </c>
      <c r="H1103" s="1">
        <f>DATE(2024,11,25)</f>
        <v>45621</v>
      </c>
      <c r="I1103" s="45">
        <v>3896.58</v>
      </c>
    </row>
    <row r="1104" spans="1:9" x14ac:dyDescent="0.25">
      <c r="A1104">
        <f t="shared" ca="1" si="18"/>
        <v>2.8519632320774035E-2</v>
      </c>
      <c r="B1104" s="2" t="s">
        <v>241</v>
      </c>
      <c r="C1104" s="2" t="s">
        <v>242</v>
      </c>
      <c r="D1104" s="2" t="s">
        <v>3836</v>
      </c>
      <c r="E1104" s="2" t="s">
        <v>5965</v>
      </c>
      <c r="F1104" s="2" t="s">
        <v>5966</v>
      </c>
      <c r="G1104" t="s">
        <v>79</v>
      </c>
      <c r="H1104" s="1">
        <f>DATE(2024,11,11)</f>
        <v>45607</v>
      </c>
      <c r="I1104" s="45">
        <v>89.5</v>
      </c>
    </row>
    <row r="1105" spans="1:9" x14ac:dyDescent="0.25">
      <c r="A1105">
        <f t="shared" ca="1" si="18"/>
        <v>0.36444562286885163</v>
      </c>
      <c r="B1105" s="2" t="s">
        <v>187</v>
      </c>
      <c r="C1105" s="2" t="s">
        <v>188</v>
      </c>
      <c r="D1105" s="2" t="s">
        <v>3836</v>
      </c>
      <c r="E1105" s="2" t="s">
        <v>5967</v>
      </c>
      <c r="F1105" s="2" t="s">
        <v>5968</v>
      </c>
      <c r="G1105" t="s">
        <v>101</v>
      </c>
      <c r="H1105" s="1">
        <f>DATE(2025,1,15)</f>
        <v>45672</v>
      </c>
      <c r="I1105" s="45">
        <v>160.80000000000001</v>
      </c>
    </row>
    <row r="1106" spans="1:9" x14ac:dyDescent="0.25">
      <c r="A1106">
        <f t="shared" ca="1" si="18"/>
        <v>0.5443574333706489</v>
      </c>
      <c r="B1106" s="2" t="s">
        <v>150</v>
      </c>
      <c r="C1106" s="2" t="s">
        <v>151</v>
      </c>
      <c r="D1106" s="2" t="s">
        <v>3836</v>
      </c>
      <c r="E1106" s="2" t="s">
        <v>5969</v>
      </c>
      <c r="F1106" s="2" t="s">
        <v>5970</v>
      </c>
      <c r="G1106" t="s">
        <v>79</v>
      </c>
      <c r="H1106" s="1">
        <f>DATE(2024,10,2)</f>
        <v>45567</v>
      </c>
      <c r="I1106" s="45">
        <v>23931.77</v>
      </c>
    </row>
    <row r="1107" spans="1:9" x14ac:dyDescent="0.25">
      <c r="A1107">
        <f t="shared" ca="1" si="18"/>
        <v>0.9099804114244503</v>
      </c>
      <c r="B1107" s="2" t="s">
        <v>74</v>
      </c>
      <c r="C1107" s="2" t="s">
        <v>75</v>
      </c>
      <c r="D1107" s="2" t="s">
        <v>3836</v>
      </c>
      <c r="E1107" s="2" t="s">
        <v>5971</v>
      </c>
      <c r="F1107" s="2" t="s">
        <v>5972</v>
      </c>
      <c r="G1107" t="s">
        <v>79</v>
      </c>
      <c r="H1107" s="1">
        <f>DATE(2024,10,23)</f>
        <v>45588</v>
      </c>
      <c r="I1107" s="45">
        <v>1814.52</v>
      </c>
    </row>
    <row r="1108" spans="1:9" x14ac:dyDescent="0.25">
      <c r="A1108">
        <f t="shared" ca="1" si="18"/>
        <v>0.24853882365579183</v>
      </c>
      <c r="B1108" s="2" t="s">
        <v>187</v>
      </c>
      <c r="C1108" s="2" t="s">
        <v>188</v>
      </c>
      <c r="D1108" s="2" t="s">
        <v>3836</v>
      </c>
      <c r="E1108" s="2" t="s">
        <v>5973</v>
      </c>
      <c r="F1108" s="2" t="s">
        <v>5974</v>
      </c>
      <c r="G1108" t="s">
        <v>79</v>
      </c>
      <c r="H1108" s="1">
        <f>DATE(2024,12,17)</f>
        <v>45643</v>
      </c>
      <c r="I1108" s="45">
        <v>22.32</v>
      </c>
    </row>
    <row r="1109" spans="1:9" x14ac:dyDescent="0.25">
      <c r="A1109">
        <f t="shared" ca="1" si="18"/>
        <v>0.78655805941544155</v>
      </c>
      <c r="B1109" s="2" t="s">
        <v>110</v>
      </c>
      <c r="C1109" s="2" t="s">
        <v>111</v>
      </c>
      <c r="D1109" s="2" t="s">
        <v>3836</v>
      </c>
      <c r="E1109" s="2" t="s">
        <v>5975</v>
      </c>
      <c r="F1109" s="2" t="s">
        <v>5976</v>
      </c>
      <c r="G1109" t="s">
        <v>101</v>
      </c>
      <c r="H1109" s="1">
        <f>DATE(2025,2,7)</f>
        <v>45695</v>
      </c>
      <c r="I1109" s="45">
        <v>1486.05</v>
      </c>
    </row>
    <row r="1110" spans="1:9" x14ac:dyDescent="0.25">
      <c r="A1110">
        <f t="shared" ca="1" si="18"/>
        <v>6.6282998587883446E-2</v>
      </c>
      <c r="B1110" s="2" t="s">
        <v>81</v>
      </c>
      <c r="C1110" s="2" t="s">
        <v>82</v>
      </c>
      <c r="D1110" s="2" t="s">
        <v>3836</v>
      </c>
      <c r="E1110" s="2" t="s">
        <v>5977</v>
      </c>
      <c r="F1110" s="2" t="s">
        <v>4603</v>
      </c>
      <c r="G1110" t="s">
        <v>101</v>
      </c>
      <c r="H1110" s="1">
        <f>DATE(2025,3,2)</f>
        <v>45718</v>
      </c>
      <c r="I1110" s="45">
        <v>8503.67</v>
      </c>
    </row>
    <row r="1111" spans="1:9" x14ac:dyDescent="0.25">
      <c r="A1111">
        <f t="shared" ca="1" si="18"/>
        <v>0.80976920176376932</v>
      </c>
      <c r="B1111" s="2" t="s">
        <v>81</v>
      </c>
      <c r="C1111" s="2" t="s">
        <v>82</v>
      </c>
      <c r="D1111" s="2" t="s">
        <v>3836</v>
      </c>
      <c r="E1111" s="2" t="s">
        <v>5978</v>
      </c>
      <c r="F1111" s="2" t="s">
        <v>5979</v>
      </c>
      <c r="G1111" t="s">
        <v>79</v>
      </c>
      <c r="H1111" s="1">
        <f>DATE(2024,10,29)</f>
        <v>45594</v>
      </c>
      <c r="I1111" s="45">
        <v>714.33</v>
      </c>
    </row>
    <row r="1112" spans="1:9" x14ac:dyDescent="0.25">
      <c r="A1112">
        <f t="shared" ca="1" si="18"/>
        <v>0.49326829812156214</v>
      </c>
      <c r="B1112" s="2" t="s">
        <v>81</v>
      </c>
      <c r="C1112" s="2" t="s">
        <v>82</v>
      </c>
      <c r="D1112" s="2" t="s">
        <v>3836</v>
      </c>
      <c r="E1112" s="2" t="s">
        <v>5980</v>
      </c>
      <c r="F1112" s="2" t="s">
        <v>5185</v>
      </c>
      <c r="G1112" t="s">
        <v>79</v>
      </c>
      <c r="H1112" s="1">
        <f>DATE(2024,11,19)</f>
        <v>45615</v>
      </c>
      <c r="I1112" s="45">
        <v>2879.93</v>
      </c>
    </row>
    <row r="1113" spans="1:9" x14ac:dyDescent="0.25">
      <c r="A1113">
        <f t="shared" ca="1" si="18"/>
        <v>3.6679722658900293E-2</v>
      </c>
      <c r="B1113" s="2" t="s">
        <v>120</v>
      </c>
      <c r="C1113" s="2" t="s">
        <v>121</v>
      </c>
      <c r="D1113" s="2" t="s">
        <v>3836</v>
      </c>
      <c r="E1113" s="2" t="s">
        <v>5981</v>
      </c>
      <c r="F1113" s="2" t="s">
        <v>4356</v>
      </c>
      <c r="G1113" t="s">
        <v>101</v>
      </c>
      <c r="H1113" s="1">
        <f>DATE(2025,2,17)</f>
        <v>45705</v>
      </c>
      <c r="I1113" s="45">
        <v>-890.26</v>
      </c>
    </row>
    <row r="1114" spans="1:9" x14ac:dyDescent="0.25">
      <c r="A1114">
        <f t="shared" ca="1" si="18"/>
        <v>0.49478368998339062</v>
      </c>
      <c r="B1114" s="2" t="s">
        <v>187</v>
      </c>
      <c r="C1114" s="2" t="s">
        <v>188</v>
      </c>
      <c r="D1114" s="2" t="s">
        <v>3836</v>
      </c>
      <c r="E1114" s="2" t="s">
        <v>5982</v>
      </c>
      <c r="F1114" s="2" t="s">
        <v>5983</v>
      </c>
      <c r="G1114" t="s">
        <v>79</v>
      </c>
      <c r="H1114" s="1">
        <f>DATE(2024,10,25)</f>
        <v>45590</v>
      </c>
      <c r="I1114" s="45">
        <v>482.4</v>
      </c>
    </row>
    <row r="1115" spans="1:9" x14ac:dyDescent="0.25">
      <c r="A1115">
        <f t="shared" ca="1" si="18"/>
        <v>0.55862793172607617</v>
      </c>
      <c r="B1115" s="2" t="s">
        <v>81</v>
      </c>
      <c r="C1115" s="2" t="s">
        <v>82</v>
      </c>
      <c r="D1115" s="2" t="s">
        <v>3836</v>
      </c>
      <c r="E1115" s="2" t="s">
        <v>5984</v>
      </c>
      <c r="F1115" s="2" t="s">
        <v>5985</v>
      </c>
      <c r="G1115" t="s">
        <v>101</v>
      </c>
      <c r="H1115" s="1">
        <f>DATE(2025,1,29)</f>
        <v>45686</v>
      </c>
      <c r="I1115" s="45">
        <v>160.88</v>
      </c>
    </row>
    <row r="1116" spans="1:9" x14ac:dyDescent="0.25">
      <c r="A1116">
        <f t="shared" ca="1" si="18"/>
        <v>0.26254439356413217</v>
      </c>
      <c r="B1116" s="2" t="s">
        <v>742</v>
      </c>
      <c r="C1116" s="2" t="s">
        <v>743</v>
      </c>
      <c r="D1116" s="2" t="s">
        <v>3836</v>
      </c>
      <c r="E1116" s="2" t="s">
        <v>5986</v>
      </c>
      <c r="F1116" s="2" t="s">
        <v>5987</v>
      </c>
      <c r="G1116" t="s">
        <v>79</v>
      </c>
      <c r="H1116" s="1">
        <f>DATE(2024,10,8)</f>
        <v>45573</v>
      </c>
      <c r="I1116" s="45">
        <v>-2355.92</v>
      </c>
    </row>
    <row r="1117" spans="1:9" x14ac:dyDescent="0.25">
      <c r="A1117">
        <f t="shared" ca="1" si="18"/>
        <v>8.0483666226755179E-2</v>
      </c>
      <c r="B1117" s="2" t="s">
        <v>81</v>
      </c>
      <c r="C1117" s="2" t="s">
        <v>82</v>
      </c>
      <c r="D1117" s="2" t="s">
        <v>3836</v>
      </c>
      <c r="E1117" s="2" t="s">
        <v>5988</v>
      </c>
      <c r="F1117" s="2" t="s">
        <v>5989</v>
      </c>
      <c r="G1117" t="s">
        <v>79</v>
      </c>
      <c r="H1117" s="1">
        <f>DATE(2024,10,16)</f>
        <v>45581</v>
      </c>
      <c r="I1117" s="45">
        <v>2796.27</v>
      </c>
    </row>
    <row r="1118" spans="1:9" x14ac:dyDescent="0.25">
      <c r="A1118">
        <f t="shared" ca="1" si="18"/>
        <v>0.98820379472696496</v>
      </c>
      <c r="B1118" s="2" t="s">
        <v>187</v>
      </c>
      <c r="C1118" s="2" t="s">
        <v>188</v>
      </c>
      <c r="D1118" s="2" t="s">
        <v>3836</v>
      </c>
      <c r="E1118" s="2" t="s">
        <v>5990</v>
      </c>
      <c r="F1118" s="2" t="s">
        <v>5991</v>
      </c>
      <c r="G1118" t="s">
        <v>79</v>
      </c>
      <c r="H1118" s="1">
        <f>DATE(2024,10,16)</f>
        <v>45581</v>
      </c>
      <c r="I1118" s="45">
        <v>92.4</v>
      </c>
    </row>
    <row r="1119" spans="1:9" x14ac:dyDescent="0.25">
      <c r="A1119">
        <f t="shared" ca="1" si="18"/>
        <v>0.33918725903849689</v>
      </c>
      <c r="B1119" s="2" t="s">
        <v>1755</v>
      </c>
      <c r="C1119" s="2" t="s">
        <v>1756</v>
      </c>
      <c r="D1119" s="2" t="s">
        <v>3836</v>
      </c>
      <c r="E1119" s="2" t="s">
        <v>5992</v>
      </c>
      <c r="F1119" s="2" t="s">
        <v>5993</v>
      </c>
      <c r="G1119" t="s">
        <v>79</v>
      </c>
      <c r="H1119" s="1">
        <f>DATE(2024,11,7)</f>
        <v>45603</v>
      </c>
      <c r="I1119" s="45">
        <v>746.38</v>
      </c>
    </row>
    <row r="1120" spans="1:9" x14ac:dyDescent="0.25">
      <c r="A1120">
        <f t="shared" ca="1" si="18"/>
        <v>0.13667971427312764</v>
      </c>
      <c r="B1120" s="2" t="s">
        <v>241</v>
      </c>
      <c r="C1120" s="2" t="s">
        <v>242</v>
      </c>
      <c r="D1120" s="2" t="s">
        <v>3836</v>
      </c>
      <c r="E1120" s="2" t="s">
        <v>5994</v>
      </c>
      <c r="F1120" s="2" t="s">
        <v>5995</v>
      </c>
      <c r="G1120" t="s">
        <v>79</v>
      </c>
      <c r="H1120" s="1">
        <f>DATE(2024,10,7)</f>
        <v>45572</v>
      </c>
      <c r="I1120" s="45">
        <v>196</v>
      </c>
    </row>
    <row r="1121" spans="1:9" x14ac:dyDescent="0.25">
      <c r="A1121">
        <f t="shared" ca="1" si="18"/>
        <v>0.2974588993457189</v>
      </c>
      <c r="B1121" s="2" t="s">
        <v>81</v>
      </c>
      <c r="C1121" s="2" t="s">
        <v>82</v>
      </c>
      <c r="D1121" s="2" t="s">
        <v>3836</v>
      </c>
      <c r="E1121" s="2" t="s">
        <v>5996</v>
      </c>
      <c r="F1121" s="2" t="s">
        <v>5997</v>
      </c>
      <c r="G1121" t="s">
        <v>101</v>
      </c>
      <c r="H1121" s="1">
        <f>DATE(2025,1,30)</f>
        <v>45687</v>
      </c>
      <c r="I1121" s="45">
        <v>333.85</v>
      </c>
    </row>
    <row r="1122" spans="1:9" x14ac:dyDescent="0.25">
      <c r="A1122">
        <f t="shared" ca="1" si="18"/>
        <v>0.94501678020898783</v>
      </c>
      <c r="B1122" s="2" t="s">
        <v>126</v>
      </c>
      <c r="C1122" s="2" t="s">
        <v>127</v>
      </c>
      <c r="D1122" s="2" t="s">
        <v>3836</v>
      </c>
      <c r="E1122" s="2" t="s">
        <v>5998</v>
      </c>
      <c r="F1122" s="2" t="s">
        <v>5999</v>
      </c>
      <c r="G1122" t="s">
        <v>79</v>
      </c>
      <c r="H1122" s="1">
        <f>DATE(2024,11,8)</f>
        <v>45604</v>
      </c>
      <c r="I1122" s="45">
        <v>300.58</v>
      </c>
    </row>
    <row r="1123" spans="1:9" x14ac:dyDescent="0.25">
      <c r="A1123">
        <f t="shared" ca="1" si="18"/>
        <v>0.56898792098210871</v>
      </c>
      <c r="B1123" s="2" t="s">
        <v>187</v>
      </c>
      <c r="C1123" s="2" t="s">
        <v>188</v>
      </c>
      <c r="D1123" s="2" t="s">
        <v>3836</v>
      </c>
      <c r="E1123" s="2" t="s">
        <v>6000</v>
      </c>
      <c r="F1123" s="2" t="s">
        <v>6001</v>
      </c>
      <c r="G1123" t="s">
        <v>79</v>
      </c>
      <c r="H1123" s="1">
        <f>DATE(2024,10,16)</f>
        <v>45581</v>
      </c>
      <c r="I1123" s="45">
        <v>270.25</v>
      </c>
    </row>
    <row r="1124" spans="1:9" x14ac:dyDescent="0.25">
      <c r="A1124">
        <f t="shared" ca="1" si="18"/>
        <v>1.4696033155028321E-3</v>
      </c>
      <c r="B1124" s="2" t="s">
        <v>150</v>
      </c>
      <c r="C1124" s="2" t="s">
        <v>151</v>
      </c>
      <c r="D1124" s="2" t="s">
        <v>3836</v>
      </c>
      <c r="E1124" s="2" t="s">
        <v>6002</v>
      </c>
      <c r="F1124" s="2" t="s">
        <v>6003</v>
      </c>
      <c r="G1124" t="s">
        <v>79</v>
      </c>
      <c r="H1124" s="1">
        <f>DATE(2024,11,20)</f>
        <v>45616</v>
      </c>
      <c r="I1124" s="45">
        <v>556.89</v>
      </c>
    </row>
    <row r="1125" spans="1:9" x14ac:dyDescent="0.25">
      <c r="A1125">
        <f t="shared" ca="1" si="18"/>
        <v>0.26533123817969106</v>
      </c>
      <c r="B1125" s="2" t="s">
        <v>285</v>
      </c>
      <c r="C1125" s="2" t="s">
        <v>286</v>
      </c>
      <c r="D1125" s="2" t="s">
        <v>3836</v>
      </c>
      <c r="E1125" s="2" t="s">
        <v>6004</v>
      </c>
      <c r="F1125" s="2" t="s">
        <v>6005</v>
      </c>
      <c r="G1125" t="s">
        <v>79</v>
      </c>
      <c r="H1125" s="1">
        <f>DATE(2025,2,28)</f>
        <v>45716</v>
      </c>
      <c r="I1125" s="45">
        <v>0</v>
      </c>
    </row>
    <row r="1126" spans="1:9" x14ac:dyDescent="0.25">
      <c r="A1126">
        <f t="shared" ca="1" si="18"/>
        <v>6.4545217814153455E-2</v>
      </c>
      <c r="B1126" s="2" t="s">
        <v>307</v>
      </c>
      <c r="C1126" s="2" t="s">
        <v>308</v>
      </c>
      <c r="D1126" s="2" t="s">
        <v>3836</v>
      </c>
      <c r="E1126" s="2" t="s">
        <v>6006</v>
      </c>
      <c r="F1126" s="2" t="s">
        <v>5869</v>
      </c>
      <c r="G1126" t="s">
        <v>79</v>
      </c>
      <c r="H1126" s="1">
        <f>DATE(2024,12,13)</f>
        <v>45639</v>
      </c>
      <c r="I1126" s="45">
        <v>876.64</v>
      </c>
    </row>
    <row r="1127" spans="1:9" x14ac:dyDescent="0.25">
      <c r="A1127">
        <f t="shared" ca="1" si="18"/>
        <v>0.13131149711358747</v>
      </c>
      <c r="B1127" s="2" t="s">
        <v>187</v>
      </c>
      <c r="C1127" s="2" t="s">
        <v>188</v>
      </c>
      <c r="D1127" s="2" t="s">
        <v>3836</v>
      </c>
      <c r="E1127" s="2" t="s">
        <v>6007</v>
      </c>
      <c r="F1127" s="2" t="s">
        <v>6008</v>
      </c>
      <c r="G1127" t="s">
        <v>79</v>
      </c>
      <c r="H1127" s="1">
        <f>DATE(2024,12,27)</f>
        <v>45653</v>
      </c>
      <c r="I1127" s="45">
        <v>-321.60000000000002</v>
      </c>
    </row>
    <row r="1128" spans="1:9" x14ac:dyDescent="0.25">
      <c r="A1128">
        <f t="shared" ca="1" si="18"/>
        <v>0.58856987988239029</v>
      </c>
      <c r="B1128" s="2" t="s">
        <v>224</v>
      </c>
      <c r="C1128" s="2" t="s">
        <v>225</v>
      </c>
      <c r="D1128" s="2" t="s">
        <v>3836</v>
      </c>
      <c r="E1128" s="2" t="s">
        <v>6009</v>
      </c>
      <c r="F1128" s="2" t="s">
        <v>6010</v>
      </c>
      <c r="G1128" t="s">
        <v>79</v>
      </c>
      <c r="H1128" s="1">
        <f>DATE(2025,1,7)</f>
        <v>45664</v>
      </c>
      <c r="I1128" s="45">
        <v>1300.51</v>
      </c>
    </row>
    <row r="1129" spans="1:9" x14ac:dyDescent="0.25">
      <c r="A1129">
        <f t="shared" ca="1" si="18"/>
        <v>0.90745222163671457</v>
      </c>
      <c r="B1129" s="2" t="s">
        <v>81</v>
      </c>
      <c r="C1129" s="2" t="s">
        <v>82</v>
      </c>
      <c r="D1129" s="2" t="s">
        <v>3836</v>
      </c>
      <c r="E1129" s="2" t="s">
        <v>6011</v>
      </c>
      <c r="F1129" s="2" t="s">
        <v>6012</v>
      </c>
      <c r="G1129" t="s">
        <v>101</v>
      </c>
      <c r="H1129" s="1">
        <f>DATE(2025,2,24)</f>
        <v>45712</v>
      </c>
      <c r="I1129" s="45">
        <v>1094.5</v>
      </c>
    </row>
    <row r="1130" spans="1:9" x14ac:dyDescent="0.25">
      <c r="A1130">
        <f t="shared" ca="1" si="18"/>
        <v>0.56579037606395088</v>
      </c>
      <c r="B1130" s="2" t="s">
        <v>81</v>
      </c>
      <c r="C1130" s="2" t="s">
        <v>82</v>
      </c>
      <c r="D1130" s="2" t="s">
        <v>3836</v>
      </c>
      <c r="E1130" s="2" t="s">
        <v>6013</v>
      </c>
      <c r="F1130" s="2" t="s">
        <v>6014</v>
      </c>
      <c r="G1130" t="s">
        <v>79</v>
      </c>
      <c r="H1130" s="1">
        <f>DATE(2024,10,29)</f>
        <v>45594</v>
      </c>
      <c r="I1130" s="45">
        <v>3306.2</v>
      </c>
    </row>
    <row r="1131" spans="1:9" x14ac:dyDescent="0.25">
      <c r="A1131">
        <f t="shared" ca="1" si="18"/>
        <v>0.43027160452151902</v>
      </c>
      <c r="B1131" s="2" t="s">
        <v>81</v>
      </c>
      <c r="C1131" s="2" t="s">
        <v>82</v>
      </c>
      <c r="D1131" s="2" t="s">
        <v>3836</v>
      </c>
      <c r="E1131" s="2" t="s">
        <v>6015</v>
      </c>
      <c r="F1131" s="2" t="s">
        <v>6016</v>
      </c>
      <c r="G1131" t="s">
        <v>79</v>
      </c>
      <c r="H1131" s="1">
        <f>DATE(2025,1,31)</f>
        <v>45688</v>
      </c>
      <c r="I1131" s="45">
        <v>0</v>
      </c>
    </row>
    <row r="1132" spans="1:9" x14ac:dyDescent="0.25">
      <c r="A1132">
        <f t="shared" ca="1" si="18"/>
        <v>6.128640734527957E-2</v>
      </c>
      <c r="B1132" s="2" t="s">
        <v>241</v>
      </c>
      <c r="C1132" s="2" t="s">
        <v>242</v>
      </c>
      <c r="D1132" s="2" t="s">
        <v>3836</v>
      </c>
      <c r="E1132" s="2" t="s">
        <v>6017</v>
      </c>
      <c r="F1132" s="2" t="s">
        <v>6018</v>
      </c>
      <c r="G1132" t="s">
        <v>101</v>
      </c>
      <c r="H1132" s="1">
        <f>DATE(2025,2,3)</f>
        <v>45691</v>
      </c>
      <c r="I1132" s="45">
        <v>47.67</v>
      </c>
    </row>
    <row r="1133" spans="1:9" x14ac:dyDescent="0.25">
      <c r="A1133">
        <f t="shared" ca="1" si="18"/>
        <v>0.81724290910761621</v>
      </c>
      <c r="B1133" s="2" t="s">
        <v>126</v>
      </c>
      <c r="C1133" s="2" t="s">
        <v>127</v>
      </c>
      <c r="D1133" s="2" t="s">
        <v>3836</v>
      </c>
      <c r="E1133" s="2" t="s">
        <v>6019</v>
      </c>
      <c r="F1133" s="2" t="s">
        <v>6020</v>
      </c>
      <c r="G1133" t="s">
        <v>79</v>
      </c>
      <c r="H1133" s="1">
        <f>DATE(2024,11,15)</f>
        <v>45611</v>
      </c>
      <c r="I1133" s="45">
        <v>277.8</v>
      </c>
    </row>
    <row r="1134" spans="1:9" x14ac:dyDescent="0.25">
      <c r="A1134">
        <f t="shared" ca="1" si="18"/>
        <v>0.3074991080443672</v>
      </c>
      <c r="B1134" s="2" t="s">
        <v>81</v>
      </c>
      <c r="C1134" s="2" t="s">
        <v>82</v>
      </c>
      <c r="D1134" s="2" t="s">
        <v>3836</v>
      </c>
      <c r="E1134" s="2" t="s">
        <v>6021</v>
      </c>
      <c r="F1134" s="2" t="s">
        <v>4350</v>
      </c>
      <c r="G1134" t="s">
        <v>101</v>
      </c>
      <c r="H1134" s="1">
        <f>DATE(2025,1,1)</f>
        <v>45658</v>
      </c>
      <c r="I1134" s="45">
        <v>-1043.5999999999999</v>
      </c>
    </row>
    <row r="1135" spans="1:9" x14ac:dyDescent="0.25">
      <c r="A1135">
        <f t="shared" ca="1" si="18"/>
        <v>0.90517129957088349</v>
      </c>
      <c r="B1135" s="2" t="s">
        <v>4062</v>
      </c>
      <c r="C1135" s="2" t="s">
        <v>4063</v>
      </c>
      <c r="D1135" s="2" t="s">
        <v>3836</v>
      </c>
      <c r="E1135" s="2" t="s">
        <v>6022</v>
      </c>
      <c r="F1135" s="2" t="s">
        <v>6023</v>
      </c>
      <c r="G1135" t="s">
        <v>101</v>
      </c>
      <c r="H1135" s="1">
        <f>DATE(2025,3,3)</f>
        <v>45719</v>
      </c>
      <c r="I1135" s="45">
        <v>240</v>
      </c>
    </row>
    <row r="1136" spans="1:9" x14ac:dyDescent="0.25">
      <c r="A1136">
        <f t="shared" ca="1" si="18"/>
        <v>0.51411568081323855</v>
      </c>
      <c r="B1136" s="2" t="s">
        <v>74</v>
      </c>
      <c r="C1136" s="2" t="s">
        <v>75</v>
      </c>
      <c r="D1136" s="2" t="s">
        <v>3836</v>
      </c>
      <c r="E1136" s="2" t="s">
        <v>6024</v>
      </c>
      <c r="F1136" s="2" t="s">
        <v>4459</v>
      </c>
      <c r="G1136" t="s">
        <v>101</v>
      </c>
      <c r="H1136" s="1">
        <f>DATE(2024,12,10)</f>
        <v>45636</v>
      </c>
      <c r="I1136" s="45">
        <v>7542.83</v>
      </c>
    </row>
    <row r="1137" spans="1:9" x14ac:dyDescent="0.25">
      <c r="A1137">
        <f t="shared" ca="1" si="18"/>
        <v>0.45976017397401869</v>
      </c>
      <c r="B1137" s="2" t="s">
        <v>241</v>
      </c>
      <c r="C1137" s="2" t="s">
        <v>242</v>
      </c>
      <c r="D1137" s="2" t="s">
        <v>3836</v>
      </c>
      <c r="E1137" s="2" t="s">
        <v>6025</v>
      </c>
      <c r="F1137" s="2" t="s">
        <v>6026</v>
      </c>
      <c r="G1137" t="s">
        <v>79</v>
      </c>
      <c r="H1137" s="1">
        <f>DATE(2024,10,21)</f>
        <v>45586</v>
      </c>
      <c r="I1137" s="45">
        <v>691.16</v>
      </c>
    </row>
    <row r="1138" spans="1:9" x14ac:dyDescent="0.25">
      <c r="A1138">
        <f t="shared" ca="1" si="18"/>
        <v>0.47361312368350528</v>
      </c>
      <c r="B1138" s="2" t="s">
        <v>241</v>
      </c>
      <c r="C1138" s="2" t="s">
        <v>242</v>
      </c>
      <c r="D1138" s="2" t="s">
        <v>3836</v>
      </c>
      <c r="E1138" s="2" t="s">
        <v>6027</v>
      </c>
      <c r="F1138" s="2" t="s">
        <v>4913</v>
      </c>
      <c r="G1138" t="s">
        <v>79</v>
      </c>
      <c r="H1138" s="1">
        <f>DATE(2024,12,4)</f>
        <v>45630</v>
      </c>
      <c r="I1138" s="45">
        <v>2495</v>
      </c>
    </row>
    <row r="1139" spans="1:9" x14ac:dyDescent="0.25">
      <c r="A1139">
        <f t="shared" ca="1" si="18"/>
        <v>0.94558238820042939</v>
      </c>
      <c r="B1139" s="2" t="s">
        <v>120</v>
      </c>
      <c r="C1139" s="2" t="s">
        <v>121</v>
      </c>
      <c r="D1139" s="2" t="s">
        <v>3836</v>
      </c>
      <c r="E1139" s="2" t="s">
        <v>6028</v>
      </c>
      <c r="F1139" s="2" t="s">
        <v>3960</v>
      </c>
      <c r="G1139" t="s">
        <v>79</v>
      </c>
      <c r="H1139" s="1">
        <f>DATE(2024,11,4)</f>
        <v>45600</v>
      </c>
      <c r="I1139" s="45">
        <v>14790.82</v>
      </c>
    </row>
    <row r="1140" spans="1:9" x14ac:dyDescent="0.25">
      <c r="A1140">
        <f t="shared" ca="1" si="18"/>
        <v>0.93447297381753336</v>
      </c>
      <c r="B1140" s="2" t="s">
        <v>678</v>
      </c>
      <c r="C1140" s="2" t="s">
        <v>679</v>
      </c>
      <c r="D1140" s="2" t="s">
        <v>3836</v>
      </c>
      <c r="E1140" s="2" t="s">
        <v>6029</v>
      </c>
      <c r="F1140" s="2" t="s">
        <v>3953</v>
      </c>
      <c r="G1140" t="s">
        <v>79</v>
      </c>
      <c r="H1140" s="1">
        <f>DATE(2024,10,24)</f>
        <v>45589</v>
      </c>
      <c r="I1140" s="45">
        <v>2569.65</v>
      </c>
    </row>
    <row r="1141" spans="1:9" x14ac:dyDescent="0.25">
      <c r="A1141">
        <f t="shared" ca="1" si="18"/>
        <v>0.55301628595591412</v>
      </c>
      <c r="B1141" s="2" t="s">
        <v>120</v>
      </c>
      <c r="C1141" s="2" t="s">
        <v>121</v>
      </c>
      <c r="D1141" s="2" t="s">
        <v>3836</v>
      </c>
      <c r="E1141" s="2" t="s">
        <v>6030</v>
      </c>
      <c r="F1141" s="2" t="s">
        <v>5505</v>
      </c>
      <c r="G1141" t="s">
        <v>79</v>
      </c>
      <c r="H1141" s="1">
        <f>DATE(2024,12,3)</f>
        <v>45629</v>
      </c>
      <c r="I1141" s="45">
        <v>2498.58</v>
      </c>
    </row>
    <row r="1142" spans="1:9" x14ac:dyDescent="0.25">
      <c r="A1142">
        <f t="shared" ca="1" si="18"/>
        <v>0.2831712758000865</v>
      </c>
      <c r="B1142" s="2" t="s">
        <v>224</v>
      </c>
      <c r="C1142" s="2" t="s">
        <v>225</v>
      </c>
      <c r="D1142" s="2" t="s">
        <v>3836</v>
      </c>
      <c r="E1142" s="2" t="s">
        <v>6031</v>
      </c>
      <c r="F1142" s="2" t="s">
        <v>6032</v>
      </c>
      <c r="G1142" t="s">
        <v>79</v>
      </c>
      <c r="H1142" s="1">
        <f>DATE(2024,12,18)</f>
        <v>45644</v>
      </c>
      <c r="I1142" s="45">
        <v>9785.31</v>
      </c>
    </row>
    <row r="1143" spans="1:9" x14ac:dyDescent="0.25">
      <c r="A1143">
        <f t="shared" ca="1" si="18"/>
        <v>0.49928348353477725</v>
      </c>
      <c r="B1143" s="2" t="s">
        <v>187</v>
      </c>
      <c r="C1143" s="2" t="s">
        <v>188</v>
      </c>
      <c r="D1143" s="2" t="s">
        <v>3836</v>
      </c>
      <c r="E1143" s="2" t="s">
        <v>6033</v>
      </c>
      <c r="F1143" s="2" t="s">
        <v>5419</v>
      </c>
      <c r="G1143" t="s">
        <v>79</v>
      </c>
      <c r="H1143" s="1">
        <f>DATE(2024,12,5)</f>
        <v>45631</v>
      </c>
      <c r="I1143" s="45">
        <v>643.20000000000005</v>
      </c>
    </row>
    <row r="1144" spans="1:9" x14ac:dyDescent="0.25">
      <c r="A1144">
        <f t="shared" ca="1" si="18"/>
        <v>0.62394911758853644</v>
      </c>
      <c r="B1144" s="2" t="s">
        <v>150</v>
      </c>
      <c r="C1144" s="2" t="s">
        <v>151</v>
      </c>
      <c r="D1144" s="2" t="s">
        <v>3836</v>
      </c>
      <c r="E1144" s="2" t="s">
        <v>6034</v>
      </c>
      <c r="F1144" s="2" t="s">
        <v>6035</v>
      </c>
      <c r="G1144" t="s">
        <v>101</v>
      </c>
      <c r="H1144" s="1">
        <f>DATE(2025,2,12)</f>
        <v>45700</v>
      </c>
      <c r="I1144" s="45">
        <v>415.94</v>
      </c>
    </row>
    <row r="1145" spans="1:9" x14ac:dyDescent="0.25">
      <c r="A1145">
        <f t="shared" ca="1" si="18"/>
        <v>0.28738127657965606</v>
      </c>
      <c r="B1145" s="2" t="s">
        <v>611</v>
      </c>
      <c r="C1145" s="2" t="s">
        <v>612</v>
      </c>
      <c r="D1145" s="2" t="s">
        <v>3836</v>
      </c>
      <c r="E1145" s="2" t="s">
        <v>6036</v>
      </c>
      <c r="F1145" s="2" t="s">
        <v>6037</v>
      </c>
      <c r="G1145" t="s">
        <v>79</v>
      </c>
      <c r="H1145" s="1">
        <f>DATE(2025,2,28)</f>
        <v>45716</v>
      </c>
      <c r="I1145" s="45">
        <v>0</v>
      </c>
    </row>
    <row r="1146" spans="1:9" x14ac:dyDescent="0.25">
      <c r="A1146">
        <f t="shared" ca="1" si="18"/>
        <v>0.89685442160348228</v>
      </c>
      <c r="B1146" s="2" t="s">
        <v>150</v>
      </c>
      <c r="C1146" s="2" t="s">
        <v>151</v>
      </c>
      <c r="D1146" s="2" t="s">
        <v>3836</v>
      </c>
      <c r="E1146" s="2" t="s">
        <v>6038</v>
      </c>
      <c r="F1146" s="2" t="s">
        <v>6039</v>
      </c>
      <c r="G1146" t="s">
        <v>79</v>
      </c>
      <c r="H1146" s="1">
        <f>DATE(2024,11,13)</f>
        <v>45609</v>
      </c>
      <c r="I1146" s="45">
        <v>550.70000000000005</v>
      </c>
    </row>
    <row r="1147" spans="1:9" x14ac:dyDescent="0.25">
      <c r="A1147">
        <f t="shared" ca="1" si="18"/>
        <v>0.47118606144119846</v>
      </c>
      <c r="B1147" s="2" t="s">
        <v>6040</v>
      </c>
      <c r="C1147" s="2" t="s">
        <v>6041</v>
      </c>
      <c r="D1147" s="2" t="s">
        <v>3836</v>
      </c>
      <c r="E1147" s="2" t="s">
        <v>6042</v>
      </c>
      <c r="F1147" s="2" t="s">
        <v>6043</v>
      </c>
      <c r="G1147" t="s">
        <v>79</v>
      </c>
      <c r="H1147" s="1">
        <f>DATE(2024,11,20)</f>
        <v>45616</v>
      </c>
      <c r="I1147" s="45">
        <v>9251.85</v>
      </c>
    </row>
    <row r="1148" spans="1:9" x14ac:dyDescent="0.25">
      <c r="A1148">
        <f t="shared" ca="1" si="18"/>
        <v>2.9151007293933939E-2</v>
      </c>
      <c r="B1148" s="2" t="s">
        <v>241</v>
      </c>
      <c r="C1148" s="2" t="s">
        <v>242</v>
      </c>
      <c r="D1148" s="2" t="s">
        <v>3836</v>
      </c>
      <c r="E1148" s="2" t="s">
        <v>6044</v>
      </c>
      <c r="F1148" s="2" t="s">
        <v>6045</v>
      </c>
      <c r="G1148" t="s">
        <v>79</v>
      </c>
      <c r="H1148" s="1">
        <f>DATE(2024,12,23)</f>
        <v>45649</v>
      </c>
      <c r="I1148" s="45">
        <v>2993.29</v>
      </c>
    </row>
    <row r="1149" spans="1:9" x14ac:dyDescent="0.25">
      <c r="A1149">
        <f t="shared" ca="1" si="18"/>
        <v>0.63785966187757237</v>
      </c>
      <c r="B1149" s="2" t="s">
        <v>120</v>
      </c>
      <c r="C1149" s="2" t="s">
        <v>121</v>
      </c>
      <c r="D1149" s="2" t="s">
        <v>3836</v>
      </c>
      <c r="E1149" s="2" t="s">
        <v>6046</v>
      </c>
      <c r="F1149" s="2" t="s">
        <v>6047</v>
      </c>
      <c r="G1149" t="s">
        <v>101</v>
      </c>
      <c r="H1149" s="1">
        <f>DATE(2025,1,31)</f>
        <v>45688</v>
      </c>
      <c r="I1149" s="45">
        <v>2558.1799999999998</v>
      </c>
    </row>
    <row r="1150" spans="1:9" x14ac:dyDescent="0.25">
      <c r="A1150">
        <f t="shared" ca="1" si="18"/>
        <v>0.4810187654321838</v>
      </c>
      <c r="B1150" s="2" t="s">
        <v>354</v>
      </c>
      <c r="C1150" s="2" t="s">
        <v>355</v>
      </c>
      <c r="D1150" s="2" t="s">
        <v>3836</v>
      </c>
      <c r="E1150" s="2" t="s">
        <v>6048</v>
      </c>
      <c r="F1150" s="2" t="s">
        <v>6049</v>
      </c>
      <c r="G1150" t="s">
        <v>101</v>
      </c>
      <c r="H1150" s="1">
        <f>DATE(2025,2,5)</f>
        <v>45693</v>
      </c>
      <c r="I1150" s="45">
        <v>137.5</v>
      </c>
    </row>
    <row r="1151" spans="1:9" x14ac:dyDescent="0.25">
      <c r="A1151">
        <f t="shared" ca="1" si="18"/>
        <v>0.73569183953159756</v>
      </c>
      <c r="B1151" s="2" t="s">
        <v>187</v>
      </c>
      <c r="C1151" s="2" t="s">
        <v>188</v>
      </c>
      <c r="D1151" s="2" t="s">
        <v>3836</v>
      </c>
      <c r="E1151" s="2" t="s">
        <v>6050</v>
      </c>
      <c r="F1151" s="2" t="s">
        <v>6051</v>
      </c>
      <c r="G1151" t="s">
        <v>79</v>
      </c>
      <c r="H1151" s="1">
        <f>DATE(2024,11,22)</f>
        <v>45618</v>
      </c>
      <c r="I1151" s="45">
        <v>1103.04</v>
      </c>
    </row>
    <row r="1152" spans="1:9" x14ac:dyDescent="0.25">
      <c r="A1152">
        <f t="shared" ca="1" si="18"/>
        <v>8.8272649196382225E-2</v>
      </c>
      <c r="B1152" s="2" t="s">
        <v>187</v>
      </c>
      <c r="C1152" s="2" t="s">
        <v>188</v>
      </c>
      <c r="D1152" s="2" t="s">
        <v>3836</v>
      </c>
      <c r="E1152" s="2" t="s">
        <v>6052</v>
      </c>
      <c r="F1152" s="2" t="s">
        <v>6053</v>
      </c>
      <c r="G1152" t="s">
        <v>79</v>
      </c>
      <c r="H1152" s="1">
        <f>DATE(2024,11,14)</f>
        <v>45610</v>
      </c>
      <c r="I1152" s="45">
        <v>11.16</v>
      </c>
    </row>
    <row r="1153" spans="1:9" x14ac:dyDescent="0.25">
      <c r="A1153">
        <f t="shared" ca="1" si="18"/>
        <v>0.19924867231413723</v>
      </c>
      <c r="B1153" s="2" t="s">
        <v>120</v>
      </c>
      <c r="C1153" s="2" t="s">
        <v>121</v>
      </c>
      <c r="D1153" s="2" t="s">
        <v>3836</v>
      </c>
      <c r="E1153" s="2" t="s">
        <v>6054</v>
      </c>
      <c r="F1153" s="2" t="s">
        <v>5710</v>
      </c>
      <c r="G1153" t="s">
        <v>79</v>
      </c>
      <c r="H1153" s="1">
        <f>DATE(2025,1,16)</f>
        <v>45673</v>
      </c>
      <c r="I1153" s="45">
        <v>797.63</v>
      </c>
    </row>
    <row r="1154" spans="1:9" x14ac:dyDescent="0.25">
      <c r="A1154">
        <f t="shared" ca="1" si="18"/>
        <v>0.40088752807857642</v>
      </c>
      <c r="B1154" s="2" t="s">
        <v>241</v>
      </c>
      <c r="C1154" s="2" t="s">
        <v>242</v>
      </c>
      <c r="D1154" s="2" t="s">
        <v>3836</v>
      </c>
      <c r="E1154" s="2" t="s">
        <v>6055</v>
      </c>
      <c r="F1154" s="2" t="s">
        <v>4678</v>
      </c>
      <c r="G1154" t="s">
        <v>101</v>
      </c>
      <c r="H1154" s="1">
        <f>DATE(2025,2,10)</f>
        <v>45698</v>
      </c>
      <c r="I1154" s="45">
        <v>4946.95</v>
      </c>
    </row>
    <row r="1155" spans="1:9" x14ac:dyDescent="0.25">
      <c r="A1155">
        <f t="shared" ca="1" si="18"/>
        <v>0.57786946877032652</v>
      </c>
      <c r="B1155" s="2" t="s">
        <v>136</v>
      </c>
      <c r="C1155" s="2" t="s">
        <v>137</v>
      </c>
      <c r="D1155" s="2" t="s">
        <v>3836</v>
      </c>
      <c r="E1155" s="2" t="s">
        <v>6056</v>
      </c>
      <c r="F1155" s="2" t="s">
        <v>6057</v>
      </c>
      <c r="G1155" t="s">
        <v>79</v>
      </c>
      <c r="H1155" s="1">
        <f>DATE(2025,1,10)</f>
        <v>45667</v>
      </c>
      <c r="I1155" s="45">
        <v>5082.54</v>
      </c>
    </row>
    <row r="1156" spans="1:9" x14ac:dyDescent="0.25">
      <c r="A1156">
        <f t="shared" ca="1" si="18"/>
        <v>0.19048716281535916</v>
      </c>
      <c r="B1156" s="2" t="s">
        <v>81</v>
      </c>
      <c r="C1156" s="2" t="s">
        <v>82</v>
      </c>
      <c r="D1156" s="2" t="s">
        <v>3836</v>
      </c>
      <c r="E1156" s="2" t="s">
        <v>6058</v>
      </c>
      <c r="F1156" s="2" t="s">
        <v>5844</v>
      </c>
      <c r="G1156" t="s">
        <v>79</v>
      </c>
      <c r="H1156" s="1">
        <f>DATE(2024,10,27)</f>
        <v>45592</v>
      </c>
      <c r="I1156" s="45">
        <v>2000.19</v>
      </c>
    </row>
    <row r="1157" spans="1:9" x14ac:dyDescent="0.25">
      <c r="A1157">
        <f t="shared" ca="1" si="18"/>
        <v>0.2317220121684902</v>
      </c>
      <c r="B1157" s="2" t="s">
        <v>241</v>
      </c>
      <c r="C1157" s="2" t="s">
        <v>242</v>
      </c>
      <c r="D1157" s="2" t="s">
        <v>3836</v>
      </c>
      <c r="E1157" s="2" t="s">
        <v>6059</v>
      </c>
      <c r="F1157" s="2" t="s">
        <v>6060</v>
      </c>
      <c r="G1157" t="s">
        <v>79</v>
      </c>
      <c r="H1157" s="1">
        <f>DATE(2024,11,18)</f>
        <v>45614</v>
      </c>
      <c r="I1157" s="45">
        <v>1505.02</v>
      </c>
    </row>
    <row r="1158" spans="1:9" x14ac:dyDescent="0.25">
      <c r="A1158">
        <f t="shared" ref="A1158:A1221" ca="1" si="19">RAND()</f>
        <v>0.40688898789247907</v>
      </c>
      <c r="B1158" s="2" t="s">
        <v>241</v>
      </c>
      <c r="C1158" s="2" t="s">
        <v>242</v>
      </c>
      <c r="D1158" s="2" t="s">
        <v>3836</v>
      </c>
      <c r="E1158" s="2" t="s">
        <v>6061</v>
      </c>
      <c r="F1158" s="2" t="s">
        <v>6062</v>
      </c>
      <c r="G1158" t="s">
        <v>79</v>
      </c>
      <c r="H1158" s="1">
        <f>DATE(2024,12,9)</f>
        <v>45635</v>
      </c>
      <c r="I1158" s="45">
        <v>298.94</v>
      </c>
    </row>
    <row r="1159" spans="1:9" x14ac:dyDescent="0.25">
      <c r="A1159">
        <f t="shared" ca="1" si="19"/>
        <v>7.5281479430364451E-2</v>
      </c>
      <c r="B1159" s="2" t="s">
        <v>187</v>
      </c>
      <c r="C1159" s="2" t="s">
        <v>188</v>
      </c>
      <c r="D1159" s="2" t="s">
        <v>3836</v>
      </c>
      <c r="E1159" s="2" t="s">
        <v>6063</v>
      </c>
      <c r="F1159" s="2" t="s">
        <v>6064</v>
      </c>
      <c r="G1159" t="s">
        <v>101</v>
      </c>
      <c r="H1159" s="1">
        <f>DATE(2025,1,15)</f>
        <v>45672</v>
      </c>
      <c r="I1159" s="45">
        <v>42.64</v>
      </c>
    </row>
    <row r="1160" spans="1:9" x14ac:dyDescent="0.25">
      <c r="A1160">
        <f t="shared" ca="1" si="19"/>
        <v>0.10187807890432365</v>
      </c>
      <c r="B1160" s="2" t="s">
        <v>136</v>
      </c>
      <c r="C1160" s="2" t="s">
        <v>137</v>
      </c>
      <c r="D1160" s="2" t="s">
        <v>3836</v>
      </c>
      <c r="E1160" s="2" t="s">
        <v>6065</v>
      </c>
      <c r="F1160" s="2" t="s">
        <v>4902</v>
      </c>
      <c r="G1160" t="s">
        <v>79</v>
      </c>
      <c r="H1160" s="1">
        <f>DATE(2025,1,6)</f>
        <v>45663</v>
      </c>
      <c r="I1160" s="45">
        <v>4581.6099999999997</v>
      </c>
    </row>
    <row r="1161" spans="1:9" x14ac:dyDescent="0.25">
      <c r="A1161">
        <f t="shared" ca="1" si="19"/>
        <v>0.89514532117616408</v>
      </c>
      <c r="B1161" s="2" t="s">
        <v>120</v>
      </c>
      <c r="C1161" s="2" t="s">
        <v>121</v>
      </c>
      <c r="D1161" s="2" t="s">
        <v>3836</v>
      </c>
      <c r="E1161" s="2" t="s">
        <v>6066</v>
      </c>
      <c r="F1161" s="2" t="s">
        <v>4058</v>
      </c>
      <c r="G1161" t="s">
        <v>79</v>
      </c>
      <c r="H1161" s="1">
        <f>DATE(2024,11,13)</f>
        <v>45609</v>
      </c>
      <c r="I1161" s="45">
        <v>9020.65</v>
      </c>
    </row>
    <row r="1162" spans="1:9" x14ac:dyDescent="0.25">
      <c r="A1162">
        <f t="shared" ca="1" si="19"/>
        <v>0.59560430593572145</v>
      </c>
      <c r="B1162" s="2" t="s">
        <v>241</v>
      </c>
      <c r="C1162" s="2" t="s">
        <v>242</v>
      </c>
      <c r="D1162" s="2" t="s">
        <v>3836</v>
      </c>
      <c r="E1162" s="2" t="s">
        <v>6067</v>
      </c>
      <c r="F1162" s="2" t="s">
        <v>4913</v>
      </c>
      <c r="G1162" t="s">
        <v>79</v>
      </c>
      <c r="H1162" s="1">
        <f>DATE(2024,11,25)</f>
        <v>45621</v>
      </c>
      <c r="I1162" s="45">
        <v>809.67</v>
      </c>
    </row>
    <row r="1163" spans="1:9" x14ac:dyDescent="0.25">
      <c r="A1163">
        <f t="shared" ca="1" si="19"/>
        <v>0.40995814376670059</v>
      </c>
      <c r="B1163" s="2" t="s">
        <v>150</v>
      </c>
      <c r="C1163" s="2" t="s">
        <v>151</v>
      </c>
      <c r="D1163" s="2" t="s">
        <v>3836</v>
      </c>
      <c r="E1163" s="2" t="s">
        <v>6068</v>
      </c>
      <c r="F1163" s="2" t="s">
        <v>6069</v>
      </c>
      <c r="G1163" t="s">
        <v>79</v>
      </c>
      <c r="H1163" s="1">
        <f>DATE(2024,10,16)</f>
        <v>45581</v>
      </c>
      <c r="I1163" s="45">
        <v>428.32</v>
      </c>
    </row>
    <row r="1164" spans="1:9" x14ac:dyDescent="0.25">
      <c r="A1164">
        <f t="shared" ca="1" si="19"/>
        <v>0.87548472483229622</v>
      </c>
      <c r="B1164" s="2" t="s">
        <v>1240</v>
      </c>
      <c r="C1164" s="2" t="s">
        <v>82</v>
      </c>
      <c r="D1164" s="2" t="s">
        <v>3836</v>
      </c>
      <c r="E1164" s="2" t="s">
        <v>6070</v>
      </c>
      <c r="F1164" s="2" t="s">
        <v>5371</v>
      </c>
      <c r="G1164" t="s">
        <v>79</v>
      </c>
      <c r="H1164" s="1">
        <f>DATE(2024,12,1)</f>
        <v>45627</v>
      </c>
      <c r="I1164" s="45">
        <v>646.32000000000005</v>
      </c>
    </row>
    <row r="1165" spans="1:9" x14ac:dyDescent="0.25">
      <c r="A1165">
        <f t="shared" ca="1" si="19"/>
        <v>0.22883417913216264</v>
      </c>
      <c r="B1165" s="2" t="s">
        <v>241</v>
      </c>
      <c r="C1165" s="2" t="s">
        <v>242</v>
      </c>
      <c r="D1165" s="2" t="s">
        <v>3836</v>
      </c>
      <c r="E1165" s="2" t="s">
        <v>6071</v>
      </c>
      <c r="F1165" s="2" t="s">
        <v>5204</v>
      </c>
      <c r="G1165" t="s">
        <v>79</v>
      </c>
      <c r="H1165" s="1">
        <f>DATE(2024,10,8)</f>
        <v>45573</v>
      </c>
      <c r="I1165" s="45">
        <v>-225.67</v>
      </c>
    </row>
    <row r="1166" spans="1:9" x14ac:dyDescent="0.25">
      <c r="A1166">
        <f t="shared" ca="1" si="19"/>
        <v>0.82856575470688976</v>
      </c>
      <c r="B1166" s="2" t="s">
        <v>241</v>
      </c>
      <c r="C1166" s="2" t="s">
        <v>242</v>
      </c>
      <c r="D1166" s="2" t="s">
        <v>3836</v>
      </c>
      <c r="E1166" s="2" t="s">
        <v>6072</v>
      </c>
      <c r="F1166" s="2" t="s">
        <v>6073</v>
      </c>
      <c r="G1166" t="s">
        <v>79</v>
      </c>
      <c r="H1166" s="1">
        <f>DATE(2024,12,16)</f>
        <v>45642</v>
      </c>
      <c r="I1166" s="45">
        <v>224.91</v>
      </c>
    </row>
    <row r="1167" spans="1:9" x14ac:dyDescent="0.25">
      <c r="A1167">
        <f t="shared" ca="1" si="19"/>
        <v>0.44519500145065982</v>
      </c>
      <c r="B1167" s="2" t="s">
        <v>3650</v>
      </c>
      <c r="C1167" s="2" t="s">
        <v>3651</v>
      </c>
      <c r="D1167" s="2" t="s">
        <v>3836</v>
      </c>
      <c r="E1167" s="2" t="s">
        <v>6074</v>
      </c>
      <c r="F1167" s="2" t="s">
        <v>6075</v>
      </c>
      <c r="G1167" t="s">
        <v>79</v>
      </c>
      <c r="H1167" s="1">
        <f>DATE(2025,1,17)</f>
        <v>45674</v>
      </c>
      <c r="I1167" s="45">
        <v>30669.119999999999</v>
      </c>
    </row>
    <row r="1168" spans="1:9" x14ac:dyDescent="0.25">
      <c r="A1168">
        <f t="shared" ca="1" si="19"/>
        <v>4.9927226369350541E-2</v>
      </c>
      <c r="B1168" s="2" t="s">
        <v>81</v>
      </c>
      <c r="C1168" s="2" t="s">
        <v>82</v>
      </c>
      <c r="D1168" s="2" t="s">
        <v>3836</v>
      </c>
      <c r="E1168" s="2" t="s">
        <v>6076</v>
      </c>
      <c r="F1168" s="2" t="s">
        <v>4525</v>
      </c>
      <c r="G1168" t="s">
        <v>101</v>
      </c>
      <c r="H1168" s="1">
        <f>DATE(2025,1,7)</f>
        <v>45664</v>
      </c>
      <c r="I1168" s="45">
        <v>2675.06</v>
      </c>
    </row>
    <row r="1169" spans="1:9" x14ac:dyDescent="0.25">
      <c r="A1169">
        <f t="shared" ca="1" si="19"/>
        <v>0.55879392846147358</v>
      </c>
      <c r="B1169" s="2" t="s">
        <v>81</v>
      </c>
      <c r="C1169" s="2" t="s">
        <v>82</v>
      </c>
      <c r="D1169" s="2" t="s">
        <v>3836</v>
      </c>
      <c r="E1169" s="2" t="s">
        <v>6077</v>
      </c>
      <c r="F1169" s="2" t="s">
        <v>4162</v>
      </c>
      <c r="G1169" t="s">
        <v>101</v>
      </c>
      <c r="H1169" s="1">
        <f>DATE(2025,2,12)</f>
        <v>45700</v>
      </c>
      <c r="I1169" s="45">
        <v>231.23</v>
      </c>
    </row>
    <row r="1170" spans="1:9" x14ac:dyDescent="0.25">
      <c r="A1170">
        <f t="shared" ca="1" si="19"/>
        <v>0.61919389269433378</v>
      </c>
      <c r="B1170" s="2" t="s">
        <v>187</v>
      </c>
      <c r="C1170" s="2" t="s">
        <v>188</v>
      </c>
      <c r="D1170" s="2" t="s">
        <v>3836</v>
      </c>
      <c r="E1170" s="2" t="s">
        <v>6078</v>
      </c>
      <c r="F1170" s="2" t="s">
        <v>6079</v>
      </c>
      <c r="G1170" t="s">
        <v>79</v>
      </c>
      <c r="H1170" s="1">
        <f>DATE(2024,12,23)</f>
        <v>45649</v>
      </c>
      <c r="I1170" s="45">
        <v>54.4</v>
      </c>
    </row>
    <row r="1171" spans="1:9" x14ac:dyDescent="0.25">
      <c r="A1171">
        <f t="shared" ca="1" si="19"/>
        <v>0.56792488411002773</v>
      </c>
      <c r="B1171" s="2" t="s">
        <v>187</v>
      </c>
      <c r="C1171" s="2" t="s">
        <v>188</v>
      </c>
      <c r="D1171" s="2" t="s">
        <v>3836</v>
      </c>
      <c r="E1171" s="2" t="s">
        <v>6080</v>
      </c>
      <c r="F1171" s="2" t="s">
        <v>5747</v>
      </c>
      <c r="G1171" t="s">
        <v>79</v>
      </c>
      <c r="H1171" s="1">
        <f>DATE(2024,10,31)</f>
        <v>45596</v>
      </c>
      <c r="I1171" s="45">
        <v>302.88</v>
      </c>
    </row>
    <row r="1172" spans="1:9" x14ac:dyDescent="0.25">
      <c r="A1172">
        <f t="shared" ca="1" si="19"/>
        <v>0.33903851761680692</v>
      </c>
      <c r="B1172" s="2" t="s">
        <v>187</v>
      </c>
      <c r="C1172" s="2" t="s">
        <v>188</v>
      </c>
      <c r="D1172" s="2" t="s">
        <v>3836</v>
      </c>
      <c r="E1172" s="2" t="s">
        <v>6081</v>
      </c>
      <c r="F1172" s="2" t="s">
        <v>4745</v>
      </c>
      <c r="G1172" t="s">
        <v>79</v>
      </c>
      <c r="H1172" s="1">
        <f>DATE(2025,1,13)</f>
        <v>45670</v>
      </c>
      <c r="I1172" s="45">
        <v>-7712.64</v>
      </c>
    </row>
    <row r="1173" spans="1:9" x14ac:dyDescent="0.25">
      <c r="A1173">
        <f t="shared" ca="1" si="19"/>
        <v>0.49935127269716462</v>
      </c>
      <c r="B1173" s="2" t="s">
        <v>81</v>
      </c>
      <c r="C1173" s="2" t="s">
        <v>82</v>
      </c>
      <c r="D1173" s="2" t="s">
        <v>3836</v>
      </c>
      <c r="E1173" s="2" t="s">
        <v>6082</v>
      </c>
      <c r="F1173" s="2" t="s">
        <v>6083</v>
      </c>
      <c r="G1173" t="s">
        <v>79</v>
      </c>
      <c r="H1173" s="1">
        <f>DATE(2025,1,31)</f>
        <v>45688</v>
      </c>
      <c r="I1173" s="45">
        <v>0</v>
      </c>
    </row>
    <row r="1174" spans="1:9" x14ac:dyDescent="0.25">
      <c r="A1174">
        <f t="shared" ca="1" si="19"/>
        <v>0.58383152017803941</v>
      </c>
      <c r="B1174" s="2" t="s">
        <v>241</v>
      </c>
      <c r="C1174" s="2" t="s">
        <v>242</v>
      </c>
      <c r="D1174" s="2" t="s">
        <v>3836</v>
      </c>
      <c r="E1174" s="2" t="s">
        <v>6084</v>
      </c>
      <c r="F1174" s="2" t="s">
        <v>6085</v>
      </c>
      <c r="G1174" t="s">
        <v>101</v>
      </c>
      <c r="H1174" s="1">
        <f>DATE(2025,2,24)</f>
        <v>45712</v>
      </c>
      <c r="I1174" s="45">
        <v>40.08</v>
      </c>
    </row>
    <row r="1175" spans="1:9" x14ac:dyDescent="0.25">
      <c r="A1175">
        <f t="shared" ca="1" si="19"/>
        <v>0.67572139058461378</v>
      </c>
      <c r="B1175" s="2" t="s">
        <v>81</v>
      </c>
      <c r="C1175" s="2" t="s">
        <v>82</v>
      </c>
      <c r="D1175" s="2" t="s">
        <v>3836</v>
      </c>
      <c r="E1175" s="2" t="s">
        <v>6086</v>
      </c>
      <c r="F1175" s="2" t="s">
        <v>6087</v>
      </c>
      <c r="G1175" t="s">
        <v>101</v>
      </c>
      <c r="H1175" s="1">
        <f>DATE(2025,1,16)</f>
        <v>45673</v>
      </c>
      <c r="I1175" s="45">
        <v>4971.3900000000003</v>
      </c>
    </row>
    <row r="1176" spans="1:9" x14ac:dyDescent="0.25">
      <c r="A1176">
        <f t="shared" ca="1" si="19"/>
        <v>0.79899098821999404</v>
      </c>
      <c r="B1176" s="2" t="s">
        <v>81</v>
      </c>
      <c r="C1176" s="2" t="s">
        <v>82</v>
      </c>
      <c r="D1176" s="2" t="s">
        <v>3836</v>
      </c>
      <c r="E1176" s="2" t="s">
        <v>6088</v>
      </c>
      <c r="F1176" s="2" t="s">
        <v>6089</v>
      </c>
      <c r="G1176" t="s">
        <v>79</v>
      </c>
      <c r="H1176" s="1">
        <f>DATE(2024,10,30)</f>
        <v>45595</v>
      </c>
      <c r="I1176" s="45">
        <v>223.3</v>
      </c>
    </row>
    <row r="1177" spans="1:9" x14ac:dyDescent="0.25">
      <c r="A1177">
        <f t="shared" ca="1" si="19"/>
        <v>0.45556245243656701</v>
      </c>
      <c r="B1177" s="2" t="s">
        <v>81</v>
      </c>
      <c r="C1177" s="2" t="s">
        <v>82</v>
      </c>
      <c r="D1177" s="2" t="s">
        <v>3836</v>
      </c>
      <c r="E1177" s="2" t="s">
        <v>6090</v>
      </c>
      <c r="F1177" s="2" t="s">
        <v>6091</v>
      </c>
      <c r="G1177" t="s">
        <v>101</v>
      </c>
      <c r="H1177" s="1">
        <f>DATE(2024,12,18)</f>
        <v>45644</v>
      </c>
      <c r="I1177" s="45">
        <v>1412.32</v>
      </c>
    </row>
    <row r="1178" spans="1:9" x14ac:dyDescent="0.25">
      <c r="A1178">
        <f t="shared" ca="1" si="19"/>
        <v>0.20409264257583848</v>
      </c>
      <c r="B1178" s="2" t="s">
        <v>4196</v>
      </c>
      <c r="C1178" s="2" t="s">
        <v>4197</v>
      </c>
      <c r="D1178" s="2" t="s">
        <v>3836</v>
      </c>
      <c r="E1178" s="2" t="s">
        <v>6092</v>
      </c>
      <c r="F1178" s="2" t="s">
        <v>6093</v>
      </c>
      <c r="G1178" t="s">
        <v>79</v>
      </c>
      <c r="H1178" s="1">
        <f>DATE(2025,1,20)</f>
        <v>45677</v>
      </c>
      <c r="I1178" s="45">
        <v>413.24</v>
      </c>
    </row>
    <row r="1179" spans="1:9" x14ac:dyDescent="0.25">
      <c r="A1179">
        <f t="shared" ca="1" si="19"/>
        <v>0.61537303698569967</v>
      </c>
      <c r="B1179" s="2" t="s">
        <v>150</v>
      </c>
      <c r="C1179" s="2" t="s">
        <v>151</v>
      </c>
      <c r="D1179" s="2" t="s">
        <v>3836</v>
      </c>
      <c r="E1179" s="2" t="s">
        <v>6094</v>
      </c>
      <c r="F1179" s="2" t="s">
        <v>6095</v>
      </c>
      <c r="G1179" t="s">
        <v>79</v>
      </c>
      <c r="H1179" s="1">
        <f>DATE(2025,1,8)</f>
        <v>45665</v>
      </c>
      <c r="I1179" s="45">
        <v>1751.23</v>
      </c>
    </row>
    <row r="1180" spans="1:9" x14ac:dyDescent="0.25">
      <c r="A1180">
        <f t="shared" ca="1" si="19"/>
        <v>0.59869687756234646</v>
      </c>
      <c r="B1180" s="2" t="s">
        <v>187</v>
      </c>
      <c r="C1180" s="2" t="s">
        <v>188</v>
      </c>
      <c r="D1180" s="2" t="s">
        <v>3836</v>
      </c>
      <c r="E1180" s="2" t="s">
        <v>6096</v>
      </c>
      <c r="F1180" s="2" t="s">
        <v>6097</v>
      </c>
      <c r="G1180" t="s">
        <v>79</v>
      </c>
      <c r="H1180" s="1">
        <f>DATE(2024,10,18)</f>
        <v>45583</v>
      </c>
      <c r="I1180" s="45">
        <v>223.2</v>
      </c>
    </row>
    <row r="1181" spans="1:9" x14ac:dyDescent="0.25">
      <c r="A1181">
        <f t="shared" ca="1" si="19"/>
        <v>0.73489391808132687</v>
      </c>
      <c r="B1181" s="2" t="s">
        <v>150</v>
      </c>
      <c r="C1181" s="2" t="s">
        <v>151</v>
      </c>
      <c r="D1181" s="2" t="s">
        <v>3836</v>
      </c>
      <c r="E1181" s="2" t="s">
        <v>6098</v>
      </c>
      <c r="F1181" s="2" t="s">
        <v>6099</v>
      </c>
      <c r="G1181" t="s">
        <v>79</v>
      </c>
      <c r="H1181" s="1">
        <f>DATE(2025,1,15)</f>
        <v>45672</v>
      </c>
      <c r="I1181" s="45">
        <v>6557.52</v>
      </c>
    </row>
    <row r="1182" spans="1:9" x14ac:dyDescent="0.25">
      <c r="A1182">
        <f t="shared" ca="1" si="19"/>
        <v>0.5644090240504982</v>
      </c>
      <c r="B1182" s="2" t="s">
        <v>150</v>
      </c>
      <c r="C1182" s="2" t="s">
        <v>151</v>
      </c>
      <c r="D1182" s="2" t="s">
        <v>3836</v>
      </c>
      <c r="E1182" s="2" t="s">
        <v>6100</v>
      </c>
      <c r="F1182" s="2" t="s">
        <v>4648</v>
      </c>
      <c r="G1182" t="s">
        <v>79</v>
      </c>
      <c r="H1182" s="1">
        <f>DATE(2025,2,18)</f>
        <v>45706</v>
      </c>
      <c r="I1182" s="45">
        <v>0</v>
      </c>
    </row>
    <row r="1183" spans="1:9" x14ac:dyDescent="0.25">
      <c r="A1183">
        <f t="shared" ca="1" si="19"/>
        <v>5.6941810434676721E-2</v>
      </c>
      <c r="B1183" s="2" t="s">
        <v>187</v>
      </c>
      <c r="C1183" s="2" t="s">
        <v>188</v>
      </c>
      <c r="D1183" s="2" t="s">
        <v>3836</v>
      </c>
      <c r="E1183" s="2" t="s">
        <v>6101</v>
      </c>
      <c r="F1183" s="2" t="s">
        <v>4745</v>
      </c>
      <c r="G1183" t="s">
        <v>79</v>
      </c>
      <c r="H1183" s="1">
        <f>DATE(2024,12,6)</f>
        <v>45632</v>
      </c>
      <c r="I1183" s="45">
        <v>11128.32</v>
      </c>
    </row>
    <row r="1184" spans="1:9" x14ac:dyDescent="0.25">
      <c r="A1184">
        <f t="shared" ca="1" si="19"/>
        <v>0.5626922514367515</v>
      </c>
      <c r="B1184" s="2" t="s">
        <v>285</v>
      </c>
      <c r="C1184" s="2" t="s">
        <v>286</v>
      </c>
      <c r="D1184" s="2" t="s">
        <v>3836</v>
      </c>
      <c r="E1184" s="2" t="s">
        <v>6102</v>
      </c>
      <c r="F1184" s="2" t="s">
        <v>3863</v>
      </c>
      <c r="G1184" t="s">
        <v>79</v>
      </c>
      <c r="H1184" s="1">
        <f>DATE(2024,11,18)</f>
        <v>45614</v>
      </c>
      <c r="I1184" s="45">
        <v>20337.3</v>
      </c>
    </row>
    <row r="1185" spans="1:9" x14ac:dyDescent="0.25">
      <c r="A1185">
        <f t="shared" ca="1" si="19"/>
        <v>2.1700720823398578E-2</v>
      </c>
      <c r="B1185" s="2" t="s">
        <v>136</v>
      </c>
      <c r="C1185" s="2" t="s">
        <v>137</v>
      </c>
      <c r="D1185" s="2" t="s">
        <v>3836</v>
      </c>
      <c r="E1185" s="2" t="s">
        <v>6103</v>
      </c>
      <c r="F1185" s="2" t="s">
        <v>6104</v>
      </c>
      <c r="G1185" t="s">
        <v>79</v>
      </c>
      <c r="H1185" s="1">
        <f>DATE(2024,12,20)</f>
        <v>45646</v>
      </c>
      <c r="I1185" s="45">
        <v>3642.51</v>
      </c>
    </row>
    <row r="1186" spans="1:9" x14ac:dyDescent="0.25">
      <c r="A1186">
        <f t="shared" ca="1" si="19"/>
        <v>0.95292317582408548</v>
      </c>
      <c r="B1186" s="2" t="s">
        <v>241</v>
      </c>
      <c r="C1186" s="2" t="s">
        <v>242</v>
      </c>
      <c r="D1186" s="2" t="s">
        <v>3836</v>
      </c>
      <c r="E1186" s="2" t="s">
        <v>6105</v>
      </c>
      <c r="F1186" s="2" t="s">
        <v>6106</v>
      </c>
      <c r="G1186" t="s">
        <v>101</v>
      </c>
      <c r="H1186" s="1">
        <f>DATE(2025,2,10)</f>
        <v>45698</v>
      </c>
      <c r="I1186" s="45">
        <v>851.29</v>
      </c>
    </row>
    <row r="1187" spans="1:9" x14ac:dyDescent="0.25">
      <c r="A1187">
        <f t="shared" ca="1" si="19"/>
        <v>0.45479265653259837</v>
      </c>
      <c r="B1187" s="2" t="s">
        <v>307</v>
      </c>
      <c r="C1187" s="2" t="s">
        <v>308</v>
      </c>
      <c r="D1187" s="2" t="s">
        <v>3836</v>
      </c>
      <c r="E1187" s="2" t="s">
        <v>6107</v>
      </c>
      <c r="F1187" s="2" t="s">
        <v>6108</v>
      </c>
      <c r="G1187" t="s">
        <v>101</v>
      </c>
      <c r="H1187" s="1">
        <f>DATE(2025,2,28)</f>
        <v>45716</v>
      </c>
      <c r="I1187" s="45">
        <v>13878.65</v>
      </c>
    </row>
    <row r="1188" spans="1:9" x14ac:dyDescent="0.25">
      <c r="A1188">
        <f t="shared" ca="1" si="19"/>
        <v>0.44754822249772575</v>
      </c>
      <c r="B1188" s="2" t="s">
        <v>126</v>
      </c>
      <c r="C1188" s="2" t="s">
        <v>127</v>
      </c>
      <c r="D1188" s="2" t="s">
        <v>3836</v>
      </c>
      <c r="E1188" s="2" t="s">
        <v>5451</v>
      </c>
      <c r="F1188" s="2" t="s">
        <v>6109</v>
      </c>
      <c r="G1188" t="s">
        <v>79</v>
      </c>
      <c r="H1188" s="1">
        <f>DATE(2024,10,18)</f>
        <v>45583</v>
      </c>
      <c r="I1188" s="45">
        <v>2061</v>
      </c>
    </row>
    <row r="1189" spans="1:9" x14ac:dyDescent="0.25">
      <c r="A1189">
        <f t="shared" ca="1" si="19"/>
        <v>0.74106004403847225</v>
      </c>
      <c r="B1189" s="2" t="s">
        <v>187</v>
      </c>
      <c r="C1189" s="2" t="s">
        <v>188</v>
      </c>
      <c r="D1189" s="2" t="s">
        <v>3836</v>
      </c>
      <c r="E1189" s="2" t="s">
        <v>6110</v>
      </c>
      <c r="F1189" s="2" t="s">
        <v>6111</v>
      </c>
      <c r="G1189" t="s">
        <v>79</v>
      </c>
      <c r="H1189" s="1">
        <f>DATE(2024,11,8)</f>
        <v>45604</v>
      </c>
      <c r="I1189" s="45">
        <v>80.400000000000006</v>
      </c>
    </row>
    <row r="1190" spans="1:9" x14ac:dyDescent="0.25">
      <c r="A1190">
        <f t="shared" ca="1" si="19"/>
        <v>0.94523412568683929</v>
      </c>
      <c r="B1190" s="2" t="s">
        <v>241</v>
      </c>
      <c r="C1190" s="2" t="s">
        <v>242</v>
      </c>
      <c r="D1190" s="2" t="s">
        <v>3836</v>
      </c>
      <c r="E1190" s="2" t="s">
        <v>6112</v>
      </c>
      <c r="F1190" s="2" t="s">
        <v>6113</v>
      </c>
      <c r="G1190" t="s">
        <v>79</v>
      </c>
      <c r="H1190" s="1">
        <f>DATE(2024,11,25)</f>
        <v>45621</v>
      </c>
      <c r="I1190" s="45">
        <v>3549.6</v>
      </c>
    </row>
    <row r="1191" spans="1:9" x14ac:dyDescent="0.25">
      <c r="A1191">
        <f t="shared" ca="1" si="19"/>
        <v>0.95744868529644955</v>
      </c>
      <c r="B1191" s="2" t="s">
        <v>2180</v>
      </c>
      <c r="C1191" s="2" t="s">
        <v>2181</v>
      </c>
      <c r="D1191" s="2" t="s">
        <v>3836</v>
      </c>
      <c r="E1191" s="2" t="s">
        <v>6114</v>
      </c>
      <c r="F1191" s="2" t="s">
        <v>6115</v>
      </c>
      <c r="G1191" t="s">
        <v>79</v>
      </c>
      <c r="H1191" s="1">
        <f>DATE(2024,10,15)</f>
        <v>45580</v>
      </c>
      <c r="I1191" s="45">
        <v>2814.46</v>
      </c>
    </row>
    <row r="1192" spans="1:9" x14ac:dyDescent="0.25">
      <c r="A1192">
        <f t="shared" ca="1" si="19"/>
        <v>0.94971880637420569</v>
      </c>
      <c r="B1192" s="2" t="s">
        <v>241</v>
      </c>
      <c r="C1192" s="2" t="s">
        <v>242</v>
      </c>
      <c r="D1192" s="2" t="s">
        <v>3836</v>
      </c>
      <c r="E1192" s="2" t="s">
        <v>6116</v>
      </c>
      <c r="F1192" s="2" t="s">
        <v>4455</v>
      </c>
      <c r="G1192" t="s">
        <v>101</v>
      </c>
      <c r="H1192" s="1">
        <f>DATE(2025,1,20)</f>
        <v>45677</v>
      </c>
      <c r="I1192" s="45">
        <v>3076.22</v>
      </c>
    </row>
    <row r="1193" spans="1:9" x14ac:dyDescent="0.25">
      <c r="A1193">
        <f t="shared" ca="1" si="19"/>
        <v>0.48132053781665585</v>
      </c>
      <c r="B1193" s="2" t="s">
        <v>85</v>
      </c>
      <c r="C1193" s="2" t="s">
        <v>86</v>
      </c>
      <c r="D1193" s="2" t="s">
        <v>3836</v>
      </c>
      <c r="E1193" s="2" t="s">
        <v>6117</v>
      </c>
      <c r="F1193" s="2" t="s">
        <v>6118</v>
      </c>
      <c r="G1193" t="s">
        <v>79</v>
      </c>
      <c r="H1193" s="1">
        <f>DATE(2024,11,5)</f>
        <v>45601</v>
      </c>
      <c r="I1193" s="45">
        <v>105.83</v>
      </c>
    </row>
    <row r="1194" spans="1:9" x14ac:dyDescent="0.25">
      <c r="A1194">
        <f t="shared" ca="1" si="19"/>
        <v>9.7167462564878737E-2</v>
      </c>
      <c r="B1194" s="2" t="s">
        <v>81</v>
      </c>
      <c r="C1194" s="2" t="s">
        <v>82</v>
      </c>
      <c r="D1194" s="2" t="s">
        <v>3836</v>
      </c>
      <c r="E1194" s="2" t="s">
        <v>6119</v>
      </c>
      <c r="F1194" s="2" t="s">
        <v>3838</v>
      </c>
      <c r="G1194" t="s">
        <v>101</v>
      </c>
      <c r="H1194" s="1">
        <f>DATE(2025,1,7)</f>
        <v>45664</v>
      </c>
      <c r="I1194" s="45">
        <v>-4523.79</v>
      </c>
    </row>
    <row r="1195" spans="1:9" x14ac:dyDescent="0.25">
      <c r="A1195">
        <f t="shared" ca="1" si="19"/>
        <v>0.88810375291566501</v>
      </c>
      <c r="B1195" s="2" t="s">
        <v>120</v>
      </c>
      <c r="C1195" s="2" t="s">
        <v>121</v>
      </c>
      <c r="D1195" s="2" t="s">
        <v>3836</v>
      </c>
      <c r="E1195" s="2" t="s">
        <v>6120</v>
      </c>
      <c r="F1195" s="2" t="s">
        <v>5505</v>
      </c>
      <c r="G1195" t="s">
        <v>79</v>
      </c>
      <c r="H1195" s="1">
        <f>DATE(2024,12,4)</f>
        <v>45630</v>
      </c>
      <c r="I1195" s="45">
        <v>5886.25</v>
      </c>
    </row>
    <row r="1196" spans="1:9" x14ac:dyDescent="0.25">
      <c r="A1196">
        <f t="shared" ca="1" si="19"/>
        <v>0.14757997665103662</v>
      </c>
      <c r="B1196" s="2" t="s">
        <v>241</v>
      </c>
      <c r="C1196" s="2" t="s">
        <v>242</v>
      </c>
      <c r="D1196" s="2" t="s">
        <v>3836</v>
      </c>
      <c r="E1196" s="2" t="s">
        <v>6121</v>
      </c>
      <c r="F1196" s="2" t="s">
        <v>6122</v>
      </c>
      <c r="G1196" t="s">
        <v>79</v>
      </c>
      <c r="H1196" s="1">
        <f>DATE(2024,12,9)</f>
        <v>45635</v>
      </c>
      <c r="I1196" s="45">
        <v>783.22</v>
      </c>
    </row>
    <row r="1197" spans="1:9" x14ac:dyDescent="0.25">
      <c r="A1197">
        <f t="shared" ca="1" si="19"/>
        <v>0.87740132587936392</v>
      </c>
      <c r="B1197" s="2" t="s">
        <v>224</v>
      </c>
      <c r="C1197" s="2" t="s">
        <v>225</v>
      </c>
      <c r="D1197" s="2" t="s">
        <v>3836</v>
      </c>
      <c r="E1197" s="2" t="s">
        <v>6123</v>
      </c>
      <c r="F1197" s="2" t="s">
        <v>6010</v>
      </c>
      <c r="G1197" t="s">
        <v>79</v>
      </c>
      <c r="H1197" s="1">
        <f>DATE(2024,12,31)</f>
        <v>45657</v>
      </c>
      <c r="I1197" s="45">
        <v>12060.94</v>
      </c>
    </row>
    <row r="1198" spans="1:9" x14ac:dyDescent="0.25">
      <c r="A1198">
        <f t="shared" ca="1" si="19"/>
        <v>0.71084972529016033</v>
      </c>
      <c r="B1198" s="2" t="s">
        <v>81</v>
      </c>
      <c r="C1198" s="2" t="s">
        <v>82</v>
      </c>
      <c r="D1198" s="2" t="s">
        <v>3836</v>
      </c>
      <c r="E1198" s="2" t="s">
        <v>6124</v>
      </c>
      <c r="F1198" s="2" t="s">
        <v>6125</v>
      </c>
      <c r="G1198" t="s">
        <v>101</v>
      </c>
      <c r="H1198" s="1">
        <f>DATE(2025,1,21)</f>
        <v>45678</v>
      </c>
      <c r="I1198" s="45">
        <v>260.61</v>
      </c>
    </row>
    <row r="1199" spans="1:9" x14ac:dyDescent="0.25">
      <c r="A1199">
        <f t="shared" ca="1" si="19"/>
        <v>0.51141096191988922</v>
      </c>
      <c r="B1199" s="2" t="s">
        <v>81</v>
      </c>
      <c r="C1199" s="2" t="s">
        <v>82</v>
      </c>
      <c r="D1199" s="2" t="s">
        <v>3836</v>
      </c>
      <c r="E1199" s="2" t="s">
        <v>6126</v>
      </c>
      <c r="F1199" s="2" t="s">
        <v>3849</v>
      </c>
      <c r="G1199" t="s">
        <v>79</v>
      </c>
      <c r="H1199" s="1">
        <f>DATE(2024,12,6)</f>
        <v>45632</v>
      </c>
      <c r="I1199" s="45">
        <v>13820.64</v>
      </c>
    </row>
    <row r="1200" spans="1:9" x14ac:dyDescent="0.25">
      <c r="A1200">
        <f t="shared" ca="1" si="19"/>
        <v>2.453519775807167E-2</v>
      </c>
      <c r="B1200" s="2" t="s">
        <v>81</v>
      </c>
      <c r="C1200" s="2" t="s">
        <v>82</v>
      </c>
      <c r="D1200" s="2" t="s">
        <v>3836</v>
      </c>
      <c r="E1200" s="2" t="s">
        <v>6127</v>
      </c>
      <c r="F1200" s="2" t="s">
        <v>6128</v>
      </c>
      <c r="G1200" t="s">
        <v>79</v>
      </c>
      <c r="H1200" s="1">
        <f>DATE(2024,11,14)</f>
        <v>45610</v>
      </c>
      <c r="I1200" s="45">
        <v>0</v>
      </c>
    </row>
    <row r="1201" spans="1:9" x14ac:dyDescent="0.25">
      <c r="A1201">
        <f t="shared" ca="1" si="19"/>
        <v>0.91579203458709835</v>
      </c>
      <c r="B1201" s="2" t="s">
        <v>241</v>
      </c>
      <c r="C1201" s="2" t="s">
        <v>242</v>
      </c>
      <c r="D1201" s="2" t="s">
        <v>3836</v>
      </c>
      <c r="E1201" s="2" t="s">
        <v>6129</v>
      </c>
      <c r="F1201" s="2" t="s">
        <v>4461</v>
      </c>
      <c r="G1201" t="s">
        <v>79</v>
      </c>
      <c r="H1201" s="1">
        <f>DATE(2024,12,23)</f>
        <v>45649</v>
      </c>
      <c r="I1201" s="45">
        <v>170.8</v>
      </c>
    </row>
    <row r="1202" spans="1:9" x14ac:dyDescent="0.25">
      <c r="A1202">
        <f t="shared" ca="1" si="19"/>
        <v>0.30520361068190505</v>
      </c>
      <c r="B1202" s="2" t="s">
        <v>187</v>
      </c>
      <c r="C1202" s="2" t="s">
        <v>188</v>
      </c>
      <c r="D1202" s="2" t="s">
        <v>3836</v>
      </c>
      <c r="E1202" s="2" t="s">
        <v>6130</v>
      </c>
      <c r="F1202" s="2" t="s">
        <v>6131</v>
      </c>
      <c r="G1202" t="s">
        <v>79</v>
      </c>
      <c r="H1202" s="1">
        <f>DATE(2024,10,29)</f>
        <v>45594</v>
      </c>
      <c r="I1202" s="45">
        <v>594</v>
      </c>
    </row>
    <row r="1203" spans="1:9" x14ac:dyDescent="0.25">
      <c r="A1203">
        <f t="shared" ca="1" si="19"/>
        <v>0.10351485256069737</v>
      </c>
      <c r="B1203" s="2" t="s">
        <v>354</v>
      </c>
      <c r="C1203" s="2" t="s">
        <v>355</v>
      </c>
      <c r="D1203" s="2" t="s">
        <v>3836</v>
      </c>
      <c r="E1203" s="2" t="s">
        <v>6132</v>
      </c>
      <c r="F1203" s="2" t="s">
        <v>6133</v>
      </c>
      <c r="G1203" t="s">
        <v>101</v>
      </c>
      <c r="H1203" s="1">
        <f>DATE(2025,1,31)</f>
        <v>45688</v>
      </c>
      <c r="I1203" s="45">
        <v>2804.45</v>
      </c>
    </row>
    <row r="1204" spans="1:9" x14ac:dyDescent="0.25">
      <c r="A1204">
        <f t="shared" ca="1" si="19"/>
        <v>0.51988168980526583</v>
      </c>
      <c r="B1204" s="2" t="s">
        <v>307</v>
      </c>
      <c r="C1204" s="2" t="s">
        <v>308</v>
      </c>
      <c r="D1204" s="2" t="s">
        <v>3836</v>
      </c>
      <c r="E1204" s="2" t="s">
        <v>6134</v>
      </c>
      <c r="F1204" s="2" t="s">
        <v>6135</v>
      </c>
      <c r="G1204" t="s">
        <v>79</v>
      </c>
      <c r="H1204" s="1">
        <f>DATE(2024,10,25)</f>
        <v>45590</v>
      </c>
      <c r="I1204" s="45">
        <v>1474.35</v>
      </c>
    </row>
    <row r="1205" spans="1:9" x14ac:dyDescent="0.25">
      <c r="A1205">
        <f t="shared" ca="1" si="19"/>
        <v>0.92748598330404841</v>
      </c>
      <c r="B1205" s="2" t="s">
        <v>224</v>
      </c>
      <c r="C1205" s="2" t="s">
        <v>225</v>
      </c>
      <c r="D1205" s="2" t="s">
        <v>3836</v>
      </c>
      <c r="E1205" s="2" t="s">
        <v>6136</v>
      </c>
      <c r="F1205" s="2" t="s">
        <v>6137</v>
      </c>
      <c r="G1205" t="s">
        <v>79</v>
      </c>
      <c r="H1205" s="1">
        <f>DATE(2025,1,6)</f>
        <v>45663</v>
      </c>
      <c r="I1205" s="45">
        <v>-259.93</v>
      </c>
    </row>
    <row r="1206" spans="1:9" x14ac:dyDescent="0.25">
      <c r="A1206">
        <f t="shared" ca="1" si="19"/>
        <v>0.21234156668301107</v>
      </c>
      <c r="B1206" s="2" t="s">
        <v>4196</v>
      </c>
      <c r="C1206" s="2" t="s">
        <v>4197</v>
      </c>
      <c r="D1206" s="2" t="s">
        <v>3836</v>
      </c>
      <c r="E1206" s="2" t="s">
        <v>6138</v>
      </c>
      <c r="F1206" s="2" t="s">
        <v>6139</v>
      </c>
      <c r="G1206" t="s">
        <v>79</v>
      </c>
      <c r="H1206" s="1">
        <f>DATE(2025,2,3)</f>
        <v>45691</v>
      </c>
      <c r="I1206" s="45">
        <v>2466.6799999999998</v>
      </c>
    </row>
    <row r="1207" spans="1:9" x14ac:dyDescent="0.25">
      <c r="A1207">
        <f t="shared" ca="1" si="19"/>
        <v>0.45189440281909932</v>
      </c>
      <c r="B1207" s="2" t="s">
        <v>136</v>
      </c>
      <c r="C1207" s="2" t="s">
        <v>137</v>
      </c>
      <c r="D1207" s="2" t="s">
        <v>3836</v>
      </c>
      <c r="E1207" s="2" t="s">
        <v>6140</v>
      </c>
      <c r="F1207" s="2" t="s">
        <v>6141</v>
      </c>
      <c r="G1207" t="s">
        <v>79</v>
      </c>
      <c r="H1207" s="1">
        <f>DATE(2024,11,19)</f>
        <v>45615</v>
      </c>
      <c r="I1207" s="45">
        <v>1178.27</v>
      </c>
    </row>
    <row r="1208" spans="1:9" x14ac:dyDescent="0.25">
      <c r="A1208">
        <f t="shared" ca="1" si="19"/>
        <v>0.36849011955550615</v>
      </c>
      <c r="B1208" s="2" t="s">
        <v>241</v>
      </c>
      <c r="C1208" s="2" t="s">
        <v>242</v>
      </c>
      <c r="D1208" s="2" t="s">
        <v>3836</v>
      </c>
      <c r="E1208" s="2" t="s">
        <v>6142</v>
      </c>
      <c r="F1208" s="2" t="s">
        <v>5847</v>
      </c>
      <c r="G1208" t="s">
        <v>79</v>
      </c>
      <c r="H1208" s="1">
        <f>DATE(2024,12,2)</f>
        <v>45628</v>
      </c>
      <c r="I1208" s="45">
        <v>1508.96</v>
      </c>
    </row>
    <row r="1209" spans="1:9" x14ac:dyDescent="0.25">
      <c r="A1209">
        <f t="shared" ca="1" si="19"/>
        <v>0.54602354695378719</v>
      </c>
      <c r="B1209" s="2" t="s">
        <v>241</v>
      </c>
      <c r="C1209" s="2" t="s">
        <v>242</v>
      </c>
      <c r="D1209" s="2" t="s">
        <v>3836</v>
      </c>
      <c r="E1209" s="2" t="s">
        <v>6143</v>
      </c>
      <c r="F1209" s="2" t="s">
        <v>6144</v>
      </c>
      <c r="G1209" t="s">
        <v>101</v>
      </c>
      <c r="H1209" s="1">
        <f>DATE(2025,2,3)</f>
        <v>45691</v>
      </c>
      <c r="I1209" s="45">
        <v>132.4</v>
      </c>
    </row>
    <row r="1210" spans="1:9" x14ac:dyDescent="0.25">
      <c r="A1210">
        <f t="shared" ca="1" si="19"/>
        <v>0.16445238584499833</v>
      </c>
      <c r="B1210" s="2" t="s">
        <v>241</v>
      </c>
      <c r="C1210" s="2" t="s">
        <v>242</v>
      </c>
      <c r="D1210" s="2" t="s">
        <v>3836</v>
      </c>
      <c r="E1210" s="2" t="s">
        <v>6145</v>
      </c>
      <c r="F1210" s="2" t="s">
        <v>5714</v>
      </c>
      <c r="G1210" t="s">
        <v>101</v>
      </c>
      <c r="H1210" s="1">
        <f>DATE(2025,1,13)</f>
        <v>45670</v>
      </c>
      <c r="I1210" s="45">
        <v>1406.39</v>
      </c>
    </row>
    <row r="1211" spans="1:9" x14ac:dyDescent="0.25">
      <c r="A1211">
        <f t="shared" ca="1" si="19"/>
        <v>0.85445812053207371</v>
      </c>
      <c r="B1211" s="2" t="s">
        <v>4196</v>
      </c>
      <c r="C1211" s="2" t="s">
        <v>4197</v>
      </c>
      <c r="D1211" s="2" t="s">
        <v>3836</v>
      </c>
      <c r="E1211" s="2" t="s">
        <v>6146</v>
      </c>
      <c r="F1211" s="2" t="s">
        <v>6147</v>
      </c>
      <c r="G1211" t="s">
        <v>79</v>
      </c>
      <c r="H1211" s="1">
        <f>DATE(2024,12,31)</f>
        <v>45657</v>
      </c>
      <c r="I1211" s="45">
        <v>2678.88</v>
      </c>
    </row>
    <row r="1212" spans="1:9" x14ac:dyDescent="0.25">
      <c r="A1212">
        <f t="shared" ca="1" si="19"/>
        <v>0.2750251845042585</v>
      </c>
      <c r="B1212" s="2" t="s">
        <v>136</v>
      </c>
      <c r="C1212" s="2" t="s">
        <v>137</v>
      </c>
      <c r="D1212" s="2" t="s">
        <v>3836</v>
      </c>
      <c r="E1212" s="2" t="s">
        <v>6148</v>
      </c>
      <c r="F1212" s="2" t="s">
        <v>6149</v>
      </c>
      <c r="G1212" t="s">
        <v>79</v>
      </c>
      <c r="H1212" s="1">
        <f>DATE(2024,11,7)</f>
        <v>45603</v>
      </c>
      <c r="I1212" s="45">
        <v>1685.04</v>
      </c>
    </row>
    <row r="1213" spans="1:9" x14ac:dyDescent="0.25">
      <c r="A1213">
        <f t="shared" ca="1" si="19"/>
        <v>0.30512052123201039</v>
      </c>
      <c r="B1213" s="2" t="s">
        <v>126</v>
      </c>
      <c r="C1213" s="2" t="s">
        <v>127</v>
      </c>
      <c r="D1213" s="2" t="s">
        <v>3836</v>
      </c>
      <c r="E1213" s="2" t="s">
        <v>6150</v>
      </c>
      <c r="F1213" s="2" t="s">
        <v>6151</v>
      </c>
      <c r="G1213" t="s">
        <v>101</v>
      </c>
      <c r="H1213" s="1">
        <f>DATE(2025,2,18)</f>
        <v>45706</v>
      </c>
      <c r="I1213" s="45">
        <v>265.32</v>
      </c>
    </row>
    <row r="1214" spans="1:9" x14ac:dyDescent="0.25">
      <c r="A1214">
        <f t="shared" ca="1" si="19"/>
        <v>0.56959802761131484</v>
      </c>
      <c r="B1214" s="2" t="s">
        <v>417</v>
      </c>
      <c r="C1214" s="2" t="s">
        <v>418</v>
      </c>
      <c r="D1214" s="2" t="s">
        <v>3836</v>
      </c>
      <c r="E1214" s="2" t="s">
        <v>6152</v>
      </c>
      <c r="F1214" s="2" t="s">
        <v>4972</v>
      </c>
      <c r="G1214" t="s">
        <v>101</v>
      </c>
      <c r="H1214" s="1">
        <f>DATE(2025,1,27)</f>
        <v>45684</v>
      </c>
      <c r="I1214" s="45">
        <v>5566.24</v>
      </c>
    </row>
    <row r="1215" spans="1:9" x14ac:dyDescent="0.25">
      <c r="A1215">
        <f t="shared" ca="1" si="19"/>
        <v>0.9519049351966804</v>
      </c>
      <c r="B1215" s="2" t="s">
        <v>120</v>
      </c>
      <c r="C1215" s="2" t="s">
        <v>121</v>
      </c>
      <c r="D1215" s="2" t="s">
        <v>3836</v>
      </c>
      <c r="E1215" s="2" t="s">
        <v>6153</v>
      </c>
      <c r="F1215" s="2" t="s">
        <v>6154</v>
      </c>
      <c r="G1215" t="s">
        <v>79</v>
      </c>
      <c r="H1215" s="1">
        <f>DATE(2024,11,5)</f>
        <v>45601</v>
      </c>
      <c r="I1215" s="45">
        <v>5450</v>
      </c>
    </row>
    <row r="1216" spans="1:9" x14ac:dyDescent="0.25">
      <c r="A1216">
        <f t="shared" ca="1" si="19"/>
        <v>0.18418601215782882</v>
      </c>
      <c r="B1216" s="2" t="s">
        <v>593</v>
      </c>
      <c r="C1216" s="2" t="s">
        <v>594</v>
      </c>
      <c r="D1216" s="2" t="s">
        <v>3836</v>
      </c>
      <c r="E1216" s="2" t="s">
        <v>6155</v>
      </c>
      <c r="F1216" s="2" t="s">
        <v>4319</v>
      </c>
      <c r="G1216" t="s">
        <v>79</v>
      </c>
      <c r="H1216" s="1">
        <f>DATE(2024,11,19)</f>
        <v>45615</v>
      </c>
      <c r="I1216" s="45">
        <v>-600</v>
      </c>
    </row>
    <row r="1217" spans="1:9" x14ac:dyDescent="0.25">
      <c r="A1217">
        <f t="shared" ca="1" si="19"/>
        <v>0.23850407505925419</v>
      </c>
      <c r="B1217" s="2" t="s">
        <v>81</v>
      </c>
      <c r="C1217" s="2" t="s">
        <v>82</v>
      </c>
      <c r="D1217" s="2" t="s">
        <v>3836</v>
      </c>
      <c r="E1217" s="2" t="s">
        <v>6156</v>
      </c>
      <c r="F1217" s="2" t="s">
        <v>5989</v>
      </c>
      <c r="G1217" t="s">
        <v>79</v>
      </c>
      <c r="H1217" s="1">
        <f>DATE(2024,10,16)</f>
        <v>45581</v>
      </c>
      <c r="I1217" s="45">
        <v>250.38</v>
      </c>
    </row>
    <row r="1218" spans="1:9" x14ac:dyDescent="0.25">
      <c r="A1218">
        <f t="shared" ca="1" si="19"/>
        <v>2.3325083582334649E-2</v>
      </c>
      <c r="B1218" s="2" t="s">
        <v>187</v>
      </c>
      <c r="C1218" s="2" t="s">
        <v>188</v>
      </c>
      <c r="D1218" s="2" t="s">
        <v>3836</v>
      </c>
      <c r="E1218" s="2" t="s">
        <v>6157</v>
      </c>
      <c r="F1218" s="2" t="s">
        <v>6158</v>
      </c>
      <c r="G1218" t="s">
        <v>101</v>
      </c>
      <c r="H1218" s="1">
        <f>DATE(2025,1,21)</f>
        <v>45678</v>
      </c>
      <c r="I1218" s="45">
        <v>80.400000000000006</v>
      </c>
    </row>
    <row r="1219" spans="1:9" x14ac:dyDescent="0.25">
      <c r="A1219">
        <f t="shared" ca="1" si="19"/>
        <v>9.3698649947298818E-2</v>
      </c>
      <c r="B1219" s="2" t="s">
        <v>417</v>
      </c>
      <c r="C1219" s="2" t="s">
        <v>418</v>
      </c>
      <c r="D1219" s="2" t="s">
        <v>3836</v>
      </c>
      <c r="E1219" s="2" t="s">
        <v>6159</v>
      </c>
      <c r="F1219" s="2" t="s">
        <v>5035</v>
      </c>
      <c r="G1219" t="s">
        <v>79</v>
      </c>
      <c r="H1219" s="1">
        <f>DATE(2024,12,4)</f>
        <v>45630</v>
      </c>
      <c r="I1219" s="45">
        <v>3787.9</v>
      </c>
    </row>
    <row r="1220" spans="1:9" x14ac:dyDescent="0.25">
      <c r="A1220">
        <f t="shared" ca="1" si="19"/>
        <v>0.25600384770086471</v>
      </c>
      <c r="B1220" s="2" t="s">
        <v>136</v>
      </c>
      <c r="C1220" s="2" t="s">
        <v>137</v>
      </c>
      <c r="D1220" s="2" t="s">
        <v>3836</v>
      </c>
      <c r="E1220" s="2" t="s">
        <v>6160</v>
      </c>
      <c r="F1220" s="2" t="s">
        <v>6161</v>
      </c>
      <c r="G1220" t="s">
        <v>79</v>
      </c>
      <c r="H1220" s="1">
        <f>DATE(2024,12,18)</f>
        <v>45644</v>
      </c>
      <c r="I1220" s="45">
        <v>2871.28</v>
      </c>
    </row>
    <row r="1221" spans="1:9" x14ac:dyDescent="0.25">
      <c r="A1221">
        <f t="shared" ca="1" si="19"/>
        <v>0.51046171062208068</v>
      </c>
      <c r="B1221" s="2" t="s">
        <v>85</v>
      </c>
      <c r="C1221" s="2" t="s">
        <v>86</v>
      </c>
      <c r="D1221" s="2" t="s">
        <v>3836</v>
      </c>
      <c r="E1221" s="2" t="s">
        <v>6162</v>
      </c>
      <c r="F1221" s="2" t="s">
        <v>6163</v>
      </c>
      <c r="G1221" t="s">
        <v>101</v>
      </c>
      <c r="H1221" s="1">
        <f>DATE(2025,1,31)</f>
        <v>45688</v>
      </c>
      <c r="I1221" s="45">
        <v>32962.1</v>
      </c>
    </row>
    <row r="1222" spans="1:9" x14ac:dyDescent="0.25">
      <c r="A1222">
        <f t="shared" ref="A1222:A1285" ca="1" si="20">RAND()</f>
        <v>0.63280259556392282</v>
      </c>
      <c r="B1222" s="2" t="s">
        <v>241</v>
      </c>
      <c r="C1222" s="2" t="s">
        <v>242</v>
      </c>
      <c r="D1222" s="2" t="s">
        <v>3836</v>
      </c>
      <c r="E1222" s="2" t="s">
        <v>6164</v>
      </c>
      <c r="F1222" s="2" t="s">
        <v>6165</v>
      </c>
      <c r="G1222" t="s">
        <v>101</v>
      </c>
      <c r="H1222" s="1">
        <f>DATE(2025,2,10)</f>
        <v>45698</v>
      </c>
      <c r="I1222" s="45">
        <v>726.65</v>
      </c>
    </row>
    <row r="1223" spans="1:9" x14ac:dyDescent="0.25">
      <c r="A1223">
        <f t="shared" ca="1" si="20"/>
        <v>0.44413537918549906</v>
      </c>
      <c r="B1223" s="2" t="s">
        <v>187</v>
      </c>
      <c r="C1223" s="2" t="s">
        <v>188</v>
      </c>
      <c r="D1223" s="2" t="s">
        <v>3836</v>
      </c>
      <c r="E1223" s="2" t="s">
        <v>6166</v>
      </c>
      <c r="F1223" s="2" t="s">
        <v>6167</v>
      </c>
      <c r="G1223" t="s">
        <v>101</v>
      </c>
      <c r="H1223" s="1">
        <f>DATE(2025,2,21)</f>
        <v>45709</v>
      </c>
      <c r="I1223" s="45">
        <v>160.80000000000001</v>
      </c>
    </row>
    <row r="1224" spans="1:9" x14ac:dyDescent="0.25">
      <c r="A1224">
        <f t="shared" ca="1" si="20"/>
        <v>0.64072308589950377</v>
      </c>
      <c r="B1224" s="2" t="s">
        <v>241</v>
      </c>
      <c r="C1224" s="2" t="s">
        <v>242</v>
      </c>
      <c r="D1224" s="2" t="s">
        <v>3836</v>
      </c>
      <c r="E1224" s="2" t="s">
        <v>6168</v>
      </c>
      <c r="F1224" s="2" t="s">
        <v>6169</v>
      </c>
      <c r="G1224" t="s">
        <v>79</v>
      </c>
      <c r="H1224" s="1">
        <f>DATE(2024,12,2)</f>
        <v>45628</v>
      </c>
      <c r="I1224" s="45">
        <v>58.16</v>
      </c>
    </row>
    <row r="1225" spans="1:9" x14ac:dyDescent="0.25">
      <c r="A1225">
        <f t="shared" ca="1" si="20"/>
        <v>0.86436822581883432</v>
      </c>
      <c r="B1225" s="2" t="s">
        <v>241</v>
      </c>
      <c r="C1225" s="2" t="s">
        <v>242</v>
      </c>
      <c r="D1225" s="2" t="s">
        <v>3836</v>
      </c>
      <c r="E1225" s="2" t="s">
        <v>6170</v>
      </c>
      <c r="F1225" s="2" t="s">
        <v>6171</v>
      </c>
      <c r="G1225" t="s">
        <v>79</v>
      </c>
      <c r="H1225" s="1">
        <f>DATE(2024,11,11)</f>
        <v>45607</v>
      </c>
      <c r="I1225" s="45">
        <v>228.48</v>
      </c>
    </row>
    <row r="1226" spans="1:9" x14ac:dyDescent="0.25">
      <c r="A1226">
        <f t="shared" ca="1" si="20"/>
        <v>0.71617869682294821</v>
      </c>
      <c r="B1226" s="2" t="s">
        <v>678</v>
      </c>
      <c r="C1226" s="2" t="s">
        <v>679</v>
      </c>
      <c r="D1226" s="2" t="s">
        <v>3836</v>
      </c>
      <c r="E1226" s="2" t="s">
        <v>6172</v>
      </c>
      <c r="F1226" s="2" t="s">
        <v>6173</v>
      </c>
      <c r="G1226" t="s">
        <v>79</v>
      </c>
      <c r="H1226" s="1">
        <f>DATE(2024,12,4)</f>
        <v>45630</v>
      </c>
      <c r="I1226" s="45">
        <v>51.02</v>
      </c>
    </row>
    <row r="1227" spans="1:9" x14ac:dyDescent="0.25">
      <c r="A1227">
        <f t="shared" ca="1" si="20"/>
        <v>0.57493640253539591</v>
      </c>
      <c r="B1227" s="2" t="s">
        <v>261</v>
      </c>
      <c r="C1227" s="2" t="s">
        <v>262</v>
      </c>
      <c r="D1227" s="2" t="s">
        <v>3836</v>
      </c>
      <c r="E1227" s="2" t="s">
        <v>6174</v>
      </c>
      <c r="F1227" s="2" t="s">
        <v>6175</v>
      </c>
      <c r="G1227" t="s">
        <v>79</v>
      </c>
      <c r="H1227" s="1">
        <f>DATE(2024,10,11)</f>
        <v>45576</v>
      </c>
      <c r="I1227" s="45">
        <v>1184.43</v>
      </c>
    </row>
    <row r="1228" spans="1:9" x14ac:dyDescent="0.25">
      <c r="A1228">
        <f t="shared" ca="1" si="20"/>
        <v>0.96227075795134343</v>
      </c>
      <c r="B1228" s="2" t="s">
        <v>417</v>
      </c>
      <c r="C1228" s="2" t="s">
        <v>418</v>
      </c>
      <c r="D1228" s="2" t="s">
        <v>3836</v>
      </c>
      <c r="E1228" s="2" t="s">
        <v>6176</v>
      </c>
      <c r="F1228" s="2" t="s">
        <v>4570</v>
      </c>
      <c r="G1228" t="s">
        <v>101</v>
      </c>
      <c r="H1228" s="1">
        <f>DATE(2025,1,20)</f>
        <v>45677</v>
      </c>
      <c r="I1228" s="45">
        <v>39.130000000000003</v>
      </c>
    </row>
    <row r="1229" spans="1:9" x14ac:dyDescent="0.25">
      <c r="A1229">
        <f t="shared" ca="1" si="20"/>
        <v>0.96626362108055797</v>
      </c>
      <c r="B1229" s="2" t="s">
        <v>81</v>
      </c>
      <c r="C1229" s="2" t="s">
        <v>82</v>
      </c>
      <c r="D1229" s="2" t="s">
        <v>3836</v>
      </c>
      <c r="E1229" s="2" t="s">
        <v>6177</v>
      </c>
      <c r="F1229" s="2" t="s">
        <v>3838</v>
      </c>
      <c r="G1229" t="s">
        <v>79</v>
      </c>
      <c r="H1229" s="1">
        <f>DATE(2024,10,24)</f>
        <v>45589</v>
      </c>
      <c r="I1229" s="45">
        <v>7605.68</v>
      </c>
    </row>
    <row r="1230" spans="1:9" x14ac:dyDescent="0.25">
      <c r="A1230">
        <f t="shared" ca="1" si="20"/>
        <v>1.2966657819309724E-2</v>
      </c>
      <c r="B1230" s="2" t="s">
        <v>81</v>
      </c>
      <c r="C1230" s="2" t="s">
        <v>82</v>
      </c>
      <c r="D1230" s="2" t="s">
        <v>3836</v>
      </c>
      <c r="E1230" s="2" t="s">
        <v>6178</v>
      </c>
      <c r="F1230" s="2" t="s">
        <v>6179</v>
      </c>
      <c r="G1230" t="s">
        <v>79</v>
      </c>
      <c r="H1230" s="1">
        <f>DATE(2024,10,1)</f>
        <v>45566</v>
      </c>
      <c r="I1230" s="45">
        <v>675</v>
      </c>
    </row>
    <row r="1231" spans="1:9" x14ac:dyDescent="0.25">
      <c r="A1231">
        <f t="shared" ca="1" si="20"/>
        <v>0.45144211852862215</v>
      </c>
      <c r="B1231" s="2" t="s">
        <v>241</v>
      </c>
      <c r="C1231" s="2" t="s">
        <v>242</v>
      </c>
      <c r="D1231" s="2" t="s">
        <v>3836</v>
      </c>
      <c r="E1231" s="2" t="s">
        <v>6180</v>
      </c>
      <c r="F1231" s="2" t="s">
        <v>6181</v>
      </c>
      <c r="G1231" t="s">
        <v>79</v>
      </c>
      <c r="H1231" s="1">
        <f>DATE(2024,11,25)</f>
        <v>45621</v>
      </c>
      <c r="I1231" s="45">
        <v>112.61</v>
      </c>
    </row>
    <row r="1232" spans="1:9" x14ac:dyDescent="0.25">
      <c r="A1232">
        <f t="shared" ca="1" si="20"/>
        <v>0.72410975546081635</v>
      </c>
      <c r="B1232" s="2" t="s">
        <v>187</v>
      </c>
      <c r="C1232" s="2" t="s">
        <v>188</v>
      </c>
      <c r="D1232" s="2" t="s">
        <v>3836</v>
      </c>
      <c r="E1232" s="2" t="s">
        <v>6182</v>
      </c>
      <c r="F1232" s="2" t="s">
        <v>6183</v>
      </c>
      <c r="G1232" t="s">
        <v>79</v>
      </c>
      <c r="H1232" s="1">
        <f>DATE(2024,11,27)</f>
        <v>45623</v>
      </c>
      <c r="I1232" s="45">
        <v>964.8</v>
      </c>
    </row>
    <row r="1233" spans="1:9" x14ac:dyDescent="0.25">
      <c r="A1233">
        <f t="shared" ca="1" si="20"/>
        <v>0.97133006323015114</v>
      </c>
      <c r="B1233" s="2" t="s">
        <v>187</v>
      </c>
      <c r="C1233" s="2" t="s">
        <v>188</v>
      </c>
      <c r="D1233" s="2" t="s">
        <v>3836</v>
      </c>
      <c r="E1233" s="2" t="s">
        <v>6184</v>
      </c>
      <c r="F1233" s="2" t="s">
        <v>6185</v>
      </c>
      <c r="G1233" t="s">
        <v>79</v>
      </c>
      <c r="H1233" s="1">
        <f>DATE(2024,11,27)</f>
        <v>45623</v>
      </c>
      <c r="I1233" s="45">
        <v>53.2</v>
      </c>
    </row>
    <row r="1234" spans="1:9" x14ac:dyDescent="0.25">
      <c r="A1234">
        <f t="shared" ca="1" si="20"/>
        <v>0.82510136559584801</v>
      </c>
      <c r="B1234" s="2" t="s">
        <v>126</v>
      </c>
      <c r="C1234" s="2" t="s">
        <v>127</v>
      </c>
      <c r="D1234" s="2" t="s">
        <v>3836</v>
      </c>
      <c r="E1234" s="2" t="s">
        <v>6186</v>
      </c>
      <c r="F1234" s="2" t="s">
        <v>5111</v>
      </c>
      <c r="G1234" t="s">
        <v>79</v>
      </c>
      <c r="H1234" s="1">
        <f>DATE(2024,10,8)</f>
        <v>45573</v>
      </c>
      <c r="I1234" s="45">
        <v>1557</v>
      </c>
    </row>
    <row r="1235" spans="1:9" x14ac:dyDescent="0.25">
      <c r="A1235">
        <f t="shared" ca="1" si="20"/>
        <v>9.9734885759410252E-2</v>
      </c>
      <c r="B1235" s="2" t="s">
        <v>126</v>
      </c>
      <c r="C1235" s="2" t="s">
        <v>127</v>
      </c>
      <c r="D1235" s="2" t="s">
        <v>3836</v>
      </c>
      <c r="E1235" s="2" t="s">
        <v>6187</v>
      </c>
      <c r="F1235" s="2" t="s">
        <v>6188</v>
      </c>
      <c r="G1235" t="s">
        <v>79</v>
      </c>
      <c r="H1235" s="1">
        <f>DATE(2025,1,20)</f>
        <v>45677</v>
      </c>
      <c r="I1235" s="45">
        <v>234</v>
      </c>
    </row>
    <row r="1236" spans="1:9" x14ac:dyDescent="0.25">
      <c r="A1236">
        <f t="shared" ca="1" si="20"/>
        <v>0.23095026647758066</v>
      </c>
      <c r="B1236" s="2" t="s">
        <v>120</v>
      </c>
      <c r="C1236" s="2" t="s">
        <v>121</v>
      </c>
      <c r="D1236" s="2" t="s">
        <v>3836</v>
      </c>
      <c r="E1236" s="2" t="s">
        <v>6189</v>
      </c>
      <c r="F1236" s="2" t="s">
        <v>6190</v>
      </c>
      <c r="G1236" t="s">
        <v>79</v>
      </c>
      <c r="H1236" s="1">
        <f>DATE(2024,12,5)</f>
        <v>45631</v>
      </c>
      <c r="I1236" s="45">
        <v>20780.48</v>
      </c>
    </row>
    <row r="1237" spans="1:9" x14ac:dyDescent="0.25">
      <c r="A1237">
        <f t="shared" ca="1" si="20"/>
        <v>0.12344309250381147</v>
      </c>
      <c r="B1237" s="2" t="s">
        <v>126</v>
      </c>
      <c r="C1237" s="2" t="s">
        <v>127</v>
      </c>
      <c r="D1237" s="2" t="s">
        <v>3836</v>
      </c>
      <c r="E1237" s="2" t="s">
        <v>6191</v>
      </c>
      <c r="F1237" s="2" t="s">
        <v>6192</v>
      </c>
      <c r="G1237" t="s">
        <v>79</v>
      </c>
      <c r="H1237" s="1">
        <f>DATE(2025,1,6)</f>
        <v>45663</v>
      </c>
      <c r="I1237" s="45">
        <v>351</v>
      </c>
    </row>
    <row r="1238" spans="1:9" x14ac:dyDescent="0.25">
      <c r="A1238">
        <f t="shared" ca="1" si="20"/>
        <v>0.28454759726509393</v>
      </c>
      <c r="B1238" s="2" t="s">
        <v>241</v>
      </c>
      <c r="C1238" s="2" t="s">
        <v>242</v>
      </c>
      <c r="D1238" s="2" t="s">
        <v>3836</v>
      </c>
      <c r="E1238" s="2" t="s">
        <v>6193</v>
      </c>
      <c r="F1238" s="2" t="s">
        <v>5614</v>
      </c>
      <c r="G1238" t="s">
        <v>101</v>
      </c>
      <c r="H1238" s="1">
        <f>DATE(2025,1,20)</f>
        <v>45677</v>
      </c>
      <c r="I1238" s="45">
        <v>2750.94</v>
      </c>
    </row>
    <row r="1239" spans="1:9" x14ac:dyDescent="0.25">
      <c r="A1239">
        <f t="shared" ca="1" si="20"/>
        <v>0.35799731742569085</v>
      </c>
      <c r="B1239" s="2" t="s">
        <v>150</v>
      </c>
      <c r="C1239" s="2" t="s">
        <v>151</v>
      </c>
      <c r="D1239" s="2" t="s">
        <v>3836</v>
      </c>
      <c r="E1239" s="2" t="s">
        <v>6194</v>
      </c>
      <c r="F1239" s="2" t="s">
        <v>6195</v>
      </c>
      <c r="G1239" t="s">
        <v>79</v>
      </c>
      <c r="H1239" s="1">
        <f>DATE(2024,11,27)</f>
        <v>45623</v>
      </c>
      <c r="I1239" s="45">
        <v>783.08</v>
      </c>
    </row>
    <row r="1240" spans="1:9" x14ac:dyDescent="0.25">
      <c r="A1240">
        <f t="shared" ca="1" si="20"/>
        <v>0.934479520247955</v>
      </c>
      <c r="B1240" s="2" t="s">
        <v>623</v>
      </c>
      <c r="C1240" s="2" t="s">
        <v>624</v>
      </c>
      <c r="D1240" s="2" t="s">
        <v>3836</v>
      </c>
      <c r="E1240" s="2" t="s">
        <v>6196</v>
      </c>
      <c r="F1240" s="2" t="s">
        <v>6197</v>
      </c>
      <c r="G1240" t="s">
        <v>79</v>
      </c>
      <c r="H1240" s="1">
        <f>DATE(2024,10,8)</f>
        <v>45573</v>
      </c>
      <c r="I1240" s="45">
        <v>3796.55</v>
      </c>
    </row>
    <row r="1241" spans="1:9" x14ac:dyDescent="0.25">
      <c r="A1241">
        <f t="shared" ca="1" si="20"/>
        <v>0.56375827759557273</v>
      </c>
      <c r="B1241" s="2" t="s">
        <v>187</v>
      </c>
      <c r="C1241" s="2" t="s">
        <v>188</v>
      </c>
      <c r="D1241" s="2" t="s">
        <v>3836</v>
      </c>
      <c r="E1241" s="2" t="s">
        <v>6198</v>
      </c>
      <c r="F1241" s="2" t="s">
        <v>6199</v>
      </c>
      <c r="G1241" t="s">
        <v>79</v>
      </c>
      <c r="H1241" s="1">
        <f>DATE(2024,11,14)</f>
        <v>45610</v>
      </c>
      <c r="I1241" s="45">
        <v>160.80000000000001</v>
      </c>
    </row>
    <row r="1242" spans="1:9" x14ac:dyDescent="0.25">
      <c r="A1242">
        <f t="shared" ca="1" si="20"/>
        <v>0.95238865999195343</v>
      </c>
      <c r="B1242" s="2" t="s">
        <v>241</v>
      </c>
      <c r="C1242" s="2" t="s">
        <v>242</v>
      </c>
      <c r="D1242" s="2" t="s">
        <v>3836</v>
      </c>
      <c r="E1242" s="2" t="s">
        <v>6200</v>
      </c>
      <c r="F1242" s="2" t="s">
        <v>6201</v>
      </c>
      <c r="G1242" t="s">
        <v>79</v>
      </c>
      <c r="H1242" s="1">
        <f>DATE(2024,12,12)</f>
        <v>45638</v>
      </c>
      <c r="I1242" s="45">
        <v>375.84</v>
      </c>
    </row>
    <row r="1243" spans="1:9" x14ac:dyDescent="0.25">
      <c r="A1243">
        <f t="shared" ca="1" si="20"/>
        <v>0.92755467966413818</v>
      </c>
      <c r="B1243" s="2" t="s">
        <v>120</v>
      </c>
      <c r="C1243" s="2" t="s">
        <v>121</v>
      </c>
      <c r="D1243" s="2" t="s">
        <v>3836</v>
      </c>
      <c r="E1243" s="2" t="s">
        <v>6202</v>
      </c>
      <c r="F1243" s="2" t="s">
        <v>4709</v>
      </c>
      <c r="G1243" t="s">
        <v>79</v>
      </c>
      <c r="H1243" s="1">
        <f>DATE(2025,1,21)</f>
        <v>45678</v>
      </c>
      <c r="I1243" s="45">
        <v>383.86</v>
      </c>
    </row>
    <row r="1244" spans="1:9" x14ac:dyDescent="0.25">
      <c r="A1244">
        <f t="shared" ca="1" si="20"/>
        <v>2.8422088121512368E-2</v>
      </c>
      <c r="B1244" s="2" t="s">
        <v>1893</v>
      </c>
      <c r="C1244" s="2" t="s">
        <v>1894</v>
      </c>
      <c r="D1244" s="2" t="s">
        <v>3836</v>
      </c>
      <c r="E1244" s="2" t="s">
        <v>6203</v>
      </c>
      <c r="F1244" s="2" t="s">
        <v>6204</v>
      </c>
      <c r="G1244" t="s">
        <v>101</v>
      </c>
      <c r="H1244" s="1">
        <f>DATE(2025,2,19)</f>
        <v>45707</v>
      </c>
      <c r="I1244" s="45">
        <v>2560.5</v>
      </c>
    </row>
    <row r="1245" spans="1:9" x14ac:dyDescent="0.25">
      <c r="A1245">
        <f t="shared" ca="1" si="20"/>
        <v>0.48417471004580648</v>
      </c>
      <c r="B1245" s="2" t="s">
        <v>81</v>
      </c>
      <c r="C1245" s="2" t="s">
        <v>82</v>
      </c>
      <c r="D1245" s="2" t="s">
        <v>3836</v>
      </c>
      <c r="E1245" s="2" t="s">
        <v>6205</v>
      </c>
      <c r="F1245" s="2" t="s">
        <v>5269</v>
      </c>
      <c r="G1245" t="s">
        <v>79</v>
      </c>
      <c r="H1245" s="1">
        <f>DATE(2024,11,10)</f>
        <v>45606</v>
      </c>
      <c r="I1245" s="45">
        <v>19705.73</v>
      </c>
    </row>
    <row r="1246" spans="1:9" x14ac:dyDescent="0.25">
      <c r="A1246">
        <f t="shared" ca="1" si="20"/>
        <v>0.60455368718732649</v>
      </c>
      <c r="B1246" s="2" t="s">
        <v>81</v>
      </c>
      <c r="C1246" s="2" t="s">
        <v>82</v>
      </c>
      <c r="D1246" s="2" t="s">
        <v>3836</v>
      </c>
      <c r="E1246" s="2" t="s">
        <v>6206</v>
      </c>
      <c r="F1246" s="2" t="s">
        <v>3838</v>
      </c>
      <c r="G1246" t="s">
        <v>101</v>
      </c>
      <c r="H1246" s="1">
        <f>DATE(2025,1,15)</f>
        <v>45672</v>
      </c>
      <c r="I1246" s="45">
        <v>-3315.92</v>
      </c>
    </row>
    <row r="1247" spans="1:9" x14ac:dyDescent="0.25">
      <c r="A1247">
        <f t="shared" ca="1" si="20"/>
        <v>0.11115216362669866</v>
      </c>
      <c r="B1247" s="2" t="s">
        <v>593</v>
      </c>
      <c r="C1247" s="2" t="s">
        <v>594</v>
      </c>
      <c r="D1247" s="2" t="s">
        <v>3836</v>
      </c>
      <c r="E1247" s="2" t="s">
        <v>6207</v>
      </c>
      <c r="F1247" s="2" t="s">
        <v>6208</v>
      </c>
      <c r="G1247" t="s">
        <v>79</v>
      </c>
      <c r="H1247" s="1">
        <f>DATE(2024,10,4)</f>
        <v>45569</v>
      </c>
      <c r="I1247" s="45">
        <v>2376</v>
      </c>
    </row>
    <row r="1248" spans="1:9" x14ac:dyDescent="0.25">
      <c r="A1248">
        <f t="shared" ca="1" si="20"/>
        <v>0.64540083957611416</v>
      </c>
      <c r="B1248" s="2" t="s">
        <v>285</v>
      </c>
      <c r="C1248" s="2" t="s">
        <v>286</v>
      </c>
      <c r="D1248" s="2" t="s">
        <v>3836</v>
      </c>
      <c r="E1248" s="2" t="s">
        <v>6209</v>
      </c>
      <c r="F1248" s="2" t="s">
        <v>6210</v>
      </c>
      <c r="G1248" t="s">
        <v>79</v>
      </c>
      <c r="H1248" s="1">
        <f>DATE(2024,11,15)</f>
        <v>45611</v>
      </c>
      <c r="I1248" s="45">
        <v>2418.75</v>
      </c>
    </row>
    <row r="1249" spans="1:9" x14ac:dyDescent="0.25">
      <c r="A1249">
        <f t="shared" ca="1" si="20"/>
        <v>0.73375907280084318</v>
      </c>
      <c r="B1249" s="2" t="s">
        <v>307</v>
      </c>
      <c r="C1249" s="2" t="s">
        <v>308</v>
      </c>
      <c r="D1249" s="2" t="s">
        <v>3836</v>
      </c>
      <c r="E1249" s="2" t="s">
        <v>6211</v>
      </c>
      <c r="F1249" s="2" t="s">
        <v>6212</v>
      </c>
      <c r="G1249" t="s">
        <v>101</v>
      </c>
      <c r="H1249" s="1">
        <f>DATE(2025,2,21)</f>
        <v>45709</v>
      </c>
      <c r="I1249" s="45">
        <v>936.52</v>
      </c>
    </row>
    <row r="1250" spans="1:9" x14ac:dyDescent="0.25">
      <c r="A1250">
        <f t="shared" ca="1" si="20"/>
        <v>0.68954086297589945</v>
      </c>
      <c r="B1250" s="2" t="s">
        <v>120</v>
      </c>
      <c r="C1250" s="2" t="s">
        <v>121</v>
      </c>
      <c r="D1250" s="2" t="s">
        <v>3836</v>
      </c>
      <c r="E1250" s="2" t="s">
        <v>6213</v>
      </c>
      <c r="F1250" s="2" t="s">
        <v>5505</v>
      </c>
      <c r="G1250" t="s">
        <v>101</v>
      </c>
      <c r="H1250" s="1">
        <f>DATE(2025,2,26)</f>
        <v>45714</v>
      </c>
      <c r="I1250" s="45">
        <v>-434.43</v>
      </c>
    </row>
    <row r="1251" spans="1:9" x14ac:dyDescent="0.25">
      <c r="A1251">
        <f t="shared" ca="1" si="20"/>
        <v>0.58897341042308737</v>
      </c>
      <c r="B1251" s="2" t="s">
        <v>241</v>
      </c>
      <c r="C1251" s="2" t="s">
        <v>242</v>
      </c>
      <c r="D1251" s="2" t="s">
        <v>3836</v>
      </c>
      <c r="E1251" s="2" t="s">
        <v>6214</v>
      </c>
      <c r="F1251" s="2" t="s">
        <v>5627</v>
      </c>
      <c r="G1251" t="s">
        <v>79</v>
      </c>
      <c r="H1251" s="1">
        <f>DATE(2024,12,6)</f>
        <v>45632</v>
      </c>
      <c r="I1251" s="45">
        <v>1509.91</v>
      </c>
    </row>
    <row r="1252" spans="1:9" x14ac:dyDescent="0.25">
      <c r="A1252">
        <f t="shared" ca="1" si="20"/>
        <v>0.85257861939362367</v>
      </c>
      <c r="B1252" s="2" t="s">
        <v>241</v>
      </c>
      <c r="C1252" s="2" t="s">
        <v>242</v>
      </c>
      <c r="D1252" s="2" t="s">
        <v>3836</v>
      </c>
      <c r="E1252" s="2" t="s">
        <v>6215</v>
      </c>
      <c r="F1252" s="2" t="s">
        <v>6216</v>
      </c>
      <c r="G1252" t="s">
        <v>79</v>
      </c>
      <c r="H1252" s="1">
        <f>DATE(2025,1,13)</f>
        <v>45670</v>
      </c>
      <c r="I1252" s="45">
        <v>0</v>
      </c>
    </row>
    <row r="1253" spans="1:9" x14ac:dyDescent="0.25">
      <c r="A1253">
        <f t="shared" ca="1" si="20"/>
        <v>0.43385157380090589</v>
      </c>
      <c r="B1253" s="2" t="s">
        <v>187</v>
      </c>
      <c r="C1253" s="2" t="s">
        <v>188</v>
      </c>
      <c r="D1253" s="2" t="s">
        <v>3836</v>
      </c>
      <c r="E1253" s="2" t="s">
        <v>6217</v>
      </c>
      <c r="F1253" s="2" t="s">
        <v>6218</v>
      </c>
      <c r="G1253" t="s">
        <v>79</v>
      </c>
      <c r="H1253" s="1">
        <f>DATE(2024,10,25)</f>
        <v>45590</v>
      </c>
      <c r="I1253" s="45">
        <v>482.4</v>
      </c>
    </row>
    <row r="1254" spans="1:9" x14ac:dyDescent="0.25">
      <c r="A1254">
        <f t="shared" ca="1" si="20"/>
        <v>0.61273279147998372</v>
      </c>
      <c r="B1254" s="2" t="s">
        <v>678</v>
      </c>
      <c r="C1254" s="2" t="s">
        <v>679</v>
      </c>
      <c r="D1254" s="2" t="s">
        <v>3836</v>
      </c>
      <c r="E1254" s="2" t="s">
        <v>6219</v>
      </c>
      <c r="F1254" s="2" t="s">
        <v>6220</v>
      </c>
      <c r="G1254" t="s">
        <v>79</v>
      </c>
      <c r="H1254" s="1">
        <f>DATE(2024,12,5)</f>
        <v>45631</v>
      </c>
      <c r="I1254" s="45">
        <v>4415.01</v>
      </c>
    </row>
    <row r="1255" spans="1:9" x14ac:dyDescent="0.25">
      <c r="A1255">
        <f t="shared" ca="1" si="20"/>
        <v>0.45433199810971958</v>
      </c>
      <c r="B1255" s="2" t="s">
        <v>187</v>
      </c>
      <c r="C1255" s="2" t="s">
        <v>188</v>
      </c>
      <c r="D1255" s="2" t="s">
        <v>3836</v>
      </c>
      <c r="E1255" s="2" t="s">
        <v>6221</v>
      </c>
      <c r="F1255" s="2" t="s">
        <v>6222</v>
      </c>
      <c r="G1255" t="s">
        <v>79</v>
      </c>
      <c r="H1255" s="1">
        <f>DATE(2024,12,26)</f>
        <v>45652</v>
      </c>
      <c r="I1255" s="45">
        <v>417.3</v>
      </c>
    </row>
    <row r="1256" spans="1:9" x14ac:dyDescent="0.25">
      <c r="A1256">
        <f t="shared" ca="1" si="20"/>
        <v>0.51589364253568326</v>
      </c>
      <c r="B1256" s="2" t="s">
        <v>187</v>
      </c>
      <c r="C1256" s="2" t="s">
        <v>188</v>
      </c>
      <c r="D1256" s="2" t="s">
        <v>3836</v>
      </c>
      <c r="E1256" s="2" t="s">
        <v>6223</v>
      </c>
      <c r="F1256" s="2" t="s">
        <v>6224</v>
      </c>
      <c r="G1256" t="s">
        <v>79</v>
      </c>
      <c r="H1256" s="1">
        <f>DATE(2024,11,12)</f>
        <v>45608</v>
      </c>
      <c r="I1256" s="45">
        <v>80.400000000000006</v>
      </c>
    </row>
    <row r="1257" spans="1:9" x14ac:dyDescent="0.25">
      <c r="A1257">
        <f t="shared" ca="1" si="20"/>
        <v>0.73430888402858641</v>
      </c>
      <c r="B1257" s="2" t="s">
        <v>224</v>
      </c>
      <c r="C1257" s="2" t="s">
        <v>225</v>
      </c>
      <c r="D1257" s="2" t="s">
        <v>3836</v>
      </c>
      <c r="E1257" s="2" t="s">
        <v>6225</v>
      </c>
      <c r="F1257" s="2" t="s">
        <v>6226</v>
      </c>
      <c r="G1257" t="s">
        <v>79</v>
      </c>
      <c r="H1257" s="1">
        <f>DATE(2024,10,6)</f>
        <v>45571</v>
      </c>
      <c r="I1257" s="45">
        <v>224.76</v>
      </c>
    </row>
    <row r="1258" spans="1:9" x14ac:dyDescent="0.25">
      <c r="A1258">
        <f t="shared" ca="1" si="20"/>
        <v>0.64865693724421125</v>
      </c>
      <c r="B1258" s="2" t="s">
        <v>187</v>
      </c>
      <c r="C1258" s="2" t="s">
        <v>188</v>
      </c>
      <c r="D1258" s="2" t="s">
        <v>3836</v>
      </c>
      <c r="E1258" s="2" t="s">
        <v>6227</v>
      </c>
      <c r="F1258" s="2" t="s">
        <v>6228</v>
      </c>
      <c r="G1258" t="s">
        <v>79</v>
      </c>
      <c r="H1258" s="1">
        <f>DATE(2024,12,23)</f>
        <v>45649</v>
      </c>
      <c r="I1258" s="45">
        <v>468</v>
      </c>
    </row>
    <row r="1259" spans="1:9" x14ac:dyDescent="0.25">
      <c r="A1259">
        <f t="shared" ca="1" si="20"/>
        <v>0.17186181244962817</v>
      </c>
      <c r="B1259" s="2" t="s">
        <v>110</v>
      </c>
      <c r="C1259" s="2" t="s">
        <v>111</v>
      </c>
      <c r="D1259" s="2" t="s">
        <v>3836</v>
      </c>
      <c r="E1259" s="2" t="s">
        <v>6229</v>
      </c>
      <c r="F1259" s="2" t="s">
        <v>6230</v>
      </c>
      <c r="G1259" t="s">
        <v>79</v>
      </c>
      <c r="H1259" s="1">
        <f>DATE(2025,1,23)</f>
        <v>45680</v>
      </c>
      <c r="I1259" s="45">
        <v>512.28</v>
      </c>
    </row>
    <row r="1260" spans="1:9" x14ac:dyDescent="0.25">
      <c r="A1260">
        <f t="shared" ca="1" si="20"/>
        <v>0.56001811363755927</v>
      </c>
      <c r="B1260" s="2" t="s">
        <v>224</v>
      </c>
      <c r="C1260" s="2" t="s">
        <v>225</v>
      </c>
      <c r="D1260" s="2" t="s">
        <v>3836</v>
      </c>
      <c r="E1260" s="2" t="s">
        <v>6231</v>
      </c>
      <c r="F1260" s="2" t="s">
        <v>4215</v>
      </c>
      <c r="G1260" t="s">
        <v>79</v>
      </c>
      <c r="H1260" s="1">
        <f>DATE(2025,1,9)</f>
        <v>45666</v>
      </c>
      <c r="I1260" s="45">
        <v>-88.04</v>
      </c>
    </row>
    <row r="1261" spans="1:9" x14ac:dyDescent="0.25">
      <c r="A1261">
        <f t="shared" ca="1" si="20"/>
        <v>0.74055930026081795</v>
      </c>
      <c r="B1261" s="2" t="s">
        <v>187</v>
      </c>
      <c r="C1261" s="2" t="s">
        <v>188</v>
      </c>
      <c r="D1261" s="2" t="s">
        <v>3836</v>
      </c>
      <c r="E1261" s="2" t="s">
        <v>6232</v>
      </c>
      <c r="F1261" s="2" t="s">
        <v>4990</v>
      </c>
      <c r="G1261" t="s">
        <v>79</v>
      </c>
      <c r="H1261" s="1">
        <f>DATE(2024,11,27)</f>
        <v>45623</v>
      </c>
      <c r="I1261" s="45">
        <v>134.80000000000001</v>
      </c>
    </row>
    <row r="1262" spans="1:9" x14ac:dyDescent="0.25">
      <c r="A1262">
        <f t="shared" ca="1" si="20"/>
        <v>6.2744232716500314E-2</v>
      </c>
      <c r="B1262" s="2" t="s">
        <v>241</v>
      </c>
      <c r="C1262" s="2" t="s">
        <v>242</v>
      </c>
      <c r="D1262" s="2" t="s">
        <v>3836</v>
      </c>
      <c r="E1262" s="2" t="s">
        <v>6233</v>
      </c>
      <c r="F1262" s="2" t="s">
        <v>4678</v>
      </c>
      <c r="G1262" t="s">
        <v>101</v>
      </c>
      <c r="H1262" s="1">
        <f>DATE(2025,2,13)</f>
        <v>45701</v>
      </c>
      <c r="I1262" s="45">
        <v>44.27</v>
      </c>
    </row>
    <row r="1263" spans="1:9" x14ac:dyDescent="0.25">
      <c r="A1263">
        <f t="shared" ca="1" si="20"/>
        <v>0.92890331296288453</v>
      </c>
      <c r="B1263" s="2" t="s">
        <v>81</v>
      </c>
      <c r="C1263" s="2" t="s">
        <v>82</v>
      </c>
      <c r="D1263" s="2" t="s">
        <v>3836</v>
      </c>
      <c r="E1263" s="2" t="s">
        <v>6234</v>
      </c>
      <c r="F1263" s="2" t="s">
        <v>6235</v>
      </c>
      <c r="G1263" t="s">
        <v>79</v>
      </c>
      <c r="H1263" s="1">
        <f>DATE(2024,11,10)</f>
        <v>45606</v>
      </c>
      <c r="I1263" s="45">
        <v>16911</v>
      </c>
    </row>
    <row r="1264" spans="1:9" x14ac:dyDescent="0.25">
      <c r="A1264">
        <f t="shared" ca="1" si="20"/>
        <v>0.88294623468329059</v>
      </c>
      <c r="B1264" s="2" t="s">
        <v>2387</v>
      </c>
      <c r="C1264" s="2" t="s">
        <v>2388</v>
      </c>
      <c r="D1264" s="2" t="s">
        <v>3836</v>
      </c>
      <c r="E1264" s="2" t="s">
        <v>6236</v>
      </c>
      <c r="F1264" s="2" t="s">
        <v>4784</v>
      </c>
      <c r="G1264" t="s">
        <v>101</v>
      </c>
      <c r="H1264" s="1">
        <f>DATE(2025,1,20)</f>
        <v>45677</v>
      </c>
      <c r="I1264" s="45">
        <v>382.9</v>
      </c>
    </row>
    <row r="1265" spans="1:9" x14ac:dyDescent="0.25">
      <c r="A1265">
        <f t="shared" ca="1" si="20"/>
        <v>0.80470220538948478</v>
      </c>
      <c r="B1265" s="2" t="s">
        <v>150</v>
      </c>
      <c r="C1265" s="2" t="s">
        <v>151</v>
      </c>
      <c r="D1265" s="2" t="s">
        <v>3836</v>
      </c>
      <c r="E1265" s="2" t="s">
        <v>6237</v>
      </c>
      <c r="F1265" s="2" t="s">
        <v>6238</v>
      </c>
      <c r="G1265" t="s">
        <v>79</v>
      </c>
      <c r="H1265" s="1">
        <f>DATE(2024,10,16)</f>
        <v>45581</v>
      </c>
      <c r="I1265" s="45">
        <v>2141.64</v>
      </c>
    </row>
    <row r="1266" spans="1:9" x14ac:dyDescent="0.25">
      <c r="A1266">
        <f t="shared" ca="1" si="20"/>
        <v>0.88428334271232212</v>
      </c>
      <c r="B1266" s="2" t="s">
        <v>187</v>
      </c>
      <c r="C1266" s="2" t="s">
        <v>188</v>
      </c>
      <c r="D1266" s="2" t="s">
        <v>3836</v>
      </c>
      <c r="E1266" s="2" t="s">
        <v>6239</v>
      </c>
      <c r="F1266" s="2" t="s">
        <v>6240</v>
      </c>
      <c r="G1266" t="s">
        <v>79</v>
      </c>
      <c r="H1266" s="1">
        <f>DATE(2024,11,26)</f>
        <v>45622</v>
      </c>
      <c r="I1266" s="45">
        <v>80.400000000000006</v>
      </c>
    </row>
    <row r="1267" spans="1:9" x14ac:dyDescent="0.25">
      <c r="A1267">
        <f t="shared" ca="1" si="20"/>
        <v>0.43861452596347417</v>
      </c>
      <c r="B1267" s="2" t="s">
        <v>241</v>
      </c>
      <c r="C1267" s="2" t="s">
        <v>242</v>
      </c>
      <c r="D1267" s="2" t="s">
        <v>3836</v>
      </c>
      <c r="E1267" s="2" t="s">
        <v>6241</v>
      </c>
      <c r="F1267" s="2" t="s">
        <v>5444</v>
      </c>
      <c r="G1267" t="s">
        <v>101</v>
      </c>
      <c r="H1267" s="1">
        <f>DATE(2025,1,9)</f>
        <v>45666</v>
      </c>
      <c r="I1267" s="45">
        <v>-1107.8</v>
      </c>
    </row>
    <row r="1268" spans="1:9" x14ac:dyDescent="0.25">
      <c r="A1268">
        <f t="shared" ca="1" si="20"/>
        <v>0.73045915021049024</v>
      </c>
      <c r="B1268" s="2" t="s">
        <v>81</v>
      </c>
      <c r="C1268" s="2" t="s">
        <v>82</v>
      </c>
      <c r="D1268" s="2" t="s">
        <v>3836</v>
      </c>
      <c r="E1268" s="2" t="s">
        <v>6242</v>
      </c>
      <c r="F1268" s="2" t="s">
        <v>6243</v>
      </c>
      <c r="G1268" t="s">
        <v>79</v>
      </c>
      <c r="H1268" s="1">
        <f>DATE(2024,11,8)</f>
        <v>45604</v>
      </c>
      <c r="I1268" s="45">
        <v>26.95</v>
      </c>
    </row>
    <row r="1269" spans="1:9" x14ac:dyDescent="0.25">
      <c r="A1269">
        <f t="shared" ca="1" si="20"/>
        <v>0.36119810252411799</v>
      </c>
      <c r="B1269" s="2" t="s">
        <v>241</v>
      </c>
      <c r="C1269" s="2" t="s">
        <v>242</v>
      </c>
      <c r="D1269" s="2" t="s">
        <v>3836</v>
      </c>
      <c r="E1269" s="2" t="s">
        <v>6244</v>
      </c>
      <c r="F1269" s="2" t="s">
        <v>5733</v>
      </c>
      <c r="G1269" t="s">
        <v>79</v>
      </c>
      <c r="H1269" s="1">
        <f>DATE(2025,1,6)</f>
        <v>45663</v>
      </c>
      <c r="I1269" s="45">
        <v>-71.3</v>
      </c>
    </row>
    <row r="1270" spans="1:9" x14ac:dyDescent="0.25">
      <c r="A1270">
        <f t="shared" ca="1" si="20"/>
        <v>0.30089666856026043</v>
      </c>
      <c r="B1270" s="2" t="s">
        <v>307</v>
      </c>
      <c r="C1270" s="2" t="s">
        <v>308</v>
      </c>
      <c r="D1270" s="2" t="s">
        <v>3836</v>
      </c>
      <c r="E1270" s="2" t="s">
        <v>6245</v>
      </c>
      <c r="F1270" s="2" t="s">
        <v>6246</v>
      </c>
      <c r="G1270" t="s">
        <v>79</v>
      </c>
      <c r="H1270" s="1">
        <f>DATE(2024,11,18)</f>
        <v>45614</v>
      </c>
      <c r="I1270" s="45">
        <v>4181.6400000000003</v>
      </c>
    </row>
    <row r="1271" spans="1:9" x14ac:dyDescent="0.25">
      <c r="A1271">
        <f t="shared" ca="1" si="20"/>
        <v>0.16117009389188242</v>
      </c>
      <c r="B1271" s="2" t="s">
        <v>120</v>
      </c>
      <c r="C1271" s="2" t="s">
        <v>121</v>
      </c>
      <c r="D1271" s="2" t="s">
        <v>3836</v>
      </c>
      <c r="E1271" s="2" t="s">
        <v>6247</v>
      </c>
      <c r="F1271" s="2" t="s">
        <v>6248</v>
      </c>
      <c r="G1271" t="s">
        <v>79</v>
      </c>
      <c r="H1271" s="1">
        <f>DATE(2024,10,14)</f>
        <v>45579</v>
      </c>
      <c r="I1271" s="45">
        <v>439.03</v>
      </c>
    </row>
    <row r="1272" spans="1:9" x14ac:dyDescent="0.25">
      <c r="A1272">
        <f t="shared" ca="1" si="20"/>
        <v>0.99982599475017186</v>
      </c>
      <c r="B1272" s="2" t="s">
        <v>285</v>
      </c>
      <c r="C1272" s="2" t="s">
        <v>286</v>
      </c>
      <c r="D1272" s="2" t="s">
        <v>3836</v>
      </c>
      <c r="E1272" s="2" t="s">
        <v>6249</v>
      </c>
      <c r="F1272" s="2" t="s">
        <v>6250</v>
      </c>
      <c r="G1272" t="s">
        <v>79</v>
      </c>
      <c r="H1272" s="1">
        <f>DATE(2024,11,22)</f>
        <v>45618</v>
      </c>
      <c r="I1272" s="45">
        <v>2642.12</v>
      </c>
    </row>
    <row r="1273" spans="1:9" x14ac:dyDescent="0.25">
      <c r="A1273">
        <f t="shared" ca="1" si="20"/>
        <v>0.69139893398920316</v>
      </c>
      <c r="B1273" s="2" t="s">
        <v>241</v>
      </c>
      <c r="C1273" s="2" t="s">
        <v>242</v>
      </c>
      <c r="D1273" s="2" t="s">
        <v>3836</v>
      </c>
      <c r="E1273" s="2" t="s">
        <v>6251</v>
      </c>
      <c r="F1273" s="2" t="s">
        <v>6252</v>
      </c>
      <c r="G1273" t="s">
        <v>79</v>
      </c>
      <c r="H1273" s="1">
        <f>DATE(2024,10,23)</f>
        <v>45588</v>
      </c>
      <c r="I1273" s="45">
        <v>932.86</v>
      </c>
    </row>
    <row r="1274" spans="1:9" x14ac:dyDescent="0.25">
      <c r="A1274">
        <f t="shared" ca="1" si="20"/>
        <v>0.20025824935346959</v>
      </c>
      <c r="B1274" s="2" t="s">
        <v>623</v>
      </c>
      <c r="C1274" s="2" t="s">
        <v>624</v>
      </c>
      <c r="D1274" s="2" t="s">
        <v>3836</v>
      </c>
      <c r="E1274" s="2" t="s">
        <v>6253</v>
      </c>
      <c r="F1274" s="2" t="s">
        <v>6254</v>
      </c>
      <c r="G1274" t="s">
        <v>101</v>
      </c>
      <c r="H1274" s="1">
        <f>DATE(2025,1,22)</f>
        <v>45679</v>
      </c>
      <c r="I1274" s="45">
        <v>5401.05</v>
      </c>
    </row>
    <row r="1275" spans="1:9" x14ac:dyDescent="0.25">
      <c r="A1275">
        <f t="shared" ca="1" si="20"/>
        <v>0.85015299126742438</v>
      </c>
      <c r="B1275" s="2" t="s">
        <v>4196</v>
      </c>
      <c r="C1275" s="2" t="s">
        <v>4197</v>
      </c>
      <c r="D1275" s="2" t="s">
        <v>3836</v>
      </c>
      <c r="E1275" s="2" t="s">
        <v>6255</v>
      </c>
      <c r="F1275" s="2" t="s">
        <v>6256</v>
      </c>
      <c r="G1275" t="s">
        <v>79</v>
      </c>
      <c r="H1275" s="1">
        <f>DATE(2024,12,31)</f>
        <v>45657</v>
      </c>
      <c r="I1275" s="45">
        <v>1635.99</v>
      </c>
    </row>
    <row r="1276" spans="1:9" x14ac:dyDescent="0.25">
      <c r="A1276">
        <f t="shared" ca="1" si="20"/>
        <v>0.44719871494862151</v>
      </c>
      <c r="B1276" s="2" t="s">
        <v>81</v>
      </c>
      <c r="C1276" s="2" t="s">
        <v>82</v>
      </c>
      <c r="D1276" s="2" t="s">
        <v>3836</v>
      </c>
      <c r="E1276" s="2" t="s">
        <v>6257</v>
      </c>
      <c r="F1276" s="2" t="s">
        <v>6258</v>
      </c>
      <c r="G1276" t="s">
        <v>101</v>
      </c>
      <c r="H1276" s="1">
        <f>DATE(2025,1,27)</f>
        <v>45684</v>
      </c>
      <c r="I1276" s="45">
        <v>886.41</v>
      </c>
    </row>
    <row r="1277" spans="1:9" x14ac:dyDescent="0.25">
      <c r="A1277">
        <f t="shared" ca="1" si="20"/>
        <v>0.93436845699319448</v>
      </c>
      <c r="B1277" s="2" t="s">
        <v>241</v>
      </c>
      <c r="C1277" s="2" t="s">
        <v>242</v>
      </c>
      <c r="D1277" s="2" t="s">
        <v>3836</v>
      </c>
      <c r="E1277" s="2" t="s">
        <v>6259</v>
      </c>
      <c r="F1277" s="2" t="s">
        <v>6260</v>
      </c>
      <c r="G1277" t="s">
        <v>101</v>
      </c>
      <c r="H1277" s="1">
        <f>DATE(2025,1,6)</f>
        <v>45663</v>
      </c>
      <c r="I1277" s="45">
        <v>110.55</v>
      </c>
    </row>
    <row r="1278" spans="1:9" x14ac:dyDescent="0.25">
      <c r="A1278">
        <f t="shared" ca="1" si="20"/>
        <v>0.71137519173345998</v>
      </c>
      <c r="B1278" s="2" t="s">
        <v>187</v>
      </c>
      <c r="C1278" s="2" t="s">
        <v>188</v>
      </c>
      <c r="D1278" s="2" t="s">
        <v>3836</v>
      </c>
      <c r="E1278" s="2" t="s">
        <v>6261</v>
      </c>
      <c r="F1278" s="2" t="s">
        <v>6262</v>
      </c>
      <c r="G1278" t="s">
        <v>79</v>
      </c>
      <c r="H1278" s="1">
        <f>DATE(2025,1,7)</f>
        <v>45664</v>
      </c>
      <c r="I1278" s="45">
        <v>2090.4</v>
      </c>
    </row>
    <row r="1279" spans="1:9" x14ac:dyDescent="0.25">
      <c r="A1279">
        <f t="shared" ca="1" si="20"/>
        <v>0.55991424139851154</v>
      </c>
      <c r="B1279" s="2" t="s">
        <v>241</v>
      </c>
      <c r="C1279" s="2" t="s">
        <v>242</v>
      </c>
      <c r="D1279" s="2" t="s">
        <v>3836</v>
      </c>
      <c r="E1279" s="2" t="s">
        <v>6263</v>
      </c>
      <c r="F1279" s="2" t="s">
        <v>3997</v>
      </c>
      <c r="G1279" t="s">
        <v>101</v>
      </c>
      <c r="H1279" s="1">
        <f>DATE(2025,1,15)</f>
        <v>45672</v>
      </c>
      <c r="I1279" s="45">
        <v>333.72</v>
      </c>
    </row>
    <row r="1280" spans="1:9" x14ac:dyDescent="0.25">
      <c r="A1280">
        <f t="shared" ca="1" si="20"/>
        <v>0.33414848534518116</v>
      </c>
      <c r="B1280" s="2" t="s">
        <v>281</v>
      </c>
      <c r="C1280" s="2" t="s">
        <v>282</v>
      </c>
      <c r="D1280" s="2" t="s">
        <v>3836</v>
      </c>
      <c r="E1280" s="2" t="s">
        <v>6264</v>
      </c>
      <c r="F1280" s="2" t="s">
        <v>4408</v>
      </c>
      <c r="G1280" t="s">
        <v>79</v>
      </c>
      <c r="H1280" s="1">
        <f>DATE(2024,10,1)</f>
        <v>45566</v>
      </c>
      <c r="I1280" s="45">
        <v>8240.16</v>
      </c>
    </row>
    <row r="1281" spans="1:9" x14ac:dyDescent="0.25">
      <c r="A1281">
        <f t="shared" ca="1" si="20"/>
        <v>0.21710606689201817</v>
      </c>
      <c r="B1281" s="2" t="s">
        <v>261</v>
      </c>
      <c r="C1281" s="2" t="s">
        <v>262</v>
      </c>
      <c r="D1281" s="2" t="s">
        <v>3836</v>
      </c>
      <c r="E1281" s="2" t="s">
        <v>6265</v>
      </c>
      <c r="F1281" s="2" t="s">
        <v>6266</v>
      </c>
      <c r="G1281" t="s">
        <v>79</v>
      </c>
      <c r="H1281" s="1">
        <f>DATE(2024,12,17)</f>
        <v>45643</v>
      </c>
      <c r="I1281" s="45">
        <v>1475.79</v>
      </c>
    </row>
    <row r="1282" spans="1:9" x14ac:dyDescent="0.25">
      <c r="A1282">
        <f t="shared" ca="1" si="20"/>
        <v>0.46332584581737457</v>
      </c>
      <c r="B1282" s="2" t="s">
        <v>187</v>
      </c>
      <c r="C1282" s="2" t="s">
        <v>188</v>
      </c>
      <c r="D1282" s="2" t="s">
        <v>3836</v>
      </c>
      <c r="E1282" s="2" t="s">
        <v>6267</v>
      </c>
      <c r="F1282" s="2" t="s">
        <v>6268</v>
      </c>
      <c r="G1282" t="s">
        <v>101</v>
      </c>
      <c r="H1282" s="1">
        <f>DATE(2025,2,7)</f>
        <v>45695</v>
      </c>
      <c r="I1282" s="45">
        <v>146.05000000000001</v>
      </c>
    </row>
    <row r="1283" spans="1:9" x14ac:dyDescent="0.25">
      <c r="A1283">
        <f t="shared" ca="1" si="20"/>
        <v>0.11587702921232801</v>
      </c>
      <c r="B1283" s="2" t="s">
        <v>241</v>
      </c>
      <c r="C1283" s="2" t="s">
        <v>242</v>
      </c>
      <c r="D1283" s="2" t="s">
        <v>3836</v>
      </c>
      <c r="E1283" s="2" t="s">
        <v>6269</v>
      </c>
      <c r="F1283" s="2" t="s">
        <v>6270</v>
      </c>
      <c r="G1283" t="s">
        <v>101</v>
      </c>
      <c r="H1283" s="1">
        <f>DATE(2025,1,29)</f>
        <v>45686</v>
      </c>
      <c r="I1283" s="45">
        <v>446.76</v>
      </c>
    </row>
    <row r="1284" spans="1:9" x14ac:dyDescent="0.25">
      <c r="A1284">
        <f t="shared" ca="1" si="20"/>
        <v>2.1477179242945121E-2</v>
      </c>
      <c r="B1284" s="2" t="s">
        <v>187</v>
      </c>
      <c r="C1284" s="2" t="s">
        <v>188</v>
      </c>
      <c r="D1284" s="2" t="s">
        <v>3836</v>
      </c>
      <c r="E1284" s="2" t="s">
        <v>6271</v>
      </c>
      <c r="F1284" s="2" t="s">
        <v>6272</v>
      </c>
      <c r="G1284" t="s">
        <v>79</v>
      </c>
      <c r="H1284" s="1">
        <f>DATE(2024,12,16)</f>
        <v>45642</v>
      </c>
      <c r="I1284" s="45">
        <v>878.08</v>
      </c>
    </row>
    <row r="1285" spans="1:9" x14ac:dyDescent="0.25">
      <c r="A1285">
        <f t="shared" ca="1" si="20"/>
        <v>0.52779895017466105</v>
      </c>
      <c r="B1285" s="2" t="s">
        <v>95</v>
      </c>
      <c r="C1285" s="2" t="s">
        <v>96</v>
      </c>
      <c r="D1285" s="2" t="s">
        <v>3836</v>
      </c>
      <c r="E1285" s="2" t="s">
        <v>6273</v>
      </c>
      <c r="F1285" s="2" t="s">
        <v>3905</v>
      </c>
      <c r="G1285" t="s">
        <v>79</v>
      </c>
      <c r="H1285" s="1">
        <f>DATE(2024,11,12)</f>
        <v>45608</v>
      </c>
      <c r="I1285" s="45">
        <v>468</v>
      </c>
    </row>
    <row r="1286" spans="1:9" x14ac:dyDescent="0.25">
      <c r="A1286">
        <f t="shared" ref="A1286:A1349" ca="1" si="21">RAND()</f>
        <v>0.36328573768897088</v>
      </c>
      <c r="B1286" s="2" t="s">
        <v>224</v>
      </c>
      <c r="C1286" s="2" t="s">
        <v>225</v>
      </c>
      <c r="D1286" s="2" t="s">
        <v>3836</v>
      </c>
      <c r="E1286" s="2" t="s">
        <v>6274</v>
      </c>
      <c r="F1286" s="2" t="s">
        <v>4103</v>
      </c>
      <c r="G1286" t="s">
        <v>79</v>
      </c>
      <c r="H1286" s="1">
        <f>DATE(2024,12,30)</f>
        <v>45656</v>
      </c>
      <c r="I1286" s="45">
        <v>7658.27</v>
      </c>
    </row>
    <row r="1287" spans="1:9" x14ac:dyDescent="0.25">
      <c r="A1287">
        <f t="shared" ca="1" si="21"/>
        <v>0.57304056895007138</v>
      </c>
      <c r="B1287" s="2" t="s">
        <v>187</v>
      </c>
      <c r="C1287" s="2" t="s">
        <v>188</v>
      </c>
      <c r="D1287" s="2" t="s">
        <v>3836</v>
      </c>
      <c r="E1287" s="2" t="s">
        <v>6275</v>
      </c>
      <c r="F1287" s="2" t="s">
        <v>6276</v>
      </c>
      <c r="G1287" t="s">
        <v>79</v>
      </c>
      <c r="H1287" s="1">
        <f>DATE(2024,11,5)</f>
        <v>45601</v>
      </c>
      <c r="I1287" s="45">
        <v>128.16</v>
      </c>
    </row>
    <row r="1288" spans="1:9" x14ac:dyDescent="0.25">
      <c r="A1288">
        <f t="shared" ca="1" si="21"/>
        <v>0.94578010735343909</v>
      </c>
      <c r="B1288" s="2" t="s">
        <v>110</v>
      </c>
      <c r="C1288" s="2" t="s">
        <v>111</v>
      </c>
      <c r="D1288" s="2" t="s">
        <v>3836</v>
      </c>
      <c r="E1288" s="2" t="s">
        <v>6277</v>
      </c>
      <c r="F1288" s="2" t="s">
        <v>6278</v>
      </c>
      <c r="G1288" t="s">
        <v>79</v>
      </c>
      <c r="H1288" s="1">
        <f>DATE(2025,1,17)</f>
        <v>45674</v>
      </c>
      <c r="I1288" s="45">
        <v>5652</v>
      </c>
    </row>
    <row r="1289" spans="1:9" x14ac:dyDescent="0.25">
      <c r="A1289">
        <f t="shared" ca="1" si="21"/>
        <v>0.93203566867604504</v>
      </c>
      <c r="B1289" s="2" t="s">
        <v>150</v>
      </c>
      <c r="C1289" s="2" t="s">
        <v>151</v>
      </c>
      <c r="D1289" s="2" t="s">
        <v>3836</v>
      </c>
      <c r="E1289" s="2" t="s">
        <v>6279</v>
      </c>
      <c r="F1289" s="2" t="s">
        <v>6280</v>
      </c>
      <c r="G1289" t="s">
        <v>79</v>
      </c>
      <c r="H1289" s="1">
        <f>DATE(2025,1,17)</f>
        <v>45674</v>
      </c>
      <c r="I1289" s="45">
        <v>1945.69</v>
      </c>
    </row>
    <row r="1290" spans="1:9" x14ac:dyDescent="0.25">
      <c r="A1290">
        <f t="shared" ca="1" si="21"/>
        <v>5.568219067442004E-2</v>
      </c>
      <c r="B1290" s="2" t="s">
        <v>285</v>
      </c>
      <c r="C1290" s="2" t="s">
        <v>286</v>
      </c>
      <c r="D1290" s="2" t="s">
        <v>3836</v>
      </c>
      <c r="E1290" s="2" t="s">
        <v>6281</v>
      </c>
      <c r="F1290" s="2" t="s">
        <v>6282</v>
      </c>
      <c r="G1290" t="s">
        <v>79</v>
      </c>
      <c r="H1290" s="1">
        <f>DATE(2025,1,8)</f>
        <v>45665</v>
      </c>
      <c r="I1290" s="45">
        <v>10750.26</v>
      </c>
    </row>
    <row r="1291" spans="1:9" x14ac:dyDescent="0.25">
      <c r="A1291">
        <f t="shared" ca="1" si="21"/>
        <v>0.77088257582011044</v>
      </c>
      <c r="B1291" s="2" t="s">
        <v>285</v>
      </c>
      <c r="C1291" s="2" t="s">
        <v>286</v>
      </c>
      <c r="D1291" s="2" t="s">
        <v>3836</v>
      </c>
      <c r="E1291" s="2" t="s">
        <v>6283</v>
      </c>
      <c r="F1291" s="2" t="s">
        <v>3861</v>
      </c>
      <c r="G1291" t="s">
        <v>79</v>
      </c>
      <c r="H1291" s="1">
        <f>DATE(2024,12,3)</f>
        <v>45629</v>
      </c>
      <c r="I1291" s="45">
        <v>25448.6</v>
      </c>
    </row>
    <row r="1292" spans="1:9" x14ac:dyDescent="0.25">
      <c r="A1292">
        <f t="shared" ca="1" si="21"/>
        <v>0.49361950311128566</v>
      </c>
      <c r="B1292" s="2" t="s">
        <v>120</v>
      </c>
      <c r="C1292" s="2" t="s">
        <v>121</v>
      </c>
      <c r="D1292" s="2" t="s">
        <v>3836</v>
      </c>
      <c r="E1292" s="2" t="s">
        <v>6284</v>
      </c>
      <c r="F1292" s="2" t="s">
        <v>5100</v>
      </c>
      <c r="G1292" t="s">
        <v>101</v>
      </c>
      <c r="H1292" s="1">
        <f>DATE(2025,2,7)</f>
        <v>45695</v>
      </c>
      <c r="I1292" s="45">
        <v>829.49</v>
      </c>
    </row>
    <row r="1293" spans="1:9" x14ac:dyDescent="0.25">
      <c r="A1293">
        <f t="shared" ca="1" si="21"/>
        <v>0.94745298912359688</v>
      </c>
      <c r="B1293" s="2" t="s">
        <v>187</v>
      </c>
      <c r="C1293" s="2" t="s">
        <v>188</v>
      </c>
      <c r="D1293" s="2" t="s">
        <v>3836</v>
      </c>
      <c r="E1293" s="2" t="s">
        <v>6285</v>
      </c>
      <c r="F1293" s="2" t="s">
        <v>6286</v>
      </c>
      <c r="G1293" t="s">
        <v>79</v>
      </c>
      <c r="H1293" s="1">
        <f>DATE(2024,10,16)</f>
        <v>45581</v>
      </c>
      <c r="I1293" s="45">
        <v>1461.96</v>
      </c>
    </row>
    <row r="1294" spans="1:9" x14ac:dyDescent="0.25">
      <c r="A1294">
        <f t="shared" ca="1" si="21"/>
        <v>0.46709916102662818</v>
      </c>
      <c r="B1294" s="2" t="s">
        <v>678</v>
      </c>
      <c r="C1294" s="2" t="s">
        <v>679</v>
      </c>
      <c r="D1294" s="2" t="s">
        <v>3836</v>
      </c>
      <c r="E1294" s="2" t="s">
        <v>6287</v>
      </c>
      <c r="F1294" s="2" t="s">
        <v>6288</v>
      </c>
      <c r="G1294" t="s">
        <v>79</v>
      </c>
      <c r="H1294" s="1">
        <f>DATE(2024,12,27)</f>
        <v>45653</v>
      </c>
      <c r="I1294" s="45">
        <v>1058.26</v>
      </c>
    </row>
    <row r="1295" spans="1:9" x14ac:dyDescent="0.25">
      <c r="A1295">
        <f t="shared" ca="1" si="21"/>
        <v>0.53174437230753091</v>
      </c>
      <c r="B1295" s="2" t="s">
        <v>110</v>
      </c>
      <c r="C1295" s="2" t="s">
        <v>111</v>
      </c>
      <c r="D1295" s="2" t="s">
        <v>3836</v>
      </c>
      <c r="E1295" s="2" t="s">
        <v>6289</v>
      </c>
      <c r="F1295" s="2" t="s">
        <v>4790</v>
      </c>
      <c r="G1295" t="s">
        <v>79</v>
      </c>
      <c r="H1295" s="1">
        <f>DATE(2024,10,16)</f>
        <v>45581</v>
      </c>
      <c r="I1295" s="45">
        <v>1274.8800000000001</v>
      </c>
    </row>
    <row r="1296" spans="1:9" x14ac:dyDescent="0.25">
      <c r="A1296">
        <f t="shared" ca="1" si="21"/>
        <v>0.13540085745545283</v>
      </c>
      <c r="B1296" s="2" t="s">
        <v>85</v>
      </c>
      <c r="C1296" s="2" t="s">
        <v>86</v>
      </c>
      <c r="D1296" s="2" t="s">
        <v>3836</v>
      </c>
      <c r="E1296" s="2" t="s">
        <v>6290</v>
      </c>
      <c r="F1296" s="2" t="s">
        <v>6291</v>
      </c>
      <c r="G1296" t="s">
        <v>79</v>
      </c>
      <c r="H1296" s="1">
        <f>DATE(2024,10,17)</f>
        <v>45582</v>
      </c>
      <c r="I1296" s="45">
        <v>1812.48</v>
      </c>
    </row>
    <row r="1297" spans="1:9" x14ac:dyDescent="0.25">
      <c r="A1297">
        <f t="shared" ca="1" si="21"/>
        <v>0.6961238857593548</v>
      </c>
      <c r="B1297" s="2" t="s">
        <v>6292</v>
      </c>
      <c r="C1297" s="2" t="s">
        <v>6293</v>
      </c>
      <c r="D1297" s="2" t="s">
        <v>3836</v>
      </c>
      <c r="E1297" s="2" t="s">
        <v>6294</v>
      </c>
      <c r="F1297" s="2" t="s">
        <v>6295</v>
      </c>
      <c r="G1297" t="s">
        <v>79</v>
      </c>
      <c r="H1297" s="1">
        <f>DATE(2024,11,15)</f>
        <v>45611</v>
      </c>
      <c r="I1297" s="45">
        <v>764.6</v>
      </c>
    </row>
    <row r="1298" spans="1:9" x14ac:dyDescent="0.25">
      <c r="A1298">
        <f t="shared" ca="1" si="21"/>
        <v>0.84988673171548801</v>
      </c>
      <c r="B1298" s="2" t="s">
        <v>110</v>
      </c>
      <c r="C1298" s="2" t="s">
        <v>111</v>
      </c>
      <c r="D1298" s="2" t="s">
        <v>3836</v>
      </c>
      <c r="E1298" s="2" t="s">
        <v>6296</v>
      </c>
      <c r="F1298" s="2" t="s">
        <v>6297</v>
      </c>
      <c r="G1298" t="s">
        <v>101</v>
      </c>
      <c r="H1298" s="1">
        <f>DATE(2025,2,6)</f>
        <v>45694</v>
      </c>
      <c r="I1298" s="45">
        <v>5196</v>
      </c>
    </row>
    <row r="1299" spans="1:9" x14ac:dyDescent="0.25">
      <c r="A1299">
        <f t="shared" ca="1" si="21"/>
        <v>0.41046000987710118</v>
      </c>
      <c r="B1299" s="2" t="s">
        <v>150</v>
      </c>
      <c r="C1299" s="2" t="s">
        <v>151</v>
      </c>
      <c r="D1299" s="2" t="s">
        <v>3836</v>
      </c>
      <c r="E1299" s="2" t="s">
        <v>6298</v>
      </c>
      <c r="F1299" s="2" t="s">
        <v>4648</v>
      </c>
      <c r="G1299" t="s">
        <v>79</v>
      </c>
      <c r="H1299" s="1">
        <f>DATE(2024,10,2)</f>
        <v>45567</v>
      </c>
      <c r="I1299" s="45">
        <v>1220.72</v>
      </c>
    </row>
    <row r="1300" spans="1:9" x14ac:dyDescent="0.25">
      <c r="A1300">
        <f t="shared" ca="1" si="21"/>
        <v>0.51740811036632361</v>
      </c>
      <c r="B1300" s="2" t="s">
        <v>187</v>
      </c>
      <c r="C1300" s="2" t="s">
        <v>188</v>
      </c>
      <c r="D1300" s="2" t="s">
        <v>3836</v>
      </c>
      <c r="E1300" s="2" t="s">
        <v>6299</v>
      </c>
      <c r="F1300" s="2" t="s">
        <v>6300</v>
      </c>
      <c r="G1300" t="s">
        <v>79</v>
      </c>
      <c r="H1300" s="1">
        <f>DATE(2024,10,25)</f>
        <v>45590</v>
      </c>
      <c r="I1300" s="45">
        <v>194.28</v>
      </c>
    </row>
    <row r="1301" spans="1:9" x14ac:dyDescent="0.25">
      <c r="A1301">
        <f t="shared" ca="1" si="21"/>
        <v>0.87490918813118301</v>
      </c>
      <c r="B1301" s="2" t="s">
        <v>187</v>
      </c>
      <c r="C1301" s="2" t="s">
        <v>188</v>
      </c>
      <c r="D1301" s="2" t="s">
        <v>3836</v>
      </c>
      <c r="E1301" s="2" t="s">
        <v>6301</v>
      </c>
      <c r="F1301" s="2" t="s">
        <v>6302</v>
      </c>
      <c r="G1301" t="s">
        <v>79</v>
      </c>
      <c r="H1301" s="1">
        <f>DATE(2024,10,18)</f>
        <v>45583</v>
      </c>
      <c r="I1301" s="45">
        <v>241.2</v>
      </c>
    </row>
    <row r="1302" spans="1:9" x14ac:dyDescent="0.25">
      <c r="A1302">
        <f t="shared" ca="1" si="21"/>
        <v>0.61183359262490578</v>
      </c>
      <c r="B1302" s="2" t="s">
        <v>120</v>
      </c>
      <c r="C1302" s="2" t="s">
        <v>121</v>
      </c>
      <c r="D1302" s="2" t="s">
        <v>3836</v>
      </c>
      <c r="E1302" s="2" t="s">
        <v>6303</v>
      </c>
      <c r="F1302" s="2" t="s">
        <v>6304</v>
      </c>
      <c r="G1302" t="s">
        <v>79</v>
      </c>
      <c r="H1302" s="1">
        <f>DATE(2024,12,13)</f>
        <v>45639</v>
      </c>
      <c r="I1302" s="45">
        <v>2530.1</v>
      </c>
    </row>
    <row r="1303" spans="1:9" x14ac:dyDescent="0.25">
      <c r="A1303">
        <f t="shared" ca="1" si="21"/>
        <v>0.94081290453787203</v>
      </c>
      <c r="B1303" s="2" t="s">
        <v>102</v>
      </c>
      <c r="C1303" s="2" t="s">
        <v>103</v>
      </c>
      <c r="D1303" s="2" t="s">
        <v>3836</v>
      </c>
      <c r="E1303" s="2" t="s">
        <v>6305</v>
      </c>
      <c r="F1303" s="2" t="s">
        <v>6306</v>
      </c>
      <c r="G1303" t="s">
        <v>79</v>
      </c>
      <c r="H1303" s="1">
        <f>DATE(2024,12,4)</f>
        <v>45630</v>
      </c>
      <c r="I1303" s="45">
        <v>442.35</v>
      </c>
    </row>
    <row r="1304" spans="1:9" x14ac:dyDescent="0.25">
      <c r="A1304">
        <f t="shared" ca="1" si="21"/>
        <v>0.125434523709965</v>
      </c>
      <c r="B1304" s="2" t="s">
        <v>81</v>
      </c>
      <c r="C1304" s="2" t="s">
        <v>82</v>
      </c>
      <c r="D1304" s="2" t="s">
        <v>3836</v>
      </c>
      <c r="E1304" s="2" t="s">
        <v>6307</v>
      </c>
      <c r="F1304" s="2" t="s">
        <v>6308</v>
      </c>
      <c r="G1304" t="s">
        <v>101</v>
      </c>
      <c r="H1304" s="1">
        <f>DATE(2025,2,10)</f>
        <v>45698</v>
      </c>
      <c r="I1304" s="45">
        <v>907.68</v>
      </c>
    </row>
    <row r="1305" spans="1:9" x14ac:dyDescent="0.25">
      <c r="A1305">
        <f t="shared" ca="1" si="21"/>
        <v>0.77724492308298598</v>
      </c>
      <c r="B1305" s="2" t="s">
        <v>81</v>
      </c>
      <c r="C1305" s="2" t="s">
        <v>82</v>
      </c>
      <c r="D1305" s="2" t="s">
        <v>3836</v>
      </c>
      <c r="E1305" s="2" t="s">
        <v>6309</v>
      </c>
      <c r="F1305" s="2" t="s">
        <v>6310</v>
      </c>
      <c r="G1305" t="s">
        <v>101</v>
      </c>
      <c r="H1305" s="1">
        <f>DATE(2024,12,29)</f>
        <v>45655</v>
      </c>
      <c r="I1305" s="45">
        <v>929.14</v>
      </c>
    </row>
    <row r="1306" spans="1:9" x14ac:dyDescent="0.25">
      <c r="A1306">
        <f t="shared" ca="1" si="21"/>
        <v>0.50992228289950747</v>
      </c>
      <c r="B1306" s="2" t="s">
        <v>241</v>
      </c>
      <c r="C1306" s="2" t="s">
        <v>242</v>
      </c>
      <c r="D1306" s="2" t="s">
        <v>3836</v>
      </c>
      <c r="E1306" s="2" t="s">
        <v>6311</v>
      </c>
      <c r="F1306" s="2" t="s">
        <v>6312</v>
      </c>
      <c r="G1306" t="s">
        <v>79</v>
      </c>
      <c r="H1306" s="1">
        <f>DATE(2024,10,14)</f>
        <v>45579</v>
      </c>
      <c r="I1306" s="45">
        <v>11.63</v>
      </c>
    </row>
    <row r="1307" spans="1:9" x14ac:dyDescent="0.25">
      <c r="A1307">
        <f t="shared" ca="1" si="21"/>
        <v>0.52840257493172649</v>
      </c>
      <c r="B1307" s="2" t="s">
        <v>678</v>
      </c>
      <c r="C1307" s="2" t="s">
        <v>679</v>
      </c>
      <c r="D1307" s="2" t="s">
        <v>3836</v>
      </c>
      <c r="E1307" s="2" t="s">
        <v>6313</v>
      </c>
      <c r="F1307" s="2" t="s">
        <v>6314</v>
      </c>
      <c r="G1307" t="s">
        <v>101</v>
      </c>
      <c r="H1307" s="1">
        <f>DATE(2025,2,12)</f>
        <v>45700</v>
      </c>
      <c r="I1307" s="45">
        <v>569.9</v>
      </c>
    </row>
    <row r="1308" spans="1:9" x14ac:dyDescent="0.25">
      <c r="A1308">
        <f t="shared" ca="1" si="21"/>
        <v>0.80723986295427008</v>
      </c>
      <c r="B1308" s="2" t="s">
        <v>354</v>
      </c>
      <c r="C1308" s="2" t="s">
        <v>355</v>
      </c>
      <c r="D1308" s="2" t="s">
        <v>3836</v>
      </c>
      <c r="E1308" s="2" t="s">
        <v>6315</v>
      </c>
      <c r="F1308" s="2" t="s">
        <v>6316</v>
      </c>
      <c r="G1308" t="s">
        <v>101</v>
      </c>
      <c r="H1308" s="1">
        <f>DATE(2025,2,6)</f>
        <v>45694</v>
      </c>
      <c r="I1308" s="45">
        <v>1119</v>
      </c>
    </row>
    <row r="1309" spans="1:9" x14ac:dyDescent="0.25">
      <c r="A1309">
        <f t="shared" ca="1" si="21"/>
        <v>0.7627118544503001</v>
      </c>
      <c r="B1309" s="2" t="s">
        <v>74</v>
      </c>
      <c r="C1309" s="2" t="s">
        <v>75</v>
      </c>
      <c r="D1309" s="2" t="s">
        <v>3836</v>
      </c>
      <c r="E1309" s="2" t="s">
        <v>6317</v>
      </c>
      <c r="F1309" s="2" t="s">
        <v>6318</v>
      </c>
      <c r="G1309" t="s">
        <v>101</v>
      </c>
      <c r="H1309" s="1">
        <f>DATE(2025,2,18)</f>
        <v>45706</v>
      </c>
      <c r="I1309" s="45">
        <v>244.04</v>
      </c>
    </row>
    <row r="1310" spans="1:9" x14ac:dyDescent="0.25">
      <c r="A1310">
        <f t="shared" ca="1" si="21"/>
        <v>2.4872021749585693E-3</v>
      </c>
      <c r="B1310" s="2" t="s">
        <v>241</v>
      </c>
      <c r="C1310" s="2" t="s">
        <v>242</v>
      </c>
      <c r="D1310" s="2" t="s">
        <v>3836</v>
      </c>
      <c r="E1310" s="2" t="s">
        <v>6319</v>
      </c>
      <c r="F1310" s="2" t="s">
        <v>6320</v>
      </c>
      <c r="G1310" t="s">
        <v>79</v>
      </c>
      <c r="H1310" s="1">
        <f>DATE(2024,12,2)</f>
        <v>45628</v>
      </c>
      <c r="I1310" s="45">
        <v>635.87</v>
      </c>
    </row>
    <row r="1311" spans="1:9" x14ac:dyDescent="0.25">
      <c r="A1311">
        <f t="shared" ca="1" si="21"/>
        <v>0.39960835009005891</v>
      </c>
      <c r="B1311" s="2" t="s">
        <v>241</v>
      </c>
      <c r="C1311" s="2" t="s">
        <v>242</v>
      </c>
      <c r="D1311" s="2" t="s">
        <v>3836</v>
      </c>
      <c r="E1311" s="2" t="s">
        <v>6321</v>
      </c>
      <c r="F1311" s="2" t="s">
        <v>6322</v>
      </c>
      <c r="G1311" t="s">
        <v>79</v>
      </c>
      <c r="H1311" s="1">
        <f>DATE(2024,10,21)</f>
        <v>45586</v>
      </c>
      <c r="I1311" s="45">
        <v>1451.72</v>
      </c>
    </row>
    <row r="1312" spans="1:9" x14ac:dyDescent="0.25">
      <c r="A1312">
        <f t="shared" ca="1" si="21"/>
        <v>0.89302830042678571</v>
      </c>
      <c r="B1312" s="2" t="s">
        <v>126</v>
      </c>
      <c r="C1312" s="2" t="s">
        <v>127</v>
      </c>
      <c r="D1312" s="2" t="s">
        <v>3836</v>
      </c>
      <c r="E1312" s="2" t="s">
        <v>6323</v>
      </c>
      <c r="F1312" s="2" t="s">
        <v>6324</v>
      </c>
      <c r="G1312" t="s">
        <v>79</v>
      </c>
      <c r="H1312" s="1">
        <f>DATE(2024,12,6)</f>
        <v>45632</v>
      </c>
      <c r="I1312" s="45">
        <v>14.7</v>
      </c>
    </row>
    <row r="1313" spans="1:9" x14ac:dyDescent="0.25">
      <c r="A1313">
        <f t="shared" ca="1" si="21"/>
        <v>0.55834467989009595</v>
      </c>
      <c r="B1313" s="2" t="s">
        <v>81</v>
      </c>
      <c r="C1313" s="2" t="s">
        <v>82</v>
      </c>
      <c r="D1313" s="2" t="s">
        <v>3836</v>
      </c>
      <c r="E1313" s="2" t="s">
        <v>6325</v>
      </c>
      <c r="F1313" s="2" t="s">
        <v>6326</v>
      </c>
      <c r="G1313" t="s">
        <v>101</v>
      </c>
      <c r="H1313" s="1">
        <f>DATE(2025,1,2)</f>
        <v>45659</v>
      </c>
      <c r="I1313" s="45">
        <v>628.04999999999995</v>
      </c>
    </row>
    <row r="1314" spans="1:9" x14ac:dyDescent="0.25">
      <c r="A1314">
        <f t="shared" ca="1" si="21"/>
        <v>0.75985173152577024</v>
      </c>
      <c r="B1314" s="2" t="s">
        <v>126</v>
      </c>
      <c r="C1314" s="2" t="s">
        <v>127</v>
      </c>
      <c r="D1314" s="2" t="s">
        <v>3836</v>
      </c>
      <c r="E1314" s="2" t="s">
        <v>6327</v>
      </c>
      <c r="F1314" s="2" t="s">
        <v>6328</v>
      </c>
      <c r="G1314" t="s">
        <v>79</v>
      </c>
      <c r="H1314" s="1">
        <f>DATE(2025,1,13)</f>
        <v>45670</v>
      </c>
      <c r="I1314" s="45">
        <v>490.56</v>
      </c>
    </row>
    <row r="1315" spans="1:9" x14ac:dyDescent="0.25">
      <c r="A1315">
        <f t="shared" ca="1" si="21"/>
        <v>1.8638092089208969E-2</v>
      </c>
      <c r="B1315" s="2" t="s">
        <v>110</v>
      </c>
      <c r="C1315" s="2" t="s">
        <v>111</v>
      </c>
      <c r="D1315" s="2" t="s">
        <v>3836</v>
      </c>
      <c r="E1315" s="2" t="s">
        <v>6329</v>
      </c>
      <c r="F1315" s="2" t="s">
        <v>6330</v>
      </c>
      <c r="G1315" t="s">
        <v>79</v>
      </c>
      <c r="H1315" s="1">
        <f>DATE(2024,10,18)</f>
        <v>45583</v>
      </c>
      <c r="I1315" s="45">
        <v>10443.959999999999</v>
      </c>
    </row>
    <row r="1316" spans="1:9" x14ac:dyDescent="0.25">
      <c r="A1316">
        <f t="shared" ca="1" si="21"/>
        <v>0.80765846489736071</v>
      </c>
      <c r="B1316" s="2" t="s">
        <v>187</v>
      </c>
      <c r="C1316" s="2" t="s">
        <v>188</v>
      </c>
      <c r="D1316" s="2" t="s">
        <v>3836</v>
      </c>
      <c r="E1316" s="2" t="s">
        <v>6331</v>
      </c>
      <c r="F1316" s="2" t="s">
        <v>6332</v>
      </c>
      <c r="G1316" t="s">
        <v>79</v>
      </c>
      <c r="H1316" s="1">
        <f>DATE(2024,10,8)</f>
        <v>45573</v>
      </c>
      <c r="I1316" s="45">
        <v>80.400000000000006</v>
      </c>
    </row>
    <row r="1317" spans="1:9" x14ac:dyDescent="0.25">
      <c r="A1317">
        <f t="shared" ca="1" si="21"/>
        <v>0.89161273498364335</v>
      </c>
      <c r="B1317" s="2" t="s">
        <v>354</v>
      </c>
      <c r="C1317" s="2" t="s">
        <v>355</v>
      </c>
      <c r="D1317" s="2" t="s">
        <v>3836</v>
      </c>
      <c r="E1317" s="2" t="s">
        <v>6333</v>
      </c>
      <c r="F1317" s="2" t="s">
        <v>6334</v>
      </c>
      <c r="G1317" t="s">
        <v>101</v>
      </c>
      <c r="H1317" s="1">
        <f>DATE(2025,2,21)</f>
        <v>45709</v>
      </c>
      <c r="I1317" s="45">
        <v>5959.45</v>
      </c>
    </row>
    <row r="1318" spans="1:9" x14ac:dyDescent="0.25">
      <c r="A1318">
        <f t="shared" ca="1" si="21"/>
        <v>0.84310093823389076</v>
      </c>
      <c r="B1318" s="2" t="s">
        <v>74</v>
      </c>
      <c r="C1318" s="2" t="s">
        <v>75</v>
      </c>
      <c r="D1318" s="2" t="s">
        <v>3836</v>
      </c>
      <c r="E1318" s="2" t="s">
        <v>6335</v>
      </c>
      <c r="F1318" s="2" t="s">
        <v>6336</v>
      </c>
      <c r="G1318" t="s">
        <v>79</v>
      </c>
      <c r="H1318" s="1">
        <f>DATE(2024,12,7)</f>
        <v>45633</v>
      </c>
      <c r="I1318" s="45">
        <v>7790.06</v>
      </c>
    </row>
    <row r="1319" spans="1:9" x14ac:dyDescent="0.25">
      <c r="A1319">
        <f t="shared" ca="1" si="21"/>
        <v>0.62722997627217347</v>
      </c>
      <c r="B1319" s="2" t="s">
        <v>110</v>
      </c>
      <c r="C1319" s="2" t="s">
        <v>111</v>
      </c>
      <c r="D1319" s="2" t="s">
        <v>3836</v>
      </c>
      <c r="E1319" s="2" t="s">
        <v>6337</v>
      </c>
      <c r="F1319" s="2" t="s">
        <v>6338</v>
      </c>
      <c r="G1319" t="s">
        <v>79</v>
      </c>
      <c r="H1319" s="1">
        <f>DATE(2024,11,12)</f>
        <v>45608</v>
      </c>
      <c r="I1319" s="45">
        <v>12200.16</v>
      </c>
    </row>
    <row r="1320" spans="1:9" x14ac:dyDescent="0.25">
      <c r="A1320">
        <f t="shared" ca="1" si="21"/>
        <v>0.57228328442392407</v>
      </c>
      <c r="B1320" s="2" t="s">
        <v>241</v>
      </c>
      <c r="C1320" s="2" t="s">
        <v>242</v>
      </c>
      <c r="D1320" s="2" t="s">
        <v>3836</v>
      </c>
      <c r="E1320" s="2" t="s">
        <v>6339</v>
      </c>
      <c r="F1320" s="2" t="s">
        <v>6340</v>
      </c>
      <c r="G1320" t="s">
        <v>79</v>
      </c>
      <c r="H1320" s="1">
        <f>DATE(2024,12,30)</f>
        <v>45656</v>
      </c>
      <c r="I1320" s="45">
        <v>364.54</v>
      </c>
    </row>
    <row r="1321" spans="1:9" x14ac:dyDescent="0.25">
      <c r="A1321">
        <f t="shared" ca="1" si="21"/>
        <v>0.68943481874179591</v>
      </c>
      <c r="B1321" s="2" t="s">
        <v>120</v>
      </c>
      <c r="C1321" s="2" t="s">
        <v>121</v>
      </c>
      <c r="D1321" s="2" t="s">
        <v>3836</v>
      </c>
      <c r="E1321" s="2" t="s">
        <v>6341</v>
      </c>
      <c r="F1321" s="2" t="s">
        <v>6342</v>
      </c>
      <c r="G1321" t="s">
        <v>79</v>
      </c>
      <c r="H1321" s="1">
        <f>DATE(2024,10,4)</f>
        <v>45569</v>
      </c>
      <c r="I1321" s="45">
        <v>5265</v>
      </c>
    </row>
    <row r="1322" spans="1:9" x14ac:dyDescent="0.25">
      <c r="A1322">
        <f t="shared" ca="1" si="21"/>
        <v>0.84142331379965718</v>
      </c>
      <c r="B1322" s="2" t="s">
        <v>574</v>
      </c>
      <c r="C1322" s="2" t="s">
        <v>575</v>
      </c>
      <c r="D1322" s="2" t="s">
        <v>3836</v>
      </c>
      <c r="E1322" s="2" t="s">
        <v>6343</v>
      </c>
      <c r="F1322" s="2" t="s">
        <v>6344</v>
      </c>
      <c r="G1322" t="s">
        <v>79</v>
      </c>
      <c r="H1322" s="1">
        <f>DATE(2024,10,14)</f>
        <v>45579</v>
      </c>
      <c r="I1322" s="45">
        <v>5618.41</v>
      </c>
    </row>
    <row r="1323" spans="1:9" x14ac:dyDescent="0.25">
      <c r="A1323">
        <f t="shared" ca="1" si="21"/>
        <v>0.94540112254217912</v>
      </c>
      <c r="B1323" s="2" t="s">
        <v>4270</v>
      </c>
      <c r="C1323" s="2" t="s">
        <v>4271</v>
      </c>
      <c r="D1323" s="2" t="s">
        <v>3836</v>
      </c>
      <c r="E1323" s="2" t="s">
        <v>6345</v>
      </c>
      <c r="F1323" s="2" t="s">
        <v>6346</v>
      </c>
      <c r="G1323" t="s">
        <v>79</v>
      </c>
      <c r="H1323" s="1">
        <f>DATE(2025,2,24)</f>
        <v>45712</v>
      </c>
      <c r="I1323" s="45">
        <v>570</v>
      </c>
    </row>
    <row r="1324" spans="1:9" x14ac:dyDescent="0.25">
      <c r="A1324">
        <f t="shared" ca="1" si="21"/>
        <v>0.93274200560550313</v>
      </c>
      <c r="B1324" s="2" t="s">
        <v>417</v>
      </c>
      <c r="C1324" s="2" t="s">
        <v>418</v>
      </c>
      <c r="D1324" s="2" t="s">
        <v>3836</v>
      </c>
      <c r="E1324" s="2" t="s">
        <v>6347</v>
      </c>
      <c r="F1324" s="2" t="s">
        <v>6348</v>
      </c>
      <c r="G1324" t="s">
        <v>79</v>
      </c>
      <c r="H1324" s="1">
        <f>DATE(2024,11,1)</f>
        <v>45597</v>
      </c>
      <c r="I1324" s="45">
        <v>2145.6</v>
      </c>
    </row>
    <row r="1325" spans="1:9" x14ac:dyDescent="0.25">
      <c r="A1325">
        <f t="shared" ca="1" si="21"/>
        <v>0.37901777674024095</v>
      </c>
      <c r="B1325" s="2" t="s">
        <v>126</v>
      </c>
      <c r="C1325" s="2" t="s">
        <v>127</v>
      </c>
      <c r="D1325" s="2" t="s">
        <v>3836</v>
      </c>
      <c r="E1325" s="2" t="s">
        <v>6349</v>
      </c>
      <c r="F1325" s="2" t="s">
        <v>6350</v>
      </c>
      <c r="G1325" t="s">
        <v>79</v>
      </c>
      <c r="H1325" s="1">
        <f>DATE(2025,1,17)</f>
        <v>45674</v>
      </c>
      <c r="I1325" s="45">
        <v>786.72</v>
      </c>
    </row>
    <row r="1326" spans="1:9" x14ac:dyDescent="0.25">
      <c r="A1326">
        <f t="shared" ca="1" si="21"/>
        <v>0.98651461301510535</v>
      </c>
      <c r="B1326" s="2" t="s">
        <v>6351</v>
      </c>
      <c r="C1326" s="2" t="s">
        <v>6352</v>
      </c>
      <c r="D1326" s="2" t="s">
        <v>3836</v>
      </c>
      <c r="E1326" s="2" t="s">
        <v>6353</v>
      </c>
      <c r="F1326" s="2" t="s">
        <v>6354</v>
      </c>
      <c r="G1326" t="s">
        <v>79</v>
      </c>
      <c r="H1326" s="1">
        <f>DATE(2025,3,3)</f>
        <v>45719</v>
      </c>
      <c r="I1326" s="45">
        <v>3648</v>
      </c>
    </row>
    <row r="1327" spans="1:9" x14ac:dyDescent="0.25">
      <c r="A1327">
        <f t="shared" ca="1" si="21"/>
        <v>0.60373411791762477</v>
      </c>
      <c r="B1327" s="2" t="s">
        <v>623</v>
      </c>
      <c r="C1327" s="2" t="s">
        <v>624</v>
      </c>
      <c r="D1327" s="2" t="s">
        <v>3836</v>
      </c>
      <c r="E1327" s="2" t="s">
        <v>6355</v>
      </c>
      <c r="F1327" s="2" t="s">
        <v>6356</v>
      </c>
      <c r="G1327" t="s">
        <v>101</v>
      </c>
      <c r="H1327" s="1">
        <f>DATE(2025,2,6)</f>
        <v>45694</v>
      </c>
      <c r="I1327" s="45">
        <v>15219.66</v>
      </c>
    </row>
    <row r="1328" spans="1:9" x14ac:dyDescent="0.25">
      <c r="A1328">
        <f t="shared" ca="1" si="21"/>
        <v>0.97941072477492264</v>
      </c>
      <c r="B1328" s="2" t="s">
        <v>3874</v>
      </c>
      <c r="C1328" s="2" t="s">
        <v>3875</v>
      </c>
      <c r="D1328" s="2" t="s">
        <v>3836</v>
      </c>
      <c r="E1328" s="2" t="s">
        <v>6357</v>
      </c>
      <c r="F1328" s="2" t="s">
        <v>6358</v>
      </c>
      <c r="G1328" t="s">
        <v>79</v>
      </c>
      <c r="H1328" s="1">
        <f>DATE(2025,1,9)</f>
        <v>45666</v>
      </c>
      <c r="I1328" s="45">
        <v>34116.53</v>
      </c>
    </row>
    <row r="1329" spans="1:9" x14ac:dyDescent="0.25">
      <c r="A1329">
        <f t="shared" ca="1" si="21"/>
        <v>0.66642021465218126</v>
      </c>
      <c r="B1329" s="2" t="s">
        <v>81</v>
      </c>
      <c r="C1329" s="2" t="s">
        <v>82</v>
      </c>
      <c r="D1329" s="2" t="s">
        <v>3836</v>
      </c>
      <c r="E1329" s="2" t="s">
        <v>6359</v>
      </c>
      <c r="F1329" s="2" t="s">
        <v>6360</v>
      </c>
      <c r="G1329" t="s">
        <v>101</v>
      </c>
      <c r="H1329" s="1">
        <f>DATE(2025,1,2)</f>
        <v>45659</v>
      </c>
      <c r="I1329" s="45">
        <v>2766.65</v>
      </c>
    </row>
    <row r="1330" spans="1:9" x14ac:dyDescent="0.25">
      <c r="A1330">
        <f t="shared" ca="1" si="21"/>
        <v>0.32567058777116009</v>
      </c>
      <c r="B1330" s="2" t="s">
        <v>81</v>
      </c>
      <c r="C1330" s="2" t="s">
        <v>82</v>
      </c>
      <c r="D1330" s="2" t="s">
        <v>3836</v>
      </c>
      <c r="E1330" s="2" t="s">
        <v>6361</v>
      </c>
      <c r="F1330" s="2" t="s">
        <v>6362</v>
      </c>
      <c r="G1330" t="s">
        <v>79</v>
      </c>
      <c r="H1330" s="1">
        <f>DATE(2024,11,12)</f>
        <v>45608</v>
      </c>
      <c r="I1330" s="45">
        <v>418.25</v>
      </c>
    </row>
    <row r="1331" spans="1:9" x14ac:dyDescent="0.25">
      <c r="A1331">
        <f t="shared" ca="1" si="21"/>
        <v>0.87411433925616944</v>
      </c>
      <c r="B1331" s="2" t="s">
        <v>281</v>
      </c>
      <c r="C1331" s="2" t="s">
        <v>282</v>
      </c>
      <c r="D1331" s="2" t="s">
        <v>3836</v>
      </c>
      <c r="E1331" s="2" t="s">
        <v>6363</v>
      </c>
      <c r="F1331" s="2" t="s">
        <v>4470</v>
      </c>
      <c r="G1331" t="s">
        <v>79</v>
      </c>
      <c r="H1331" s="1">
        <f>DATE(2024,11,18)</f>
        <v>45614</v>
      </c>
      <c r="I1331" s="45">
        <v>29634.03</v>
      </c>
    </row>
    <row r="1332" spans="1:9" x14ac:dyDescent="0.25">
      <c r="A1332">
        <f t="shared" ca="1" si="21"/>
        <v>0.38069851387193643</v>
      </c>
      <c r="B1332" s="2" t="s">
        <v>307</v>
      </c>
      <c r="C1332" s="2" t="s">
        <v>308</v>
      </c>
      <c r="D1332" s="2" t="s">
        <v>3836</v>
      </c>
      <c r="E1332" s="2" t="s">
        <v>6364</v>
      </c>
      <c r="F1332" s="2" t="s">
        <v>6365</v>
      </c>
      <c r="G1332" t="s">
        <v>79</v>
      </c>
      <c r="H1332" s="1">
        <f>DATE(2025,1,15)</f>
        <v>45672</v>
      </c>
      <c r="I1332" s="45">
        <v>645.54</v>
      </c>
    </row>
    <row r="1333" spans="1:9" x14ac:dyDescent="0.25">
      <c r="A1333">
        <f t="shared" ca="1" si="21"/>
        <v>0.36600176701804021</v>
      </c>
      <c r="B1333" s="2" t="s">
        <v>187</v>
      </c>
      <c r="C1333" s="2" t="s">
        <v>188</v>
      </c>
      <c r="D1333" s="2" t="s">
        <v>3836</v>
      </c>
      <c r="E1333" s="2" t="s">
        <v>6366</v>
      </c>
      <c r="F1333" s="2" t="s">
        <v>6367</v>
      </c>
      <c r="G1333" t="s">
        <v>101</v>
      </c>
      <c r="H1333" s="1">
        <f>DATE(2025,1,21)</f>
        <v>45678</v>
      </c>
      <c r="I1333" s="45">
        <v>5226</v>
      </c>
    </row>
    <row r="1334" spans="1:9" x14ac:dyDescent="0.25">
      <c r="A1334">
        <f t="shared" ca="1" si="21"/>
        <v>0.88274007630509055</v>
      </c>
      <c r="B1334" s="2" t="s">
        <v>166</v>
      </c>
      <c r="C1334" s="2" t="s">
        <v>167</v>
      </c>
      <c r="D1334" s="2" t="s">
        <v>3836</v>
      </c>
      <c r="E1334" s="2" t="s">
        <v>6368</v>
      </c>
      <c r="F1334" s="2" t="s">
        <v>5405</v>
      </c>
      <c r="G1334" t="s">
        <v>79</v>
      </c>
      <c r="H1334" s="1">
        <f>DATE(2025,1,7)</f>
        <v>45664</v>
      </c>
      <c r="I1334" s="45">
        <v>2807.25</v>
      </c>
    </row>
    <row r="1335" spans="1:9" x14ac:dyDescent="0.25">
      <c r="A1335">
        <f t="shared" ca="1" si="21"/>
        <v>0.5107225376347565</v>
      </c>
      <c r="B1335" s="2" t="s">
        <v>224</v>
      </c>
      <c r="C1335" s="2" t="s">
        <v>225</v>
      </c>
      <c r="D1335" s="2" t="s">
        <v>3836</v>
      </c>
      <c r="E1335" s="2" t="s">
        <v>6369</v>
      </c>
      <c r="F1335" s="2" t="s">
        <v>6010</v>
      </c>
      <c r="G1335" t="s">
        <v>79</v>
      </c>
      <c r="H1335" s="1">
        <f>DATE(2025,1,7)</f>
        <v>45664</v>
      </c>
      <c r="I1335" s="45">
        <v>-78.77</v>
      </c>
    </row>
    <row r="1336" spans="1:9" x14ac:dyDescent="0.25">
      <c r="A1336">
        <f t="shared" ca="1" si="21"/>
        <v>0.80537747486549238</v>
      </c>
      <c r="B1336" s="2" t="s">
        <v>241</v>
      </c>
      <c r="C1336" s="2" t="s">
        <v>242</v>
      </c>
      <c r="D1336" s="2" t="s">
        <v>3836</v>
      </c>
      <c r="E1336" s="2" t="s">
        <v>6370</v>
      </c>
      <c r="F1336" s="2" t="s">
        <v>6371</v>
      </c>
      <c r="G1336" t="s">
        <v>101</v>
      </c>
      <c r="H1336" s="1">
        <f>DATE(2025,2,24)</f>
        <v>45712</v>
      </c>
      <c r="I1336" s="45">
        <v>74.95</v>
      </c>
    </row>
    <row r="1337" spans="1:9" x14ac:dyDescent="0.25">
      <c r="A1337">
        <f t="shared" ca="1" si="21"/>
        <v>0.76864149390877623</v>
      </c>
      <c r="B1337" s="2" t="s">
        <v>241</v>
      </c>
      <c r="C1337" s="2" t="s">
        <v>242</v>
      </c>
      <c r="D1337" s="2" t="s">
        <v>3836</v>
      </c>
      <c r="E1337" s="2" t="s">
        <v>6372</v>
      </c>
      <c r="F1337" s="2" t="s">
        <v>4203</v>
      </c>
      <c r="G1337" t="s">
        <v>79</v>
      </c>
      <c r="H1337" s="1">
        <f>DATE(2024,11,11)</f>
        <v>45607</v>
      </c>
      <c r="I1337" s="45">
        <v>-818.61</v>
      </c>
    </row>
    <row r="1338" spans="1:9" x14ac:dyDescent="0.25">
      <c r="A1338">
        <f t="shared" ca="1" si="21"/>
        <v>0.94738596383726081</v>
      </c>
      <c r="B1338" s="2" t="s">
        <v>1893</v>
      </c>
      <c r="C1338" s="2" t="s">
        <v>1894</v>
      </c>
      <c r="D1338" s="2" t="s">
        <v>3836</v>
      </c>
      <c r="E1338" s="2" t="s">
        <v>6373</v>
      </c>
      <c r="F1338" s="2" t="s">
        <v>6374</v>
      </c>
      <c r="G1338" t="s">
        <v>79</v>
      </c>
      <c r="H1338" s="1">
        <f>DATE(2024,10,2)</f>
        <v>45567</v>
      </c>
      <c r="I1338" s="45">
        <v>855.5</v>
      </c>
    </row>
    <row r="1339" spans="1:9" x14ac:dyDescent="0.25">
      <c r="A1339">
        <f t="shared" ca="1" si="21"/>
        <v>0.41092691433972017</v>
      </c>
      <c r="B1339" s="2" t="s">
        <v>81</v>
      </c>
      <c r="C1339" s="2" t="s">
        <v>82</v>
      </c>
      <c r="D1339" s="2" t="s">
        <v>3836</v>
      </c>
      <c r="E1339" s="2" t="s">
        <v>6375</v>
      </c>
      <c r="F1339" s="2" t="s">
        <v>6376</v>
      </c>
      <c r="G1339" t="s">
        <v>79</v>
      </c>
      <c r="H1339" s="1">
        <f>DATE(2024,10,27)</f>
        <v>45592</v>
      </c>
      <c r="I1339" s="45">
        <v>6206.25</v>
      </c>
    </row>
    <row r="1340" spans="1:9" x14ac:dyDescent="0.25">
      <c r="A1340">
        <f t="shared" ca="1" si="21"/>
        <v>0.84463049162123172</v>
      </c>
      <c r="B1340" s="2" t="s">
        <v>285</v>
      </c>
      <c r="C1340" s="2" t="s">
        <v>286</v>
      </c>
      <c r="D1340" s="2" t="s">
        <v>3836</v>
      </c>
      <c r="E1340" s="2" t="s">
        <v>6377</v>
      </c>
      <c r="F1340" s="2" t="s">
        <v>6378</v>
      </c>
      <c r="G1340" t="s">
        <v>101</v>
      </c>
      <c r="H1340" s="1">
        <f>DATE(2025,2,24)</f>
        <v>45712</v>
      </c>
      <c r="I1340" s="45">
        <v>38.06</v>
      </c>
    </row>
    <row r="1341" spans="1:9" x14ac:dyDescent="0.25">
      <c r="A1341">
        <f t="shared" ca="1" si="21"/>
        <v>0.23583515309779823</v>
      </c>
      <c r="B1341" s="2" t="s">
        <v>241</v>
      </c>
      <c r="C1341" s="2" t="s">
        <v>242</v>
      </c>
      <c r="D1341" s="2" t="s">
        <v>3836</v>
      </c>
      <c r="E1341" s="2" t="s">
        <v>6379</v>
      </c>
      <c r="F1341" s="2" t="s">
        <v>6169</v>
      </c>
      <c r="G1341" t="s">
        <v>79</v>
      </c>
      <c r="H1341" s="1">
        <f>DATE(2024,11,25)</f>
        <v>45621</v>
      </c>
      <c r="I1341" s="45">
        <v>2583.44</v>
      </c>
    </row>
    <row r="1342" spans="1:9" x14ac:dyDescent="0.25">
      <c r="A1342">
        <f t="shared" ca="1" si="21"/>
        <v>0.35949880929805067</v>
      </c>
      <c r="B1342" s="2" t="s">
        <v>81</v>
      </c>
      <c r="C1342" s="2" t="s">
        <v>82</v>
      </c>
      <c r="D1342" s="2" t="s">
        <v>3836</v>
      </c>
      <c r="E1342" s="2" t="s">
        <v>6380</v>
      </c>
      <c r="F1342" s="2" t="s">
        <v>4394</v>
      </c>
      <c r="G1342" t="s">
        <v>101</v>
      </c>
      <c r="H1342" s="1">
        <f>DATE(2025,1,12)</f>
        <v>45669</v>
      </c>
      <c r="I1342" s="45">
        <v>6181.37</v>
      </c>
    </row>
    <row r="1343" spans="1:9" x14ac:dyDescent="0.25">
      <c r="A1343">
        <f t="shared" ca="1" si="21"/>
        <v>0.56743478529002667</v>
      </c>
      <c r="B1343" s="2" t="s">
        <v>241</v>
      </c>
      <c r="C1343" s="2" t="s">
        <v>242</v>
      </c>
      <c r="D1343" s="2" t="s">
        <v>3836</v>
      </c>
      <c r="E1343" s="2" t="s">
        <v>6381</v>
      </c>
      <c r="F1343" s="2" t="s">
        <v>6382</v>
      </c>
      <c r="G1343" t="s">
        <v>79</v>
      </c>
      <c r="H1343" s="1">
        <f>DATE(2024,10,17)</f>
        <v>45582</v>
      </c>
      <c r="I1343" s="45">
        <v>871.48</v>
      </c>
    </row>
    <row r="1344" spans="1:9" x14ac:dyDescent="0.25">
      <c r="A1344">
        <f t="shared" ca="1" si="21"/>
        <v>0.56353448108767135</v>
      </c>
      <c r="B1344" s="2" t="s">
        <v>241</v>
      </c>
      <c r="C1344" s="2" t="s">
        <v>242</v>
      </c>
      <c r="D1344" s="2" t="s">
        <v>3836</v>
      </c>
      <c r="E1344" s="2" t="s">
        <v>6383</v>
      </c>
      <c r="F1344" s="2" t="s">
        <v>6384</v>
      </c>
      <c r="G1344" t="s">
        <v>79</v>
      </c>
      <c r="H1344" s="1">
        <f>DATE(2024,10,7)</f>
        <v>45572</v>
      </c>
      <c r="I1344" s="45">
        <v>2398.8000000000002</v>
      </c>
    </row>
    <row r="1345" spans="1:9" x14ac:dyDescent="0.25">
      <c r="A1345">
        <f t="shared" ca="1" si="21"/>
        <v>0.81670830391821692</v>
      </c>
      <c r="B1345" s="2" t="s">
        <v>150</v>
      </c>
      <c r="C1345" s="2" t="s">
        <v>151</v>
      </c>
      <c r="D1345" s="2" t="s">
        <v>3836</v>
      </c>
      <c r="E1345" s="2" t="s">
        <v>6385</v>
      </c>
      <c r="F1345" s="2" t="s">
        <v>170</v>
      </c>
      <c r="G1345" t="s">
        <v>101</v>
      </c>
      <c r="H1345" s="1">
        <f>DATE(2025,1,31)</f>
        <v>45688</v>
      </c>
      <c r="I1345" s="45">
        <v>1521.29</v>
      </c>
    </row>
    <row r="1346" spans="1:9" x14ac:dyDescent="0.25">
      <c r="A1346">
        <f t="shared" ca="1" si="21"/>
        <v>0.31713043467195912</v>
      </c>
      <c r="B1346" s="2" t="s">
        <v>564</v>
      </c>
      <c r="C1346" s="2" t="s">
        <v>565</v>
      </c>
      <c r="D1346" s="2" t="s">
        <v>3836</v>
      </c>
      <c r="E1346" s="2" t="s">
        <v>6386</v>
      </c>
      <c r="F1346" s="2" t="s">
        <v>5900</v>
      </c>
      <c r="G1346" t="s">
        <v>79</v>
      </c>
      <c r="H1346" s="1">
        <f>DATE(2024,12,11)</f>
        <v>45637</v>
      </c>
      <c r="I1346" s="45">
        <v>1049.1500000000001</v>
      </c>
    </row>
    <row r="1347" spans="1:9" x14ac:dyDescent="0.25">
      <c r="A1347">
        <f t="shared" ca="1" si="21"/>
        <v>0.75272645785991588</v>
      </c>
      <c r="B1347" s="2" t="s">
        <v>136</v>
      </c>
      <c r="C1347" s="2" t="s">
        <v>137</v>
      </c>
      <c r="D1347" s="2" t="s">
        <v>3836</v>
      </c>
      <c r="E1347" s="2" t="s">
        <v>6387</v>
      </c>
      <c r="F1347" s="2" t="s">
        <v>6388</v>
      </c>
      <c r="G1347" t="s">
        <v>79</v>
      </c>
      <c r="H1347" s="1">
        <f>DATE(2024,10,15)</f>
        <v>45580</v>
      </c>
      <c r="I1347" s="45">
        <v>4282.28</v>
      </c>
    </row>
    <row r="1348" spans="1:9" x14ac:dyDescent="0.25">
      <c r="A1348">
        <f t="shared" ca="1" si="21"/>
        <v>5.9767530746861475E-3</v>
      </c>
      <c r="B1348" s="2" t="s">
        <v>187</v>
      </c>
      <c r="C1348" s="2" t="s">
        <v>188</v>
      </c>
      <c r="D1348" s="2" t="s">
        <v>3836</v>
      </c>
      <c r="E1348" s="2" t="s">
        <v>6389</v>
      </c>
      <c r="F1348" s="2" t="s">
        <v>6390</v>
      </c>
      <c r="G1348" t="s">
        <v>79</v>
      </c>
      <c r="H1348" s="1">
        <f>DATE(2024,10,29)</f>
        <v>45594</v>
      </c>
      <c r="I1348" s="45">
        <v>657.96</v>
      </c>
    </row>
    <row r="1349" spans="1:9" x14ac:dyDescent="0.25">
      <c r="A1349">
        <f t="shared" ca="1" si="21"/>
        <v>0.64620345532044876</v>
      </c>
      <c r="B1349" s="2" t="s">
        <v>4359</v>
      </c>
      <c r="C1349" s="2" t="s">
        <v>4360</v>
      </c>
      <c r="D1349" s="2" t="s">
        <v>3836</v>
      </c>
      <c r="E1349" s="2" t="s">
        <v>6391</v>
      </c>
      <c r="F1349" s="2" t="s">
        <v>6392</v>
      </c>
      <c r="G1349" t="s">
        <v>101</v>
      </c>
      <c r="H1349" s="1">
        <f>DATE(2025,3,3)</f>
        <v>45719</v>
      </c>
      <c r="I1349" s="45">
        <v>324.89999999999998</v>
      </c>
    </row>
    <row r="1350" spans="1:9" x14ac:dyDescent="0.25">
      <c r="A1350">
        <f t="shared" ref="A1350:A1413" ca="1" si="22">RAND()</f>
        <v>0.22285039490188674</v>
      </c>
      <c r="B1350" s="2" t="s">
        <v>311</v>
      </c>
      <c r="C1350" s="2" t="s">
        <v>312</v>
      </c>
      <c r="D1350" s="2" t="s">
        <v>3836</v>
      </c>
      <c r="E1350" s="2" t="s">
        <v>6393</v>
      </c>
      <c r="F1350" s="2" t="s">
        <v>6394</v>
      </c>
      <c r="G1350" t="s">
        <v>79</v>
      </c>
      <c r="H1350" s="1">
        <f>DATE(2025,2,28)</f>
        <v>45716</v>
      </c>
      <c r="I1350" s="45">
        <v>0</v>
      </c>
    </row>
    <row r="1351" spans="1:9" x14ac:dyDescent="0.25">
      <c r="A1351">
        <f t="shared" ca="1" si="22"/>
        <v>0.64318695699928286</v>
      </c>
      <c r="B1351" s="2" t="s">
        <v>307</v>
      </c>
      <c r="C1351" s="2" t="s">
        <v>308</v>
      </c>
      <c r="D1351" s="2" t="s">
        <v>3836</v>
      </c>
      <c r="E1351" s="2" t="s">
        <v>6395</v>
      </c>
      <c r="F1351" s="2" t="s">
        <v>6396</v>
      </c>
      <c r="G1351" t="s">
        <v>79</v>
      </c>
      <c r="H1351" s="1">
        <f>DATE(2024,12,30)</f>
        <v>45656</v>
      </c>
      <c r="I1351" s="45">
        <v>555.38</v>
      </c>
    </row>
    <row r="1352" spans="1:9" x14ac:dyDescent="0.25">
      <c r="A1352">
        <f t="shared" ca="1" si="22"/>
        <v>0.74141050397058339</v>
      </c>
      <c r="B1352" s="2" t="s">
        <v>3650</v>
      </c>
      <c r="C1352" s="2" t="s">
        <v>3651</v>
      </c>
      <c r="D1352" s="2" t="s">
        <v>3836</v>
      </c>
      <c r="E1352" s="2" t="s">
        <v>6397</v>
      </c>
      <c r="F1352" s="2" t="s">
        <v>6075</v>
      </c>
      <c r="G1352" t="s">
        <v>101</v>
      </c>
      <c r="H1352" s="1">
        <f>DATE(2025,2,4)</f>
        <v>45692</v>
      </c>
      <c r="I1352" s="45">
        <v>1966.23</v>
      </c>
    </row>
    <row r="1353" spans="1:9" x14ac:dyDescent="0.25">
      <c r="A1353">
        <f t="shared" ca="1" si="22"/>
        <v>0.86293093008688848</v>
      </c>
      <c r="B1353" s="2" t="s">
        <v>241</v>
      </c>
      <c r="C1353" s="2" t="s">
        <v>242</v>
      </c>
      <c r="D1353" s="2" t="s">
        <v>3836</v>
      </c>
      <c r="E1353" s="2" t="s">
        <v>6398</v>
      </c>
      <c r="F1353" s="2" t="s">
        <v>6399</v>
      </c>
      <c r="G1353" t="s">
        <v>79</v>
      </c>
      <c r="H1353" s="1">
        <f>DATE(2024,11,4)</f>
        <v>45600</v>
      </c>
      <c r="I1353" s="45">
        <v>2841.6</v>
      </c>
    </row>
    <row r="1354" spans="1:9" x14ac:dyDescent="0.25">
      <c r="A1354">
        <f t="shared" ca="1" si="22"/>
        <v>0.48660652831212403</v>
      </c>
      <c r="B1354" s="2" t="s">
        <v>241</v>
      </c>
      <c r="C1354" s="2" t="s">
        <v>242</v>
      </c>
      <c r="D1354" s="2" t="s">
        <v>3836</v>
      </c>
      <c r="E1354" s="2" t="s">
        <v>6400</v>
      </c>
      <c r="F1354" s="2" t="s">
        <v>6401</v>
      </c>
      <c r="G1354" t="s">
        <v>79</v>
      </c>
      <c r="H1354" s="1">
        <f>DATE(2024,10,8)</f>
        <v>45573</v>
      </c>
      <c r="I1354" s="45">
        <v>276.41000000000003</v>
      </c>
    </row>
    <row r="1355" spans="1:9" x14ac:dyDescent="0.25">
      <c r="A1355">
        <f t="shared" ca="1" si="22"/>
        <v>0.1277623396276657</v>
      </c>
      <c r="B1355" s="2" t="s">
        <v>110</v>
      </c>
      <c r="C1355" s="2" t="s">
        <v>111</v>
      </c>
      <c r="D1355" s="2" t="s">
        <v>3836</v>
      </c>
      <c r="E1355" s="2" t="s">
        <v>6402</v>
      </c>
      <c r="F1355" s="2" t="s">
        <v>6403</v>
      </c>
      <c r="G1355" t="s">
        <v>101</v>
      </c>
      <c r="H1355" s="1">
        <f>DATE(2025,2,5)</f>
        <v>45693</v>
      </c>
      <c r="I1355" s="45">
        <v>15265.44</v>
      </c>
    </row>
    <row r="1356" spans="1:9" x14ac:dyDescent="0.25">
      <c r="A1356">
        <f t="shared" ca="1" si="22"/>
        <v>0.91588003533783446</v>
      </c>
      <c r="B1356" s="2" t="s">
        <v>307</v>
      </c>
      <c r="C1356" s="2" t="s">
        <v>308</v>
      </c>
      <c r="D1356" s="2" t="s">
        <v>3836</v>
      </c>
      <c r="E1356" s="2" t="s">
        <v>6404</v>
      </c>
      <c r="F1356" s="2" t="s">
        <v>6405</v>
      </c>
      <c r="G1356" t="s">
        <v>101</v>
      </c>
      <c r="H1356" s="1">
        <f>DATE(2025,2,14)</f>
        <v>45702</v>
      </c>
      <c r="I1356" s="45">
        <v>408.03</v>
      </c>
    </row>
    <row r="1357" spans="1:9" x14ac:dyDescent="0.25">
      <c r="A1357">
        <f t="shared" ca="1" si="22"/>
        <v>1.0102059279403774E-2</v>
      </c>
      <c r="B1357" s="2" t="s">
        <v>187</v>
      </c>
      <c r="C1357" s="2" t="s">
        <v>188</v>
      </c>
      <c r="D1357" s="2" t="s">
        <v>3836</v>
      </c>
      <c r="E1357" s="2" t="s">
        <v>6406</v>
      </c>
      <c r="F1357" s="2" t="s">
        <v>6407</v>
      </c>
      <c r="G1357" t="s">
        <v>79</v>
      </c>
      <c r="H1357" s="1">
        <f>DATE(2024,10,16)</f>
        <v>45581</v>
      </c>
      <c r="I1357" s="45">
        <v>1391.04</v>
      </c>
    </row>
    <row r="1358" spans="1:9" x14ac:dyDescent="0.25">
      <c r="A1358">
        <f t="shared" ca="1" si="22"/>
        <v>0.60143829026385198</v>
      </c>
      <c r="B1358" s="2" t="s">
        <v>593</v>
      </c>
      <c r="C1358" s="2" t="s">
        <v>594</v>
      </c>
      <c r="D1358" s="2" t="s">
        <v>3836</v>
      </c>
      <c r="E1358" s="2" t="s">
        <v>6408</v>
      </c>
      <c r="F1358" s="2" t="s">
        <v>6409</v>
      </c>
      <c r="G1358" t="s">
        <v>79</v>
      </c>
      <c r="H1358" s="1">
        <f>DATE(2024,12,5)</f>
        <v>45631</v>
      </c>
      <c r="I1358" s="45">
        <v>2257.1999999999998</v>
      </c>
    </row>
    <row r="1359" spans="1:9" x14ac:dyDescent="0.25">
      <c r="A1359">
        <f t="shared" ca="1" si="22"/>
        <v>0.11783545582402388</v>
      </c>
      <c r="B1359" s="2" t="s">
        <v>81</v>
      </c>
      <c r="C1359" s="2" t="s">
        <v>82</v>
      </c>
      <c r="D1359" s="2" t="s">
        <v>3836</v>
      </c>
      <c r="E1359" s="2" t="s">
        <v>6410</v>
      </c>
      <c r="F1359" s="2" t="s">
        <v>6411</v>
      </c>
      <c r="G1359" t="s">
        <v>101</v>
      </c>
      <c r="H1359" s="1">
        <f>DATE(2025,2,12)</f>
        <v>45700</v>
      </c>
      <c r="I1359" s="45">
        <v>3533.07</v>
      </c>
    </row>
    <row r="1360" spans="1:9" x14ac:dyDescent="0.25">
      <c r="A1360">
        <f t="shared" ca="1" si="22"/>
        <v>6.9532381863198767E-2</v>
      </c>
      <c r="B1360" s="2" t="s">
        <v>241</v>
      </c>
      <c r="C1360" s="2" t="s">
        <v>242</v>
      </c>
      <c r="D1360" s="2" t="s">
        <v>3836</v>
      </c>
      <c r="E1360" s="2" t="s">
        <v>6412</v>
      </c>
      <c r="F1360" s="2" t="s">
        <v>6413</v>
      </c>
      <c r="G1360" t="s">
        <v>79</v>
      </c>
      <c r="H1360" s="1">
        <f>DATE(2024,10,29)</f>
        <v>45594</v>
      </c>
      <c r="I1360" s="45">
        <v>-176.64</v>
      </c>
    </row>
    <row r="1361" spans="1:9" x14ac:dyDescent="0.25">
      <c r="A1361">
        <f t="shared" ca="1" si="22"/>
        <v>0.49522805111694912</v>
      </c>
      <c r="B1361" s="2" t="s">
        <v>241</v>
      </c>
      <c r="C1361" s="2" t="s">
        <v>242</v>
      </c>
      <c r="D1361" s="2" t="s">
        <v>3836</v>
      </c>
      <c r="E1361" s="2" t="s">
        <v>6414</v>
      </c>
      <c r="F1361" s="2" t="s">
        <v>4455</v>
      </c>
      <c r="G1361" t="s">
        <v>101</v>
      </c>
      <c r="H1361" s="1">
        <f>DATE(2025,1,20)</f>
        <v>45677</v>
      </c>
      <c r="I1361" s="45">
        <v>2753.18</v>
      </c>
    </row>
    <row r="1362" spans="1:9" x14ac:dyDescent="0.25">
      <c r="A1362">
        <f t="shared" ca="1" si="22"/>
        <v>0.4959206092597862</v>
      </c>
      <c r="B1362" s="2" t="s">
        <v>81</v>
      </c>
      <c r="C1362" s="2" t="s">
        <v>82</v>
      </c>
      <c r="D1362" s="2" t="s">
        <v>3836</v>
      </c>
      <c r="E1362" s="2" t="s">
        <v>6415</v>
      </c>
      <c r="F1362" s="2" t="s">
        <v>6416</v>
      </c>
      <c r="G1362" t="s">
        <v>101</v>
      </c>
      <c r="H1362" s="1">
        <f>DATE(2025,2,19)</f>
        <v>45707</v>
      </c>
      <c r="I1362" s="45">
        <v>319.23</v>
      </c>
    </row>
    <row r="1363" spans="1:9" x14ac:dyDescent="0.25">
      <c r="A1363">
        <f t="shared" ca="1" si="22"/>
        <v>0.51937362862542613</v>
      </c>
      <c r="B1363" s="2" t="s">
        <v>81</v>
      </c>
      <c r="C1363" s="2" t="s">
        <v>82</v>
      </c>
      <c r="D1363" s="2" t="s">
        <v>3836</v>
      </c>
      <c r="E1363" s="2" t="s">
        <v>6417</v>
      </c>
      <c r="F1363" s="2" t="s">
        <v>6083</v>
      </c>
      <c r="G1363" t="s">
        <v>79</v>
      </c>
      <c r="H1363" s="1">
        <f>DATE(2024,11,8)</f>
        <v>45604</v>
      </c>
      <c r="I1363" s="45">
        <v>-3984.44</v>
      </c>
    </row>
    <row r="1364" spans="1:9" x14ac:dyDescent="0.25">
      <c r="A1364">
        <f t="shared" ca="1" si="22"/>
        <v>8.7015823799566627E-3</v>
      </c>
      <c r="B1364" s="2" t="s">
        <v>81</v>
      </c>
      <c r="C1364" s="2" t="s">
        <v>82</v>
      </c>
      <c r="D1364" s="2" t="s">
        <v>3836</v>
      </c>
      <c r="E1364" s="2" t="s">
        <v>6418</v>
      </c>
      <c r="F1364" s="2" t="s">
        <v>4333</v>
      </c>
      <c r="G1364" t="s">
        <v>79</v>
      </c>
      <c r="H1364" s="1">
        <f>DATE(2024,10,3)</f>
        <v>45568</v>
      </c>
      <c r="I1364" s="45">
        <v>510.03</v>
      </c>
    </row>
    <row r="1365" spans="1:9" x14ac:dyDescent="0.25">
      <c r="A1365">
        <f t="shared" ca="1" si="22"/>
        <v>0.6928252197601058</v>
      </c>
      <c r="B1365" s="2" t="s">
        <v>110</v>
      </c>
      <c r="C1365" s="2" t="s">
        <v>111</v>
      </c>
      <c r="D1365" s="2" t="s">
        <v>3836</v>
      </c>
      <c r="E1365" s="2" t="s">
        <v>6419</v>
      </c>
      <c r="F1365" s="2" t="s">
        <v>6420</v>
      </c>
      <c r="G1365" t="s">
        <v>79</v>
      </c>
      <c r="H1365" s="1">
        <f>DATE(2025,1,24)</f>
        <v>45681</v>
      </c>
      <c r="I1365" s="45">
        <v>2170.56</v>
      </c>
    </row>
    <row r="1366" spans="1:9" x14ac:dyDescent="0.25">
      <c r="A1366">
        <f t="shared" ca="1" si="22"/>
        <v>4.046761046372882E-2</v>
      </c>
      <c r="B1366" s="2" t="s">
        <v>241</v>
      </c>
      <c r="C1366" s="2" t="s">
        <v>242</v>
      </c>
      <c r="D1366" s="2" t="s">
        <v>3836</v>
      </c>
      <c r="E1366" s="2" t="s">
        <v>6421</v>
      </c>
      <c r="F1366" s="2" t="s">
        <v>6422</v>
      </c>
      <c r="G1366" t="s">
        <v>101</v>
      </c>
      <c r="H1366" s="1">
        <f>DATE(2025,1,29)</f>
        <v>45686</v>
      </c>
      <c r="I1366" s="45">
        <v>248.41</v>
      </c>
    </row>
    <row r="1367" spans="1:9" x14ac:dyDescent="0.25">
      <c r="A1367">
        <f t="shared" ca="1" si="22"/>
        <v>8.3572367014150828E-4</v>
      </c>
      <c r="B1367" s="2" t="s">
        <v>187</v>
      </c>
      <c r="C1367" s="2" t="s">
        <v>188</v>
      </c>
      <c r="D1367" s="2" t="s">
        <v>3836</v>
      </c>
      <c r="E1367" s="2" t="s">
        <v>6423</v>
      </c>
      <c r="F1367" s="2" t="s">
        <v>6424</v>
      </c>
      <c r="G1367" t="s">
        <v>79</v>
      </c>
      <c r="H1367" s="1">
        <f>DATE(2024,12,23)</f>
        <v>45649</v>
      </c>
      <c r="I1367" s="45">
        <v>104.4</v>
      </c>
    </row>
    <row r="1368" spans="1:9" x14ac:dyDescent="0.25">
      <c r="A1368">
        <f t="shared" ca="1" si="22"/>
        <v>0.85934319753304422</v>
      </c>
      <c r="B1368" s="2" t="s">
        <v>281</v>
      </c>
      <c r="C1368" s="2" t="s">
        <v>282</v>
      </c>
      <c r="D1368" s="2" t="s">
        <v>3836</v>
      </c>
      <c r="E1368" s="2" t="s">
        <v>6425</v>
      </c>
      <c r="F1368" s="2" t="s">
        <v>4408</v>
      </c>
      <c r="G1368" t="s">
        <v>79</v>
      </c>
      <c r="H1368" s="1">
        <f>DATE(2024,12,4)</f>
        <v>45630</v>
      </c>
      <c r="I1368" s="45">
        <v>8799.39</v>
      </c>
    </row>
    <row r="1369" spans="1:9" x14ac:dyDescent="0.25">
      <c r="A1369">
        <f t="shared" ca="1" si="22"/>
        <v>0.18957104087235155</v>
      </c>
      <c r="B1369" s="2" t="s">
        <v>241</v>
      </c>
      <c r="C1369" s="2" t="s">
        <v>242</v>
      </c>
      <c r="D1369" s="2" t="s">
        <v>3836</v>
      </c>
      <c r="E1369" s="2" t="s">
        <v>6426</v>
      </c>
      <c r="F1369" s="2" t="s">
        <v>6427</v>
      </c>
      <c r="G1369" t="s">
        <v>79</v>
      </c>
      <c r="H1369" s="1">
        <f>DATE(2024,11,20)</f>
        <v>45616</v>
      </c>
      <c r="I1369" s="45">
        <v>264.08</v>
      </c>
    </row>
    <row r="1370" spans="1:9" x14ac:dyDescent="0.25">
      <c r="A1370">
        <f t="shared" ca="1" si="22"/>
        <v>0.41937249420617184</v>
      </c>
      <c r="B1370" s="2" t="s">
        <v>187</v>
      </c>
      <c r="C1370" s="2" t="s">
        <v>188</v>
      </c>
      <c r="D1370" s="2" t="s">
        <v>3836</v>
      </c>
      <c r="E1370" s="2" t="s">
        <v>6428</v>
      </c>
      <c r="F1370" s="2" t="s">
        <v>6429</v>
      </c>
      <c r="G1370" t="s">
        <v>79</v>
      </c>
      <c r="H1370" s="1">
        <f>DATE(2024,10,2)</f>
        <v>45567</v>
      </c>
      <c r="I1370" s="45">
        <v>350.65</v>
      </c>
    </row>
    <row r="1371" spans="1:9" x14ac:dyDescent="0.25">
      <c r="A1371">
        <f t="shared" ca="1" si="22"/>
        <v>0.9331118540850869</v>
      </c>
      <c r="B1371" s="2" t="s">
        <v>4062</v>
      </c>
      <c r="C1371" s="2" t="s">
        <v>4063</v>
      </c>
      <c r="D1371" s="2" t="s">
        <v>3836</v>
      </c>
      <c r="E1371" s="2" t="s">
        <v>6430</v>
      </c>
      <c r="F1371" s="2" t="s">
        <v>6431</v>
      </c>
      <c r="G1371" t="s">
        <v>79</v>
      </c>
      <c r="H1371" s="1">
        <f>DATE(2024,10,18)</f>
        <v>45583</v>
      </c>
      <c r="I1371" s="45">
        <v>240</v>
      </c>
    </row>
    <row r="1372" spans="1:9" x14ac:dyDescent="0.25">
      <c r="A1372">
        <f t="shared" ca="1" si="22"/>
        <v>0.46759675006112289</v>
      </c>
      <c r="B1372" s="2" t="s">
        <v>120</v>
      </c>
      <c r="C1372" s="2" t="s">
        <v>121</v>
      </c>
      <c r="D1372" s="2" t="s">
        <v>3836</v>
      </c>
      <c r="E1372" s="2" t="s">
        <v>6432</v>
      </c>
      <c r="F1372" s="2" t="s">
        <v>6433</v>
      </c>
      <c r="G1372" t="s">
        <v>79</v>
      </c>
      <c r="H1372" s="1">
        <f>DATE(2025,1,17)</f>
        <v>45674</v>
      </c>
      <c r="I1372" s="45">
        <v>2073.36</v>
      </c>
    </row>
    <row r="1373" spans="1:9" x14ac:dyDescent="0.25">
      <c r="A1373">
        <f t="shared" ca="1" si="22"/>
        <v>2.6481941206420112E-2</v>
      </c>
      <c r="B1373" s="2" t="s">
        <v>285</v>
      </c>
      <c r="C1373" s="2" t="s">
        <v>286</v>
      </c>
      <c r="D1373" s="2" t="s">
        <v>3836</v>
      </c>
      <c r="E1373" s="2" t="s">
        <v>6434</v>
      </c>
      <c r="F1373" s="2" t="s">
        <v>5067</v>
      </c>
      <c r="G1373" t="s">
        <v>79</v>
      </c>
      <c r="H1373" s="1">
        <f>DATE(2024,11,15)</f>
        <v>45611</v>
      </c>
      <c r="I1373" s="45">
        <v>2760.43</v>
      </c>
    </row>
    <row r="1374" spans="1:9" x14ac:dyDescent="0.25">
      <c r="A1374">
        <f t="shared" ca="1" si="22"/>
        <v>0.19913741473251456</v>
      </c>
      <c r="B1374" s="2" t="s">
        <v>110</v>
      </c>
      <c r="C1374" s="2" t="s">
        <v>111</v>
      </c>
      <c r="D1374" s="2" t="s">
        <v>3836</v>
      </c>
      <c r="E1374" s="2" t="s">
        <v>6435</v>
      </c>
      <c r="F1374" s="2" t="s">
        <v>6436</v>
      </c>
      <c r="G1374" t="s">
        <v>79</v>
      </c>
      <c r="H1374" s="1">
        <f>DATE(2025,2,19)</f>
        <v>45707</v>
      </c>
      <c r="I1374" s="45">
        <v>-700.5</v>
      </c>
    </row>
    <row r="1375" spans="1:9" x14ac:dyDescent="0.25">
      <c r="A1375">
        <f t="shared" ca="1" si="22"/>
        <v>2.2625759974466919E-2</v>
      </c>
      <c r="B1375" s="2" t="s">
        <v>241</v>
      </c>
      <c r="C1375" s="2" t="s">
        <v>242</v>
      </c>
      <c r="D1375" s="2" t="s">
        <v>3836</v>
      </c>
      <c r="E1375" s="2" t="s">
        <v>6437</v>
      </c>
      <c r="F1375" s="2" t="s">
        <v>6438</v>
      </c>
      <c r="G1375" t="s">
        <v>79</v>
      </c>
      <c r="H1375" s="1">
        <f>DATE(2024,11,11)</f>
        <v>45607</v>
      </c>
      <c r="I1375" s="45">
        <v>5613.83</v>
      </c>
    </row>
    <row r="1376" spans="1:9" x14ac:dyDescent="0.25">
      <c r="A1376">
        <f t="shared" ca="1" si="22"/>
        <v>0.40945879332606405</v>
      </c>
      <c r="B1376" s="2" t="s">
        <v>187</v>
      </c>
      <c r="C1376" s="2" t="s">
        <v>188</v>
      </c>
      <c r="D1376" s="2" t="s">
        <v>3836</v>
      </c>
      <c r="E1376" s="2" t="s">
        <v>6439</v>
      </c>
      <c r="F1376" s="2" t="s">
        <v>6440</v>
      </c>
      <c r="G1376" t="s">
        <v>101</v>
      </c>
      <c r="H1376" s="1">
        <f>DATE(2025,1,31)</f>
        <v>45688</v>
      </c>
      <c r="I1376" s="45">
        <v>241.2</v>
      </c>
    </row>
    <row r="1377" spans="1:9" x14ac:dyDescent="0.25">
      <c r="A1377">
        <f t="shared" ca="1" si="22"/>
        <v>0.79412338686981798</v>
      </c>
      <c r="B1377" s="2" t="s">
        <v>261</v>
      </c>
      <c r="C1377" s="2" t="s">
        <v>262</v>
      </c>
      <c r="D1377" s="2" t="s">
        <v>3836</v>
      </c>
      <c r="E1377" s="2" t="s">
        <v>6441</v>
      </c>
      <c r="F1377" s="2" t="s">
        <v>6442</v>
      </c>
      <c r="G1377" t="s">
        <v>79</v>
      </c>
      <c r="H1377" s="1">
        <f>DATE(2024,10,4)</f>
        <v>45569</v>
      </c>
      <c r="I1377" s="45">
        <v>477.15</v>
      </c>
    </row>
    <row r="1378" spans="1:9" x14ac:dyDescent="0.25">
      <c r="A1378">
        <f t="shared" ca="1" si="22"/>
        <v>0.31355638146640663</v>
      </c>
      <c r="B1378" s="2" t="s">
        <v>307</v>
      </c>
      <c r="C1378" s="2" t="s">
        <v>308</v>
      </c>
      <c r="D1378" s="2" t="s">
        <v>3836</v>
      </c>
      <c r="E1378" s="2" t="s">
        <v>6443</v>
      </c>
      <c r="F1378" s="2" t="s">
        <v>6444</v>
      </c>
      <c r="G1378" t="s">
        <v>79</v>
      </c>
      <c r="H1378" s="1">
        <f>DATE(2025,1,15)</f>
        <v>45672</v>
      </c>
      <c r="I1378" s="45">
        <v>4998.12</v>
      </c>
    </row>
    <row r="1379" spans="1:9" x14ac:dyDescent="0.25">
      <c r="A1379">
        <f t="shared" ca="1" si="22"/>
        <v>0.44168425946026091</v>
      </c>
      <c r="B1379" s="2" t="s">
        <v>187</v>
      </c>
      <c r="C1379" s="2" t="s">
        <v>188</v>
      </c>
      <c r="D1379" s="2" t="s">
        <v>3836</v>
      </c>
      <c r="E1379" s="2" t="s">
        <v>6445</v>
      </c>
      <c r="F1379" s="2" t="s">
        <v>6446</v>
      </c>
      <c r="G1379" t="s">
        <v>101</v>
      </c>
      <c r="H1379" s="1">
        <f>DATE(2025,2,5)</f>
        <v>45693</v>
      </c>
      <c r="I1379" s="45">
        <v>321.60000000000002</v>
      </c>
    </row>
    <row r="1380" spans="1:9" x14ac:dyDescent="0.25">
      <c r="A1380">
        <f t="shared" ca="1" si="22"/>
        <v>0.32994194253228415</v>
      </c>
      <c r="B1380" s="2" t="s">
        <v>678</v>
      </c>
      <c r="C1380" s="2" t="s">
        <v>679</v>
      </c>
      <c r="D1380" s="2" t="s">
        <v>3836</v>
      </c>
      <c r="E1380" s="2" t="s">
        <v>6447</v>
      </c>
      <c r="F1380" s="2" t="s">
        <v>6448</v>
      </c>
      <c r="G1380" t="s">
        <v>79</v>
      </c>
      <c r="H1380" s="1">
        <f>DATE(2025,1,17)</f>
        <v>45674</v>
      </c>
      <c r="I1380" s="45">
        <v>1185.77</v>
      </c>
    </row>
    <row r="1381" spans="1:9" x14ac:dyDescent="0.25">
      <c r="A1381">
        <f t="shared" ca="1" si="22"/>
        <v>0.28837092651053342</v>
      </c>
      <c r="B1381" s="2" t="s">
        <v>678</v>
      </c>
      <c r="C1381" s="2" t="s">
        <v>679</v>
      </c>
      <c r="D1381" s="2" t="s">
        <v>3836</v>
      </c>
      <c r="E1381" s="2" t="s">
        <v>6449</v>
      </c>
      <c r="F1381" s="2" t="s">
        <v>6450</v>
      </c>
      <c r="G1381" t="s">
        <v>79</v>
      </c>
      <c r="H1381" s="1">
        <f>DATE(2025,1,27)</f>
        <v>45684</v>
      </c>
      <c r="I1381" s="45">
        <v>4780.46</v>
      </c>
    </row>
    <row r="1382" spans="1:9" x14ac:dyDescent="0.25">
      <c r="A1382">
        <f t="shared" ca="1" si="22"/>
        <v>0.81742032067315407</v>
      </c>
      <c r="B1382" s="2" t="s">
        <v>126</v>
      </c>
      <c r="C1382" s="2" t="s">
        <v>127</v>
      </c>
      <c r="D1382" s="2" t="s">
        <v>3836</v>
      </c>
      <c r="E1382" s="2" t="s">
        <v>6451</v>
      </c>
      <c r="F1382" s="2" t="s">
        <v>6452</v>
      </c>
      <c r="G1382" t="s">
        <v>79</v>
      </c>
      <c r="H1382" s="1">
        <f>DATE(2025,1,17)</f>
        <v>45674</v>
      </c>
      <c r="I1382" s="45">
        <v>38.130000000000003</v>
      </c>
    </row>
    <row r="1383" spans="1:9" x14ac:dyDescent="0.25">
      <c r="A1383">
        <f t="shared" ca="1" si="22"/>
        <v>0.16076456119500315</v>
      </c>
      <c r="B1383" s="2" t="s">
        <v>224</v>
      </c>
      <c r="C1383" s="2" t="s">
        <v>225</v>
      </c>
      <c r="D1383" s="2" t="s">
        <v>3836</v>
      </c>
      <c r="E1383" s="2" t="s">
        <v>6453</v>
      </c>
      <c r="F1383" s="2" t="s">
        <v>4052</v>
      </c>
      <c r="G1383" t="s">
        <v>79</v>
      </c>
      <c r="H1383" s="1">
        <f>DATE(2024,12,18)</f>
        <v>45644</v>
      </c>
      <c r="I1383" s="45">
        <v>2984.57</v>
      </c>
    </row>
    <row r="1384" spans="1:9" x14ac:dyDescent="0.25">
      <c r="A1384">
        <f t="shared" ca="1" si="22"/>
        <v>0.88556035440847281</v>
      </c>
      <c r="B1384" s="2" t="s">
        <v>187</v>
      </c>
      <c r="C1384" s="2" t="s">
        <v>188</v>
      </c>
      <c r="D1384" s="2" t="s">
        <v>3836</v>
      </c>
      <c r="E1384" s="2" t="s">
        <v>6454</v>
      </c>
      <c r="F1384" s="2" t="s">
        <v>6455</v>
      </c>
      <c r="G1384" t="s">
        <v>101</v>
      </c>
      <c r="H1384" s="1">
        <f>DATE(2025,2,20)</f>
        <v>45708</v>
      </c>
      <c r="I1384" s="45">
        <v>80.400000000000006</v>
      </c>
    </row>
    <row r="1385" spans="1:9" x14ac:dyDescent="0.25">
      <c r="A1385">
        <f t="shared" ca="1" si="22"/>
        <v>0.53465310756342821</v>
      </c>
      <c r="B1385" s="2" t="s">
        <v>241</v>
      </c>
      <c r="C1385" s="2" t="s">
        <v>242</v>
      </c>
      <c r="D1385" s="2" t="s">
        <v>3836</v>
      </c>
      <c r="E1385" s="2" t="s">
        <v>6456</v>
      </c>
      <c r="F1385" s="2" t="s">
        <v>6457</v>
      </c>
      <c r="G1385" t="s">
        <v>101</v>
      </c>
      <c r="H1385" s="1">
        <f>DATE(2025,2,20)</f>
        <v>45708</v>
      </c>
      <c r="I1385" s="45">
        <v>984.06</v>
      </c>
    </row>
    <row r="1386" spans="1:9" x14ac:dyDescent="0.25">
      <c r="A1386">
        <f t="shared" ca="1" si="22"/>
        <v>0.11818790045447969</v>
      </c>
      <c r="B1386" s="2" t="s">
        <v>187</v>
      </c>
      <c r="C1386" s="2" t="s">
        <v>188</v>
      </c>
      <c r="D1386" s="2" t="s">
        <v>3836</v>
      </c>
      <c r="E1386" s="2" t="s">
        <v>6458</v>
      </c>
      <c r="F1386" s="2" t="s">
        <v>6459</v>
      </c>
      <c r="G1386" t="s">
        <v>101</v>
      </c>
      <c r="H1386" s="1">
        <f>DATE(2025,2,7)</f>
        <v>45695</v>
      </c>
      <c r="I1386" s="45">
        <v>80.400000000000006</v>
      </c>
    </row>
    <row r="1387" spans="1:9" x14ac:dyDescent="0.25">
      <c r="A1387">
        <f t="shared" ca="1" si="22"/>
        <v>0.44644858480163463</v>
      </c>
      <c r="B1387" s="2" t="s">
        <v>120</v>
      </c>
      <c r="C1387" s="2" t="s">
        <v>121</v>
      </c>
      <c r="D1387" s="2" t="s">
        <v>3836</v>
      </c>
      <c r="E1387" s="2" t="s">
        <v>6460</v>
      </c>
      <c r="F1387" s="2" t="s">
        <v>4058</v>
      </c>
      <c r="G1387" t="s">
        <v>79</v>
      </c>
      <c r="H1387" s="1">
        <f>DATE(2024,11,11)</f>
        <v>45607</v>
      </c>
      <c r="I1387" s="45">
        <v>34779.480000000003</v>
      </c>
    </row>
    <row r="1388" spans="1:9" x14ac:dyDescent="0.25">
      <c r="A1388">
        <f t="shared" ca="1" si="22"/>
        <v>0.67122979129628713</v>
      </c>
      <c r="B1388" s="2" t="s">
        <v>4196</v>
      </c>
      <c r="C1388" s="2" t="s">
        <v>4197</v>
      </c>
      <c r="D1388" s="2" t="s">
        <v>3836</v>
      </c>
      <c r="E1388" s="2" t="s">
        <v>6461</v>
      </c>
      <c r="F1388" s="2" t="s">
        <v>6462</v>
      </c>
      <c r="G1388" t="s">
        <v>79</v>
      </c>
      <c r="H1388" s="1">
        <f>DATE(2024,12,31)</f>
        <v>45657</v>
      </c>
      <c r="I1388" s="45">
        <v>3906.24</v>
      </c>
    </row>
    <row r="1389" spans="1:9" x14ac:dyDescent="0.25">
      <c r="A1389">
        <f t="shared" ca="1" si="22"/>
        <v>0.42535684448553002</v>
      </c>
      <c r="B1389" s="2" t="s">
        <v>2445</v>
      </c>
      <c r="C1389" s="2" t="s">
        <v>2446</v>
      </c>
      <c r="D1389" s="2" t="s">
        <v>3836</v>
      </c>
      <c r="E1389" s="2" t="s">
        <v>6463</v>
      </c>
      <c r="F1389" s="2" t="s">
        <v>6464</v>
      </c>
      <c r="G1389" t="s">
        <v>79</v>
      </c>
      <c r="H1389" s="1">
        <f>DATE(2025,2,10)</f>
        <v>45698</v>
      </c>
      <c r="I1389" s="45">
        <v>5176.91</v>
      </c>
    </row>
    <row r="1390" spans="1:9" x14ac:dyDescent="0.25">
      <c r="A1390">
        <f t="shared" ca="1" si="22"/>
        <v>0.3971156534603193</v>
      </c>
      <c r="B1390" s="2" t="s">
        <v>285</v>
      </c>
      <c r="C1390" s="2" t="s">
        <v>286</v>
      </c>
      <c r="D1390" s="2" t="s">
        <v>3836</v>
      </c>
      <c r="E1390" s="2" t="s">
        <v>6465</v>
      </c>
      <c r="F1390" s="2" t="s">
        <v>3861</v>
      </c>
      <c r="G1390" t="s">
        <v>79</v>
      </c>
      <c r="H1390" s="1">
        <f>DATE(2024,10,15)</f>
        <v>45580</v>
      </c>
      <c r="I1390" s="45">
        <v>19440.05</v>
      </c>
    </row>
    <row r="1391" spans="1:9" x14ac:dyDescent="0.25">
      <c r="A1391">
        <f t="shared" ca="1" si="22"/>
        <v>0.51882743564833933</v>
      </c>
      <c r="B1391" s="2" t="s">
        <v>81</v>
      </c>
      <c r="C1391" s="2" t="s">
        <v>82</v>
      </c>
      <c r="D1391" s="2" t="s">
        <v>3836</v>
      </c>
      <c r="E1391" s="2" t="s">
        <v>6466</v>
      </c>
      <c r="F1391" s="2" t="s">
        <v>6467</v>
      </c>
      <c r="G1391" t="s">
        <v>79</v>
      </c>
      <c r="H1391" s="1">
        <f>DATE(2024,10,31)</f>
        <v>45596</v>
      </c>
      <c r="I1391" s="45">
        <v>0</v>
      </c>
    </row>
    <row r="1392" spans="1:9" x14ac:dyDescent="0.25">
      <c r="A1392">
        <f t="shared" ca="1" si="22"/>
        <v>4.4469676517297496E-2</v>
      </c>
      <c r="B1392" s="2" t="s">
        <v>281</v>
      </c>
      <c r="C1392" s="2" t="s">
        <v>282</v>
      </c>
      <c r="D1392" s="2" t="s">
        <v>3836</v>
      </c>
      <c r="E1392" s="2" t="s">
        <v>6468</v>
      </c>
      <c r="F1392" s="2" t="s">
        <v>6469</v>
      </c>
      <c r="G1392" t="s">
        <v>101</v>
      </c>
      <c r="H1392" s="1">
        <f>DATE(2025,2,24)</f>
        <v>45712</v>
      </c>
      <c r="I1392" s="45">
        <v>10293.9</v>
      </c>
    </row>
    <row r="1393" spans="1:9" x14ac:dyDescent="0.25">
      <c r="A1393">
        <f t="shared" ca="1" si="22"/>
        <v>0.22247653996034167</v>
      </c>
      <c r="B1393" s="2" t="s">
        <v>678</v>
      </c>
      <c r="C1393" s="2" t="s">
        <v>679</v>
      </c>
      <c r="D1393" s="2" t="s">
        <v>3836</v>
      </c>
      <c r="E1393" s="2" t="s">
        <v>6470</v>
      </c>
      <c r="F1393" s="2" t="s">
        <v>6471</v>
      </c>
      <c r="G1393" t="s">
        <v>79</v>
      </c>
      <c r="H1393" s="1">
        <f>DATE(2024,12,12)</f>
        <v>45638</v>
      </c>
      <c r="I1393" s="45">
        <v>109.73</v>
      </c>
    </row>
    <row r="1394" spans="1:9" x14ac:dyDescent="0.25">
      <c r="A1394">
        <f t="shared" ca="1" si="22"/>
        <v>0.19153533749842067</v>
      </c>
      <c r="B1394" s="2" t="s">
        <v>126</v>
      </c>
      <c r="C1394" s="2" t="s">
        <v>127</v>
      </c>
      <c r="D1394" s="2" t="s">
        <v>3836</v>
      </c>
      <c r="E1394" s="2" t="s">
        <v>6472</v>
      </c>
      <c r="F1394" s="2" t="s">
        <v>5687</v>
      </c>
      <c r="G1394" t="s">
        <v>79</v>
      </c>
      <c r="H1394" s="1">
        <f>DATE(2025,1,13)</f>
        <v>45670</v>
      </c>
      <c r="I1394" s="45">
        <v>-321.60000000000002</v>
      </c>
    </row>
    <row r="1395" spans="1:9" x14ac:dyDescent="0.25">
      <c r="A1395">
        <f t="shared" ca="1" si="22"/>
        <v>1.5630442147408496E-3</v>
      </c>
      <c r="B1395" s="2" t="s">
        <v>120</v>
      </c>
      <c r="C1395" s="2" t="s">
        <v>121</v>
      </c>
      <c r="D1395" s="2" t="s">
        <v>3836</v>
      </c>
      <c r="E1395" s="2" t="s">
        <v>6473</v>
      </c>
      <c r="F1395" s="2" t="s">
        <v>6474</v>
      </c>
      <c r="G1395" t="s">
        <v>79</v>
      </c>
      <c r="H1395" s="1">
        <f>DATE(2024,11,14)</f>
        <v>45610</v>
      </c>
      <c r="I1395" s="45">
        <v>14607.6</v>
      </c>
    </row>
    <row r="1396" spans="1:9" x14ac:dyDescent="0.25">
      <c r="A1396">
        <f t="shared" ca="1" si="22"/>
        <v>0.35511898060018776</v>
      </c>
      <c r="B1396" s="2" t="s">
        <v>85</v>
      </c>
      <c r="C1396" s="2" t="s">
        <v>86</v>
      </c>
      <c r="D1396" s="2" t="s">
        <v>3836</v>
      </c>
      <c r="E1396" s="2" t="s">
        <v>6475</v>
      </c>
      <c r="F1396" s="2" t="s">
        <v>6476</v>
      </c>
      <c r="G1396" t="s">
        <v>79</v>
      </c>
      <c r="H1396" s="1">
        <f>DATE(2024,11,26)</f>
        <v>45622</v>
      </c>
      <c r="I1396" s="45">
        <v>5395.09</v>
      </c>
    </row>
    <row r="1397" spans="1:9" x14ac:dyDescent="0.25">
      <c r="A1397">
        <f t="shared" ca="1" si="22"/>
        <v>0.26226935569132581</v>
      </c>
      <c r="B1397" s="2" t="s">
        <v>187</v>
      </c>
      <c r="C1397" s="2" t="s">
        <v>188</v>
      </c>
      <c r="D1397" s="2" t="s">
        <v>3836</v>
      </c>
      <c r="E1397" s="2" t="s">
        <v>6477</v>
      </c>
      <c r="F1397" s="2" t="s">
        <v>6478</v>
      </c>
      <c r="G1397" t="s">
        <v>101</v>
      </c>
      <c r="H1397" s="1">
        <f>DATE(2025,1,21)</f>
        <v>45678</v>
      </c>
      <c r="I1397" s="45">
        <v>5189.6899999999996</v>
      </c>
    </row>
    <row r="1398" spans="1:9" x14ac:dyDescent="0.25">
      <c r="A1398">
        <f t="shared" ca="1" si="22"/>
        <v>0.47336224755890788</v>
      </c>
      <c r="B1398" s="2" t="s">
        <v>81</v>
      </c>
      <c r="C1398" s="2" t="s">
        <v>82</v>
      </c>
      <c r="D1398" s="2" t="s">
        <v>3836</v>
      </c>
      <c r="E1398" s="2" t="s">
        <v>6479</v>
      </c>
      <c r="F1398" s="2" t="s">
        <v>6480</v>
      </c>
      <c r="G1398" t="s">
        <v>101</v>
      </c>
      <c r="H1398" s="1">
        <f>DATE(2024,12,17)</f>
        <v>45643</v>
      </c>
      <c r="I1398" s="45">
        <v>1413.67</v>
      </c>
    </row>
    <row r="1399" spans="1:9" x14ac:dyDescent="0.25">
      <c r="A1399">
        <f t="shared" ca="1" si="22"/>
        <v>0.60166616709671539</v>
      </c>
      <c r="B1399" s="2" t="s">
        <v>285</v>
      </c>
      <c r="C1399" s="2" t="s">
        <v>286</v>
      </c>
      <c r="D1399" s="2" t="s">
        <v>3836</v>
      </c>
      <c r="E1399" s="2" t="s">
        <v>6481</v>
      </c>
      <c r="F1399" s="2" t="s">
        <v>6482</v>
      </c>
      <c r="G1399" t="s">
        <v>79</v>
      </c>
      <c r="H1399" s="1">
        <f>DATE(2024,10,5)</f>
        <v>45570</v>
      </c>
      <c r="I1399" s="45">
        <v>2020.39</v>
      </c>
    </row>
    <row r="1400" spans="1:9" x14ac:dyDescent="0.25">
      <c r="A1400">
        <f t="shared" ca="1" si="22"/>
        <v>7.3256595235819066E-2</v>
      </c>
      <c r="B1400" s="2" t="s">
        <v>187</v>
      </c>
      <c r="C1400" s="2" t="s">
        <v>188</v>
      </c>
      <c r="D1400" s="2" t="s">
        <v>3836</v>
      </c>
      <c r="E1400" s="2" t="s">
        <v>6483</v>
      </c>
      <c r="F1400" s="2" t="s">
        <v>6484</v>
      </c>
      <c r="G1400" t="s">
        <v>79</v>
      </c>
      <c r="H1400" s="1">
        <f>DATE(2024,11,12)</f>
        <v>45608</v>
      </c>
      <c r="I1400" s="45">
        <v>234</v>
      </c>
    </row>
    <row r="1401" spans="1:9" x14ac:dyDescent="0.25">
      <c r="A1401">
        <f t="shared" ca="1" si="22"/>
        <v>0.97609578381397455</v>
      </c>
      <c r="B1401" s="2" t="s">
        <v>120</v>
      </c>
      <c r="C1401" s="2" t="s">
        <v>121</v>
      </c>
      <c r="D1401" s="2" t="s">
        <v>3836</v>
      </c>
      <c r="E1401" s="2" t="s">
        <v>6485</v>
      </c>
      <c r="F1401" s="2" t="s">
        <v>6486</v>
      </c>
      <c r="G1401" t="s">
        <v>79</v>
      </c>
      <c r="H1401" s="1">
        <f>DATE(2024,12,20)</f>
        <v>45646</v>
      </c>
      <c r="I1401" s="45">
        <v>7120.84</v>
      </c>
    </row>
    <row r="1402" spans="1:9" x14ac:dyDescent="0.25">
      <c r="A1402">
        <f t="shared" ca="1" si="22"/>
        <v>0.97700752234614363</v>
      </c>
      <c r="B1402" s="2" t="s">
        <v>74</v>
      </c>
      <c r="C1402" s="2" t="s">
        <v>75</v>
      </c>
      <c r="D1402" s="2" t="s">
        <v>3836</v>
      </c>
      <c r="E1402" s="2" t="s">
        <v>6487</v>
      </c>
      <c r="F1402" s="2" t="s">
        <v>6488</v>
      </c>
      <c r="G1402" t="s">
        <v>101</v>
      </c>
      <c r="H1402" s="1">
        <f>DATE(2024,12,27)</f>
        <v>45653</v>
      </c>
      <c r="I1402" s="45">
        <v>1725.4</v>
      </c>
    </row>
    <row r="1403" spans="1:9" x14ac:dyDescent="0.25">
      <c r="A1403">
        <f t="shared" ca="1" si="22"/>
        <v>0.43529767254641827</v>
      </c>
      <c r="B1403" s="2" t="s">
        <v>241</v>
      </c>
      <c r="C1403" s="2" t="s">
        <v>242</v>
      </c>
      <c r="D1403" s="2" t="s">
        <v>3836</v>
      </c>
      <c r="E1403" s="2" t="s">
        <v>6489</v>
      </c>
      <c r="F1403" s="2" t="s">
        <v>6490</v>
      </c>
      <c r="G1403" t="s">
        <v>79</v>
      </c>
      <c r="H1403" s="1">
        <f>DATE(2024,10,7)</f>
        <v>45572</v>
      </c>
      <c r="I1403" s="45">
        <v>0</v>
      </c>
    </row>
    <row r="1404" spans="1:9" x14ac:dyDescent="0.25">
      <c r="A1404">
        <f t="shared" ca="1" si="22"/>
        <v>0.47774302841677463</v>
      </c>
      <c r="B1404" s="2" t="s">
        <v>241</v>
      </c>
      <c r="C1404" s="2" t="s">
        <v>242</v>
      </c>
      <c r="D1404" s="2" t="s">
        <v>3836</v>
      </c>
      <c r="E1404" s="2" t="s">
        <v>6491</v>
      </c>
      <c r="F1404" s="2" t="s">
        <v>5331</v>
      </c>
      <c r="G1404" t="s">
        <v>79</v>
      </c>
      <c r="H1404" s="1">
        <f>DATE(2024,10,28)</f>
        <v>45593</v>
      </c>
      <c r="I1404" s="45">
        <v>371.91</v>
      </c>
    </row>
    <row r="1405" spans="1:9" x14ac:dyDescent="0.25">
      <c r="A1405">
        <f t="shared" ca="1" si="22"/>
        <v>0.58107414160301696</v>
      </c>
      <c r="B1405" s="2" t="s">
        <v>241</v>
      </c>
      <c r="C1405" s="2" t="s">
        <v>242</v>
      </c>
      <c r="D1405" s="2" t="s">
        <v>3836</v>
      </c>
      <c r="E1405" s="2" t="s">
        <v>6492</v>
      </c>
      <c r="F1405" s="2" t="s">
        <v>5444</v>
      </c>
      <c r="G1405" t="s">
        <v>101</v>
      </c>
      <c r="H1405" s="1">
        <f>DATE(2025,1,15)</f>
        <v>45672</v>
      </c>
      <c r="I1405" s="45">
        <v>709.41</v>
      </c>
    </row>
    <row r="1406" spans="1:9" x14ac:dyDescent="0.25">
      <c r="A1406">
        <f t="shared" ca="1" si="22"/>
        <v>0.40317219191208886</v>
      </c>
      <c r="B1406" s="2" t="s">
        <v>187</v>
      </c>
      <c r="C1406" s="2" t="s">
        <v>188</v>
      </c>
      <c r="D1406" s="2" t="s">
        <v>3836</v>
      </c>
      <c r="E1406" s="2" t="s">
        <v>6493</v>
      </c>
      <c r="F1406" s="2" t="s">
        <v>6494</v>
      </c>
      <c r="G1406" t="s">
        <v>79</v>
      </c>
      <c r="H1406" s="1">
        <f>DATE(2024,11,15)</f>
        <v>45611</v>
      </c>
      <c r="I1406" s="45">
        <v>22.08</v>
      </c>
    </row>
    <row r="1407" spans="1:9" x14ac:dyDescent="0.25">
      <c r="A1407">
        <f t="shared" ca="1" si="22"/>
        <v>0.76094683966855214</v>
      </c>
      <c r="B1407" s="2" t="s">
        <v>126</v>
      </c>
      <c r="C1407" s="2" t="s">
        <v>127</v>
      </c>
      <c r="D1407" s="2" t="s">
        <v>3836</v>
      </c>
      <c r="E1407" s="2" t="s">
        <v>6495</v>
      </c>
      <c r="F1407" s="2" t="s">
        <v>6496</v>
      </c>
      <c r="G1407" t="s">
        <v>101</v>
      </c>
      <c r="H1407" s="1">
        <f>DATE(2025,1,31)</f>
        <v>45688</v>
      </c>
      <c r="I1407" s="45">
        <v>82.2</v>
      </c>
    </row>
    <row r="1408" spans="1:9" x14ac:dyDescent="0.25">
      <c r="A1408">
        <f t="shared" ca="1" si="22"/>
        <v>0.38872941214058632</v>
      </c>
      <c r="B1408" s="2" t="s">
        <v>241</v>
      </c>
      <c r="C1408" s="2" t="s">
        <v>242</v>
      </c>
      <c r="D1408" s="2" t="s">
        <v>3836</v>
      </c>
      <c r="E1408" s="2" t="s">
        <v>6497</v>
      </c>
      <c r="F1408" s="2" t="s">
        <v>6498</v>
      </c>
      <c r="G1408" t="s">
        <v>101</v>
      </c>
      <c r="H1408" s="1">
        <f>DATE(2025,1,15)</f>
        <v>45672</v>
      </c>
      <c r="I1408" s="45">
        <v>189.01</v>
      </c>
    </row>
    <row r="1409" spans="1:9" x14ac:dyDescent="0.25">
      <c r="A1409">
        <f t="shared" ca="1" si="22"/>
        <v>0.26310589217056701</v>
      </c>
      <c r="B1409" s="2" t="s">
        <v>81</v>
      </c>
      <c r="C1409" s="2" t="s">
        <v>82</v>
      </c>
      <c r="D1409" s="2" t="s">
        <v>3836</v>
      </c>
      <c r="E1409" s="2" t="s">
        <v>6499</v>
      </c>
      <c r="F1409" s="2" t="s">
        <v>6500</v>
      </c>
      <c r="G1409" t="s">
        <v>101</v>
      </c>
      <c r="H1409" s="1">
        <f>DATE(2024,12,18)</f>
        <v>45644</v>
      </c>
      <c r="I1409" s="45">
        <v>737.9</v>
      </c>
    </row>
    <row r="1410" spans="1:9" x14ac:dyDescent="0.25">
      <c r="A1410">
        <f t="shared" ca="1" si="22"/>
        <v>0.82875779255025228</v>
      </c>
      <c r="B1410" s="2" t="s">
        <v>120</v>
      </c>
      <c r="C1410" s="2" t="s">
        <v>121</v>
      </c>
      <c r="D1410" s="2" t="s">
        <v>3836</v>
      </c>
      <c r="E1410" s="2" t="s">
        <v>6501</v>
      </c>
      <c r="F1410" s="2" t="s">
        <v>6502</v>
      </c>
      <c r="G1410" t="s">
        <v>79</v>
      </c>
      <c r="H1410" s="1">
        <f>DATE(2024,11,11)</f>
        <v>45607</v>
      </c>
      <c r="I1410" s="45">
        <v>5509.35</v>
      </c>
    </row>
    <row r="1411" spans="1:9" x14ac:dyDescent="0.25">
      <c r="A1411">
        <f t="shared" ca="1" si="22"/>
        <v>0.61622423800911408</v>
      </c>
      <c r="B1411" s="2" t="s">
        <v>187</v>
      </c>
      <c r="C1411" s="2" t="s">
        <v>188</v>
      </c>
      <c r="D1411" s="2" t="s">
        <v>3836</v>
      </c>
      <c r="E1411" s="2" t="s">
        <v>6503</v>
      </c>
      <c r="F1411" s="2" t="s">
        <v>6504</v>
      </c>
      <c r="G1411" t="s">
        <v>79</v>
      </c>
      <c r="H1411" s="1">
        <f>DATE(2024,12,10)</f>
        <v>45636</v>
      </c>
      <c r="I1411" s="45">
        <v>80.400000000000006</v>
      </c>
    </row>
    <row r="1412" spans="1:9" x14ac:dyDescent="0.25">
      <c r="A1412">
        <f t="shared" ca="1" si="22"/>
        <v>0.75046787259637426</v>
      </c>
      <c r="B1412" s="2" t="s">
        <v>241</v>
      </c>
      <c r="C1412" s="2" t="s">
        <v>242</v>
      </c>
      <c r="D1412" s="2" t="s">
        <v>3836</v>
      </c>
      <c r="E1412" s="2" t="s">
        <v>6505</v>
      </c>
      <c r="F1412" s="2" t="s">
        <v>6506</v>
      </c>
      <c r="G1412" t="s">
        <v>101</v>
      </c>
      <c r="H1412" s="1">
        <f>DATE(2025,1,27)</f>
        <v>45684</v>
      </c>
      <c r="I1412" s="45">
        <v>931.22</v>
      </c>
    </row>
    <row r="1413" spans="1:9" x14ac:dyDescent="0.25">
      <c r="A1413">
        <f t="shared" ca="1" si="22"/>
        <v>4.3241102654751895E-2</v>
      </c>
      <c r="B1413" s="2" t="s">
        <v>81</v>
      </c>
      <c r="C1413" s="2" t="s">
        <v>82</v>
      </c>
      <c r="D1413" s="2" t="s">
        <v>3836</v>
      </c>
      <c r="E1413" s="2" t="s">
        <v>6507</v>
      </c>
      <c r="F1413" s="2" t="s">
        <v>6508</v>
      </c>
      <c r="G1413" t="s">
        <v>101</v>
      </c>
      <c r="H1413" s="1">
        <f>DATE(2025,2,23)</f>
        <v>45711</v>
      </c>
      <c r="I1413" s="45">
        <v>7549.02</v>
      </c>
    </row>
    <row r="1414" spans="1:9" x14ac:dyDescent="0.25">
      <c r="A1414">
        <f t="shared" ref="A1414:A1477" ca="1" si="23">RAND()</f>
        <v>0.33613754014066921</v>
      </c>
      <c r="B1414" s="2" t="s">
        <v>187</v>
      </c>
      <c r="C1414" s="2" t="s">
        <v>188</v>
      </c>
      <c r="D1414" s="2" t="s">
        <v>3836</v>
      </c>
      <c r="E1414" s="2" t="s">
        <v>6509</v>
      </c>
      <c r="F1414" s="2" t="s">
        <v>6510</v>
      </c>
      <c r="G1414" t="s">
        <v>79</v>
      </c>
      <c r="H1414" s="1">
        <f>DATE(2024,12,6)</f>
        <v>45632</v>
      </c>
      <c r="I1414" s="45">
        <v>321.60000000000002</v>
      </c>
    </row>
    <row r="1415" spans="1:9" x14ac:dyDescent="0.25">
      <c r="A1415">
        <f t="shared" ca="1" si="23"/>
        <v>0.76402567642083796</v>
      </c>
      <c r="B1415" s="2" t="s">
        <v>1893</v>
      </c>
      <c r="C1415" s="2" t="s">
        <v>1894</v>
      </c>
      <c r="D1415" s="2" t="s">
        <v>3836</v>
      </c>
      <c r="E1415" s="2" t="s">
        <v>6511</v>
      </c>
      <c r="F1415" s="2" t="s">
        <v>5222</v>
      </c>
      <c r="G1415" t="s">
        <v>79</v>
      </c>
      <c r="H1415" s="1">
        <f>DATE(2024,10,30)</f>
        <v>45595</v>
      </c>
      <c r="I1415" s="45">
        <v>326.39999999999998</v>
      </c>
    </row>
    <row r="1416" spans="1:9" x14ac:dyDescent="0.25">
      <c r="A1416">
        <f t="shared" ca="1" si="23"/>
        <v>0.67024893179875977</v>
      </c>
      <c r="B1416" s="2" t="s">
        <v>150</v>
      </c>
      <c r="C1416" s="2" t="s">
        <v>151</v>
      </c>
      <c r="D1416" s="2" t="s">
        <v>3836</v>
      </c>
      <c r="E1416" s="2" t="s">
        <v>6512</v>
      </c>
      <c r="F1416" s="2" t="s">
        <v>6513</v>
      </c>
      <c r="G1416" t="s">
        <v>79</v>
      </c>
      <c r="H1416" s="1">
        <f>DATE(2024,10,18)</f>
        <v>45583</v>
      </c>
      <c r="I1416" s="45">
        <v>1641.23</v>
      </c>
    </row>
    <row r="1417" spans="1:9" x14ac:dyDescent="0.25">
      <c r="A1417">
        <f t="shared" ca="1" si="23"/>
        <v>0.59632227777144498</v>
      </c>
      <c r="B1417" s="2" t="s">
        <v>120</v>
      </c>
      <c r="C1417" s="2" t="s">
        <v>121</v>
      </c>
      <c r="D1417" s="2" t="s">
        <v>3836</v>
      </c>
      <c r="E1417" s="2" t="s">
        <v>6514</v>
      </c>
      <c r="F1417" s="2" t="s">
        <v>6433</v>
      </c>
      <c r="G1417" t="s">
        <v>79</v>
      </c>
      <c r="H1417" s="1">
        <f>DATE(2025,1,17)</f>
        <v>45674</v>
      </c>
      <c r="I1417" s="45">
        <v>-135.63999999999999</v>
      </c>
    </row>
    <row r="1418" spans="1:9" x14ac:dyDescent="0.25">
      <c r="A1418">
        <f t="shared" ca="1" si="23"/>
        <v>0.62017110899981442</v>
      </c>
      <c r="B1418" s="2" t="s">
        <v>187</v>
      </c>
      <c r="C1418" s="2" t="s">
        <v>188</v>
      </c>
      <c r="D1418" s="2" t="s">
        <v>3836</v>
      </c>
      <c r="E1418" s="2" t="s">
        <v>6515</v>
      </c>
      <c r="F1418" s="2" t="s">
        <v>6516</v>
      </c>
      <c r="G1418" t="s">
        <v>79</v>
      </c>
      <c r="H1418" s="1">
        <f>DATE(2024,12,19)</f>
        <v>45645</v>
      </c>
      <c r="I1418" s="45">
        <v>12.36</v>
      </c>
    </row>
    <row r="1419" spans="1:9" x14ac:dyDescent="0.25">
      <c r="A1419">
        <f t="shared" ca="1" si="23"/>
        <v>0.66969112811117937</v>
      </c>
      <c r="B1419" s="2" t="s">
        <v>120</v>
      </c>
      <c r="C1419" s="2" t="s">
        <v>121</v>
      </c>
      <c r="D1419" s="2" t="s">
        <v>3836</v>
      </c>
      <c r="E1419" s="2" t="s">
        <v>6517</v>
      </c>
      <c r="F1419" s="2" t="s">
        <v>6047</v>
      </c>
      <c r="G1419" t="s">
        <v>101</v>
      </c>
      <c r="H1419" s="1">
        <f>DATE(2025,1,31)</f>
        <v>45688</v>
      </c>
      <c r="I1419" s="45">
        <v>-159.18</v>
      </c>
    </row>
    <row r="1420" spans="1:9" x14ac:dyDescent="0.25">
      <c r="A1420">
        <f t="shared" ca="1" si="23"/>
        <v>0.14467328198256812</v>
      </c>
      <c r="B1420" s="2" t="s">
        <v>187</v>
      </c>
      <c r="C1420" s="2" t="s">
        <v>188</v>
      </c>
      <c r="D1420" s="2" t="s">
        <v>3836</v>
      </c>
      <c r="E1420" s="2" t="s">
        <v>6518</v>
      </c>
      <c r="F1420" s="2" t="s">
        <v>6519</v>
      </c>
      <c r="G1420" t="s">
        <v>79</v>
      </c>
      <c r="H1420" s="1">
        <f>DATE(2024,10,28)</f>
        <v>45593</v>
      </c>
      <c r="I1420" s="45">
        <v>29.05</v>
      </c>
    </row>
    <row r="1421" spans="1:9" x14ac:dyDescent="0.25">
      <c r="A1421">
        <f t="shared" ca="1" si="23"/>
        <v>0.19770904031872771</v>
      </c>
      <c r="B1421" s="2" t="s">
        <v>74</v>
      </c>
      <c r="C1421" s="2" t="s">
        <v>75</v>
      </c>
      <c r="D1421" s="2" t="s">
        <v>3836</v>
      </c>
      <c r="E1421" s="2" t="s">
        <v>6520</v>
      </c>
      <c r="F1421" s="2" t="s">
        <v>6521</v>
      </c>
      <c r="G1421" t="s">
        <v>79</v>
      </c>
      <c r="H1421" s="1">
        <f>DATE(2024,11,6)</f>
        <v>45602</v>
      </c>
      <c r="I1421" s="45">
        <v>4084.39</v>
      </c>
    </row>
    <row r="1422" spans="1:9" x14ac:dyDescent="0.25">
      <c r="A1422">
        <f t="shared" ca="1" si="23"/>
        <v>0.30518265891134888</v>
      </c>
      <c r="B1422" s="2" t="s">
        <v>81</v>
      </c>
      <c r="C1422" s="2" t="s">
        <v>82</v>
      </c>
      <c r="D1422" s="2" t="s">
        <v>3836</v>
      </c>
      <c r="E1422" s="2" t="s">
        <v>6522</v>
      </c>
      <c r="F1422" s="2" t="s">
        <v>6523</v>
      </c>
      <c r="G1422" t="s">
        <v>101</v>
      </c>
      <c r="H1422" s="1">
        <f>DATE(2025,1,23)</f>
        <v>45680</v>
      </c>
      <c r="I1422" s="45">
        <v>340.57</v>
      </c>
    </row>
    <row r="1423" spans="1:9" x14ac:dyDescent="0.25">
      <c r="A1423">
        <f t="shared" ca="1" si="23"/>
        <v>0.42938150746659909</v>
      </c>
      <c r="B1423" s="2" t="s">
        <v>187</v>
      </c>
      <c r="C1423" s="2" t="s">
        <v>188</v>
      </c>
      <c r="D1423" s="2" t="s">
        <v>3836</v>
      </c>
      <c r="E1423" s="2" t="s">
        <v>6524</v>
      </c>
      <c r="F1423" s="2" t="s">
        <v>6525</v>
      </c>
      <c r="G1423" t="s">
        <v>101</v>
      </c>
      <c r="H1423" s="1">
        <f>DATE(2025,2,5)</f>
        <v>45693</v>
      </c>
      <c r="I1423" s="45">
        <v>44.08</v>
      </c>
    </row>
    <row r="1424" spans="1:9" x14ac:dyDescent="0.25">
      <c r="A1424">
        <f t="shared" ca="1" si="23"/>
        <v>0.28384354168180481</v>
      </c>
      <c r="B1424" s="2" t="s">
        <v>241</v>
      </c>
      <c r="C1424" s="2" t="s">
        <v>242</v>
      </c>
      <c r="D1424" s="2" t="s">
        <v>3836</v>
      </c>
      <c r="E1424" s="2" t="s">
        <v>6526</v>
      </c>
      <c r="F1424" s="2" t="s">
        <v>6527</v>
      </c>
      <c r="G1424" t="s">
        <v>79</v>
      </c>
      <c r="H1424" s="1">
        <f>DATE(2024,11,25)</f>
        <v>45621</v>
      </c>
      <c r="I1424" s="45">
        <v>157.21</v>
      </c>
    </row>
    <row r="1425" spans="1:9" x14ac:dyDescent="0.25">
      <c r="A1425">
        <f t="shared" ca="1" si="23"/>
        <v>9.6319393886094007E-3</v>
      </c>
      <c r="B1425" s="2" t="s">
        <v>81</v>
      </c>
      <c r="C1425" s="2" t="s">
        <v>82</v>
      </c>
      <c r="D1425" s="2" t="s">
        <v>3836</v>
      </c>
      <c r="E1425" s="2" t="s">
        <v>6528</v>
      </c>
      <c r="F1425" s="2" t="s">
        <v>6529</v>
      </c>
      <c r="G1425" t="s">
        <v>101</v>
      </c>
      <c r="H1425" s="1">
        <f>DATE(2025,1,28)</f>
        <v>45685</v>
      </c>
      <c r="I1425" s="45">
        <v>2346.29</v>
      </c>
    </row>
    <row r="1426" spans="1:9" x14ac:dyDescent="0.25">
      <c r="A1426">
        <f t="shared" ca="1" si="23"/>
        <v>0.58488113001867625</v>
      </c>
      <c r="B1426" s="2" t="s">
        <v>81</v>
      </c>
      <c r="C1426" s="2" t="s">
        <v>82</v>
      </c>
      <c r="D1426" s="2" t="s">
        <v>3836</v>
      </c>
      <c r="E1426" s="2" t="s">
        <v>6530</v>
      </c>
      <c r="F1426" s="2" t="s">
        <v>4158</v>
      </c>
      <c r="G1426" t="s">
        <v>101</v>
      </c>
      <c r="H1426" s="1">
        <f>DATE(2024,12,18)</f>
        <v>45644</v>
      </c>
      <c r="I1426" s="45">
        <v>327.60000000000002</v>
      </c>
    </row>
    <row r="1427" spans="1:9" x14ac:dyDescent="0.25">
      <c r="A1427">
        <f t="shared" ca="1" si="23"/>
        <v>0.86475751735296913</v>
      </c>
      <c r="B1427" s="2" t="s">
        <v>74</v>
      </c>
      <c r="C1427" s="2" t="s">
        <v>75</v>
      </c>
      <c r="D1427" s="2" t="s">
        <v>3836</v>
      </c>
      <c r="E1427" s="2" t="s">
        <v>6531</v>
      </c>
      <c r="F1427" s="2" t="s">
        <v>6532</v>
      </c>
      <c r="G1427" t="s">
        <v>79</v>
      </c>
      <c r="H1427" s="1">
        <f>DATE(2024,12,10)</f>
        <v>45636</v>
      </c>
      <c r="I1427" s="45">
        <v>2569.36</v>
      </c>
    </row>
    <row r="1428" spans="1:9" x14ac:dyDescent="0.25">
      <c r="A1428">
        <f t="shared" ca="1" si="23"/>
        <v>0.79471827776025117</v>
      </c>
      <c r="B1428" s="2" t="s">
        <v>281</v>
      </c>
      <c r="C1428" s="2" t="s">
        <v>282</v>
      </c>
      <c r="D1428" s="2" t="s">
        <v>3836</v>
      </c>
      <c r="E1428" s="2" t="s">
        <v>6533</v>
      </c>
      <c r="F1428" s="2" t="s">
        <v>4305</v>
      </c>
      <c r="G1428" t="s">
        <v>79</v>
      </c>
      <c r="H1428" s="1">
        <f>DATE(2024,10,18)</f>
        <v>45583</v>
      </c>
      <c r="I1428" s="45">
        <v>10466.629999999999</v>
      </c>
    </row>
    <row r="1429" spans="1:9" x14ac:dyDescent="0.25">
      <c r="A1429">
        <f t="shared" ca="1" si="23"/>
        <v>0.89649288821212336</v>
      </c>
      <c r="B1429" s="2" t="s">
        <v>241</v>
      </c>
      <c r="C1429" s="2" t="s">
        <v>242</v>
      </c>
      <c r="D1429" s="2" t="s">
        <v>3836</v>
      </c>
      <c r="E1429" s="2" t="s">
        <v>6534</v>
      </c>
      <c r="F1429" s="2" t="s">
        <v>6535</v>
      </c>
      <c r="G1429" t="s">
        <v>101</v>
      </c>
      <c r="H1429" s="1">
        <f>DATE(2025,1,20)</f>
        <v>45677</v>
      </c>
      <c r="I1429" s="45">
        <v>79.430000000000007</v>
      </c>
    </row>
    <row r="1430" spans="1:9" x14ac:dyDescent="0.25">
      <c r="A1430">
        <f t="shared" ca="1" si="23"/>
        <v>0.33238112818579924</v>
      </c>
      <c r="B1430" s="2" t="s">
        <v>241</v>
      </c>
      <c r="C1430" s="2" t="s">
        <v>242</v>
      </c>
      <c r="D1430" s="2" t="s">
        <v>3836</v>
      </c>
      <c r="E1430" s="2" t="s">
        <v>6536</v>
      </c>
      <c r="F1430" s="2" t="s">
        <v>4050</v>
      </c>
      <c r="G1430" t="s">
        <v>79</v>
      </c>
      <c r="H1430" s="1">
        <f>DATE(2024,10,14)</f>
        <v>45579</v>
      </c>
      <c r="I1430" s="45">
        <v>470.02</v>
      </c>
    </row>
    <row r="1431" spans="1:9" x14ac:dyDescent="0.25">
      <c r="A1431">
        <f t="shared" ca="1" si="23"/>
        <v>0.65974569272821115</v>
      </c>
      <c r="B1431" s="2" t="s">
        <v>187</v>
      </c>
      <c r="C1431" s="2" t="s">
        <v>188</v>
      </c>
      <c r="D1431" s="2" t="s">
        <v>3836</v>
      </c>
      <c r="E1431" s="2" t="s">
        <v>6537</v>
      </c>
      <c r="F1431" s="2" t="s">
        <v>6538</v>
      </c>
      <c r="G1431" t="s">
        <v>101</v>
      </c>
      <c r="H1431" s="1">
        <f>DATE(2025,2,10)</f>
        <v>45698</v>
      </c>
      <c r="I1431" s="45">
        <v>1003.52</v>
      </c>
    </row>
    <row r="1432" spans="1:9" x14ac:dyDescent="0.25">
      <c r="A1432">
        <f t="shared" ca="1" si="23"/>
        <v>0.2655947832882245</v>
      </c>
      <c r="B1432" s="2" t="s">
        <v>120</v>
      </c>
      <c r="C1432" s="2" t="s">
        <v>121</v>
      </c>
      <c r="D1432" s="2" t="s">
        <v>3836</v>
      </c>
      <c r="E1432" s="2" t="s">
        <v>6539</v>
      </c>
      <c r="F1432" s="2" t="s">
        <v>6540</v>
      </c>
      <c r="G1432" t="s">
        <v>79</v>
      </c>
      <c r="H1432" s="1">
        <f>DATE(2024,10,8)</f>
        <v>45573</v>
      </c>
      <c r="I1432" s="45">
        <v>1134.92</v>
      </c>
    </row>
    <row r="1433" spans="1:9" x14ac:dyDescent="0.25">
      <c r="A1433">
        <f t="shared" ca="1" si="23"/>
        <v>0.92746873100816274</v>
      </c>
      <c r="B1433" s="2" t="s">
        <v>393</v>
      </c>
      <c r="C1433" s="2" t="s">
        <v>394</v>
      </c>
      <c r="D1433" s="2" t="s">
        <v>3836</v>
      </c>
      <c r="E1433" s="2" t="s">
        <v>6541</v>
      </c>
      <c r="F1433" s="2" t="s">
        <v>6542</v>
      </c>
      <c r="G1433" t="s">
        <v>79</v>
      </c>
      <c r="H1433" s="1">
        <f>DATE(2024,10,31)</f>
        <v>45596</v>
      </c>
      <c r="I1433" s="45">
        <v>6261.36</v>
      </c>
    </row>
    <row r="1434" spans="1:9" x14ac:dyDescent="0.25">
      <c r="A1434">
        <f t="shared" ca="1" si="23"/>
        <v>0.32724516933645997</v>
      </c>
      <c r="B1434" s="2" t="s">
        <v>81</v>
      </c>
      <c r="C1434" s="2" t="s">
        <v>82</v>
      </c>
      <c r="D1434" s="2" t="s">
        <v>3836</v>
      </c>
      <c r="E1434" s="2" t="s">
        <v>6543</v>
      </c>
      <c r="F1434" s="2" t="s">
        <v>6544</v>
      </c>
      <c r="G1434" t="s">
        <v>79</v>
      </c>
      <c r="H1434" s="1">
        <f>DATE(2024,12,10)</f>
        <v>45636</v>
      </c>
      <c r="I1434" s="45">
        <v>599.47</v>
      </c>
    </row>
    <row r="1435" spans="1:9" x14ac:dyDescent="0.25">
      <c r="A1435">
        <f t="shared" ca="1" si="23"/>
        <v>0.39635146178192249</v>
      </c>
      <c r="B1435" s="2" t="s">
        <v>1893</v>
      </c>
      <c r="C1435" s="2" t="s">
        <v>1894</v>
      </c>
      <c r="D1435" s="2" t="s">
        <v>3836</v>
      </c>
      <c r="E1435" s="2" t="s">
        <v>6545</v>
      </c>
      <c r="F1435" s="2" t="s">
        <v>6546</v>
      </c>
      <c r="G1435" t="s">
        <v>79</v>
      </c>
      <c r="H1435" s="1">
        <f>DATE(2024,11,25)</f>
        <v>45621</v>
      </c>
      <c r="I1435" s="45">
        <v>8178</v>
      </c>
    </row>
    <row r="1436" spans="1:9" x14ac:dyDescent="0.25">
      <c r="A1436">
        <f t="shared" ca="1" si="23"/>
        <v>0.43045292675145252</v>
      </c>
      <c r="B1436" s="2" t="s">
        <v>187</v>
      </c>
      <c r="C1436" s="2" t="s">
        <v>188</v>
      </c>
      <c r="D1436" s="2" t="s">
        <v>3836</v>
      </c>
      <c r="E1436" s="2" t="s">
        <v>6547</v>
      </c>
      <c r="F1436" s="2" t="s">
        <v>6548</v>
      </c>
      <c r="G1436" t="s">
        <v>79</v>
      </c>
      <c r="H1436" s="1">
        <f>DATE(2024,11,8)</f>
        <v>45604</v>
      </c>
      <c r="I1436" s="45">
        <v>55.8</v>
      </c>
    </row>
    <row r="1437" spans="1:9" x14ac:dyDescent="0.25">
      <c r="A1437">
        <f t="shared" ca="1" si="23"/>
        <v>0.32863094609948273</v>
      </c>
      <c r="B1437" s="2" t="s">
        <v>120</v>
      </c>
      <c r="C1437" s="2" t="s">
        <v>121</v>
      </c>
      <c r="D1437" s="2" t="s">
        <v>3836</v>
      </c>
      <c r="E1437" s="2" t="s">
        <v>6549</v>
      </c>
      <c r="F1437" s="2" t="s">
        <v>5096</v>
      </c>
      <c r="G1437" t="s">
        <v>79</v>
      </c>
      <c r="H1437" s="1">
        <f>DATE(2024,10,22)</f>
        <v>45587</v>
      </c>
      <c r="I1437" s="45">
        <v>9025.25</v>
      </c>
    </row>
    <row r="1438" spans="1:9" x14ac:dyDescent="0.25">
      <c r="A1438">
        <f t="shared" ca="1" si="23"/>
        <v>0.74301179662878569</v>
      </c>
      <c r="B1438" s="2" t="s">
        <v>187</v>
      </c>
      <c r="C1438" s="2" t="s">
        <v>188</v>
      </c>
      <c r="D1438" s="2" t="s">
        <v>3836</v>
      </c>
      <c r="E1438" s="2" t="s">
        <v>6550</v>
      </c>
      <c r="F1438" s="2" t="s">
        <v>4697</v>
      </c>
      <c r="G1438" t="s">
        <v>101</v>
      </c>
      <c r="H1438" s="1">
        <f>DATE(2024,12,4)</f>
        <v>45630</v>
      </c>
      <c r="I1438" s="45">
        <v>1561.14</v>
      </c>
    </row>
    <row r="1439" spans="1:9" x14ac:dyDescent="0.25">
      <c r="A1439">
        <f t="shared" ca="1" si="23"/>
        <v>0.18259537286832872</v>
      </c>
      <c r="B1439" s="2" t="s">
        <v>241</v>
      </c>
      <c r="C1439" s="2" t="s">
        <v>242</v>
      </c>
      <c r="D1439" s="2" t="s">
        <v>3836</v>
      </c>
      <c r="E1439" s="2" t="s">
        <v>6551</v>
      </c>
      <c r="F1439" s="2" t="s">
        <v>4033</v>
      </c>
      <c r="G1439" t="s">
        <v>79</v>
      </c>
      <c r="H1439" s="1">
        <f>DATE(2024,11,7)</f>
        <v>45603</v>
      </c>
      <c r="I1439" s="45">
        <v>591.6</v>
      </c>
    </row>
    <row r="1440" spans="1:9" x14ac:dyDescent="0.25">
      <c r="A1440">
        <f t="shared" ca="1" si="23"/>
        <v>0.66551998731159701</v>
      </c>
      <c r="B1440" s="2" t="s">
        <v>5030</v>
      </c>
      <c r="C1440" s="2" t="s">
        <v>5031</v>
      </c>
      <c r="D1440" s="2" t="s">
        <v>3836</v>
      </c>
      <c r="E1440" s="2" t="s">
        <v>6552</v>
      </c>
      <c r="F1440" s="2" t="s">
        <v>5033</v>
      </c>
      <c r="G1440" t="s">
        <v>79</v>
      </c>
      <c r="H1440" s="1">
        <f>DATE(2024,10,28)</f>
        <v>45593</v>
      </c>
      <c r="I1440" s="45">
        <v>103.9</v>
      </c>
    </row>
    <row r="1441" spans="1:9" x14ac:dyDescent="0.25">
      <c r="A1441">
        <f t="shared" ca="1" si="23"/>
        <v>0.73136708036190023</v>
      </c>
      <c r="B1441" s="2" t="s">
        <v>241</v>
      </c>
      <c r="C1441" s="2" t="s">
        <v>242</v>
      </c>
      <c r="D1441" s="2" t="s">
        <v>3836</v>
      </c>
      <c r="E1441" s="2" t="s">
        <v>6553</v>
      </c>
      <c r="F1441" s="2" t="s">
        <v>6554</v>
      </c>
      <c r="G1441" t="s">
        <v>101</v>
      </c>
      <c r="H1441" s="1">
        <f>DATE(2025,1,27)</f>
        <v>45684</v>
      </c>
      <c r="I1441" s="45">
        <v>10.81</v>
      </c>
    </row>
    <row r="1442" spans="1:9" x14ac:dyDescent="0.25">
      <c r="A1442">
        <f t="shared" ca="1" si="23"/>
        <v>0.22921504387951186</v>
      </c>
      <c r="B1442" s="2" t="s">
        <v>678</v>
      </c>
      <c r="C1442" s="2" t="s">
        <v>679</v>
      </c>
      <c r="D1442" s="2" t="s">
        <v>3836</v>
      </c>
      <c r="E1442" s="2" t="s">
        <v>6555</v>
      </c>
      <c r="F1442" s="2" t="s">
        <v>6556</v>
      </c>
      <c r="G1442" t="s">
        <v>79</v>
      </c>
      <c r="H1442" s="1">
        <f>DATE(2024,10,23)</f>
        <v>45588</v>
      </c>
      <c r="I1442" s="45">
        <v>403.65</v>
      </c>
    </row>
    <row r="1443" spans="1:9" x14ac:dyDescent="0.25">
      <c r="A1443">
        <f t="shared" ca="1" si="23"/>
        <v>0.45745708156484699</v>
      </c>
      <c r="B1443" s="2" t="s">
        <v>354</v>
      </c>
      <c r="C1443" s="2" t="s">
        <v>355</v>
      </c>
      <c r="D1443" s="2" t="s">
        <v>3836</v>
      </c>
      <c r="E1443" s="2" t="s">
        <v>6557</v>
      </c>
      <c r="F1443" s="2" t="s">
        <v>6558</v>
      </c>
      <c r="G1443" t="s">
        <v>101</v>
      </c>
      <c r="H1443" s="1">
        <f>DATE(2025,1,9)</f>
        <v>45666</v>
      </c>
      <c r="I1443" s="45">
        <v>6151.95</v>
      </c>
    </row>
    <row r="1444" spans="1:9" x14ac:dyDescent="0.25">
      <c r="A1444">
        <f t="shared" ca="1" si="23"/>
        <v>0.57838720293283263</v>
      </c>
      <c r="B1444" s="2" t="s">
        <v>281</v>
      </c>
      <c r="C1444" s="2" t="s">
        <v>282</v>
      </c>
      <c r="D1444" s="2" t="s">
        <v>3836</v>
      </c>
      <c r="E1444" s="2" t="s">
        <v>6559</v>
      </c>
      <c r="F1444" s="2" t="s">
        <v>6560</v>
      </c>
      <c r="G1444" t="s">
        <v>101</v>
      </c>
      <c r="H1444" s="1">
        <f>DATE(2025,2,26)</f>
        <v>45714</v>
      </c>
      <c r="I1444" s="45">
        <v>3602.69</v>
      </c>
    </row>
    <row r="1445" spans="1:9" x14ac:dyDescent="0.25">
      <c r="A1445">
        <f t="shared" ca="1" si="23"/>
        <v>0.16118362612869475</v>
      </c>
      <c r="B1445" s="2" t="s">
        <v>241</v>
      </c>
      <c r="C1445" s="2" t="s">
        <v>242</v>
      </c>
      <c r="D1445" s="2" t="s">
        <v>3836</v>
      </c>
      <c r="E1445" s="2" t="s">
        <v>6561</v>
      </c>
      <c r="F1445" s="2" t="s">
        <v>6562</v>
      </c>
      <c r="G1445" t="s">
        <v>79</v>
      </c>
      <c r="H1445" s="1">
        <f>DATE(2024,12,3)</f>
        <v>45629</v>
      </c>
      <c r="I1445" s="45">
        <v>95.35</v>
      </c>
    </row>
    <row r="1446" spans="1:9" x14ac:dyDescent="0.25">
      <c r="A1446">
        <f t="shared" ca="1" si="23"/>
        <v>0.56396077280121948</v>
      </c>
      <c r="B1446" s="2" t="s">
        <v>187</v>
      </c>
      <c r="C1446" s="2" t="s">
        <v>188</v>
      </c>
      <c r="D1446" s="2" t="s">
        <v>3836</v>
      </c>
      <c r="E1446" s="2" t="s">
        <v>6563</v>
      </c>
      <c r="F1446" s="2" t="s">
        <v>6564</v>
      </c>
      <c r="G1446" t="s">
        <v>79</v>
      </c>
      <c r="H1446" s="1">
        <f>DATE(2024,11,7)</f>
        <v>45603</v>
      </c>
      <c r="I1446" s="45">
        <v>80.400000000000006</v>
      </c>
    </row>
    <row r="1447" spans="1:9" x14ac:dyDescent="0.25">
      <c r="A1447">
        <f t="shared" ca="1" si="23"/>
        <v>0.10739723657956057</v>
      </c>
      <c r="B1447" s="2" t="s">
        <v>241</v>
      </c>
      <c r="C1447" s="2" t="s">
        <v>242</v>
      </c>
      <c r="D1447" s="2" t="s">
        <v>3836</v>
      </c>
      <c r="E1447" s="2" t="s">
        <v>6565</v>
      </c>
      <c r="F1447" s="2" t="s">
        <v>6169</v>
      </c>
      <c r="G1447" t="s">
        <v>79</v>
      </c>
      <c r="H1447" s="1">
        <f>DATE(2024,12,9)</f>
        <v>45635</v>
      </c>
      <c r="I1447" s="45">
        <v>82.25</v>
      </c>
    </row>
    <row r="1448" spans="1:9" x14ac:dyDescent="0.25">
      <c r="A1448">
        <f t="shared" ca="1" si="23"/>
        <v>0.39042234068835557</v>
      </c>
      <c r="B1448" s="2" t="s">
        <v>150</v>
      </c>
      <c r="C1448" s="2" t="s">
        <v>151</v>
      </c>
      <c r="D1448" s="2" t="s">
        <v>3836</v>
      </c>
      <c r="E1448" s="2" t="s">
        <v>6566</v>
      </c>
      <c r="F1448" s="2" t="s">
        <v>6567</v>
      </c>
      <c r="G1448" t="s">
        <v>79</v>
      </c>
      <c r="H1448" s="1">
        <f>DATE(2024,11,22)</f>
        <v>45618</v>
      </c>
      <c r="I1448" s="45">
        <v>3781.38</v>
      </c>
    </row>
    <row r="1449" spans="1:9" x14ac:dyDescent="0.25">
      <c r="A1449">
        <f t="shared" ca="1" si="23"/>
        <v>0.43883315844411586</v>
      </c>
      <c r="B1449" s="2" t="s">
        <v>187</v>
      </c>
      <c r="C1449" s="2" t="s">
        <v>188</v>
      </c>
      <c r="D1449" s="2" t="s">
        <v>3836</v>
      </c>
      <c r="E1449" s="2" t="s">
        <v>6568</v>
      </c>
      <c r="F1449" s="2" t="s">
        <v>6569</v>
      </c>
      <c r="G1449" t="s">
        <v>79</v>
      </c>
      <c r="H1449" s="1">
        <f>DATE(2024,10,16)</f>
        <v>45581</v>
      </c>
      <c r="I1449" s="45">
        <v>124.8</v>
      </c>
    </row>
    <row r="1450" spans="1:9" x14ac:dyDescent="0.25">
      <c r="A1450">
        <f t="shared" ca="1" si="23"/>
        <v>0.81163839857458864</v>
      </c>
      <c r="B1450" s="2" t="s">
        <v>81</v>
      </c>
      <c r="C1450" s="2" t="s">
        <v>82</v>
      </c>
      <c r="D1450" s="2" t="s">
        <v>3836</v>
      </c>
      <c r="E1450" s="2" t="s">
        <v>6570</v>
      </c>
      <c r="F1450" s="2" t="s">
        <v>6571</v>
      </c>
      <c r="G1450" t="s">
        <v>101</v>
      </c>
      <c r="H1450" s="1">
        <f>DATE(2025,1,29)</f>
        <v>45686</v>
      </c>
      <c r="I1450" s="45">
        <v>1706.54</v>
      </c>
    </row>
    <row r="1451" spans="1:9" x14ac:dyDescent="0.25">
      <c r="A1451">
        <f t="shared" ca="1" si="23"/>
        <v>0.45442395249551149</v>
      </c>
      <c r="B1451" s="2" t="s">
        <v>4062</v>
      </c>
      <c r="C1451" s="2" t="s">
        <v>4063</v>
      </c>
      <c r="D1451" s="2" t="s">
        <v>3836</v>
      </c>
      <c r="E1451" s="2" t="s">
        <v>6572</v>
      </c>
      <c r="F1451" s="2" t="s">
        <v>6573</v>
      </c>
      <c r="G1451" t="s">
        <v>79</v>
      </c>
      <c r="H1451" s="1">
        <f>DATE(2024,10,15)</f>
        <v>45580</v>
      </c>
      <c r="I1451" s="45">
        <v>1055.8800000000001</v>
      </c>
    </row>
    <row r="1452" spans="1:9" x14ac:dyDescent="0.25">
      <c r="A1452">
        <f t="shared" ca="1" si="23"/>
        <v>0.27932629726356484</v>
      </c>
      <c r="B1452" s="2" t="s">
        <v>593</v>
      </c>
      <c r="C1452" s="2" t="s">
        <v>594</v>
      </c>
      <c r="D1452" s="2" t="s">
        <v>3836</v>
      </c>
      <c r="E1452" s="2" t="s">
        <v>6574</v>
      </c>
      <c r="F1452" s="2" t="s">
        <v>6575</v>
      </c>
      <c r="G1452" t="s">
        <v>101</v>
      </c>
      <c r="H1452" s="1">
        <f>DATE(2025,2,14)</f>
        <v>45702</v>
      </c>
      <c r="I1452" s="45">
        <v>7758.82</v>
      </c>
    </row>
    <row r="1453" spans="1:9" x14ac:dyDescent="0.25">
      <c r="A1453">
        <f t="shared" ca="1" si="23"/>
        <v>0.37584218426214766</v>
      </c>
      <c r="B1453" s="2" t="s">
        <v>126</v>
      </c>
      <c r="C1453" s="2" t="s">
        <v>127</v>
      </c>
      <c r="D1453" s="2" t="s">
        <v>3836</v>
      </c>
      <c r="E1453" s="2" t="s">
        <v>6576</v>
      </c>
      <c r="F1453" s="2" t="s">
        <v>6577</v>
      </c>
      <c r="G1453" t="s">
        <v>79</v>
      </c>
      <c r="H1453" s="1">
        <f>DATE(2024,10,31)</f>
        <v>45596</v>
      </c>
      <c r="I1453" s="45">
        <v>80.400000000000006</v>
      </c>
    </row>
    <row r="1454" spans="1:9" x14ac:dyDescent="0.25">
      <c r="A1454">
        <f t="shared" ca="1" si="23"/>
        <v>7.8034184117798056E-2</v>
      </c>
      <c r="B1454" s="2" t="s">
        <v>241</v>
      </c>
      <c r="C1454" s="2" t="s">
        <v>242</v>
      </c>
      <c r="D1454" s="2" t="s">
        <v>3836</v>
      </c>
      <c r="E1454" s="2" t="s">
        <v>6578</v>
      </c>
      <c r="F1454" s="2" t="s">
        <v>6579</v>
      </c>
      <c r="G1454" t="s">
        <v>101</v>
      </c>
      <c r="H1454" s="1">
        <f>DATE(2025,2,28)</f>
        <v>45716</v>
      </c>
      <c r="I1454" s="45">
        <v>5.88</v>
      </c>
    </row>
    <row r="1455" spans="1:9" x14ac:dyDescent="0.25">
      <c r="A1455">
        <f t="shared" ca="1" si="23"/>
        <v>0.36280539679458423</v>
      </c>
      <c r="B1455" s="2" t="s">
        <v>241</v>
      </c>
      <c r="C1455" s="2" t="s">
        <v>242</v>
      </c>
      <c r="D1455" s="2" t="s">
        <v>3836</v>
      </c>
      <c r="E1455" s="2" t="s">
        <v>6580</v>
      </c>
      <c r="F1455" s="2" t="s">
        <v>6581</v>
      </c>
      <c r="G1455" t="s">
        <v>101</v>
      </c>
      <c r="H1455" s="1">
        <f>DATE(2025,2,21)</f>
        <v>45709</v>
      </c>
      <c r="I1455" s="45">
        <v>683.13</v>
      </c>
    </row>
    <row r="1456" spans="1:9" x14ac:dyDescent="0.25">
      <c r="A1456">
        <f t="shared" ca="1" si="23"/>
        <v>2.298751693764256E-3</v>
      </c>
      <c r="B1456" s="2" t="s">
        <v>261</v>
      </c>
      <c r="C1456" s="2" t="s">
        <v>262</v>
      </c>
      <c r="D1456" s="2" t="s">
        <v>3836</v>
      </c>
      <c r="E1456" s="2" t="s">
        <v>6582</v>
      </c>
      <c r="F1456" s="2" t="s">
        <v>6583</v>
      </c>
      <c r="G1456" t="s">
        <v>79</v>
      </c>
      <c r="H1456" s="1">
        <f>DATE(2024,10,30)</f>
        <v>45595</v>
      </c>
      <c r="I1456" s="45">
        <v>655.20000000000005</v>
      </c>
    </row>
    <row r="1457" spans="1:9" x14ac:dyDescent="0.25">
      <c r="A1457">
        <f t="shared" ca="1" si="23"/>
        <v>0.74730307612922886</v>
      </c>
      <c r="B1457" s="2" t="s">
        <v>120</v>
      </c>
      <c r="C1457" s="2" t="s">
        <v>121</v>
      </c>
      <c r="D1457" s="2" t="s">
        <v>3836</v>
      </c>
      <c r="E1457" s="2" t="s">
        <v>6584</v>
      </c>
      <c r="F1457" s="2" t="s">
        <v>3960</v>
      </c>
      <c r="G1457" t="s">
        <v>79</v>
      </c>
      <c r="H1457" s="1">
        <f>DATE(2024,12,16)</f>
        <v>45642</v>
      </c>
      <c r="I1457" s="45">
        <v>13527.43</v>
      </c>
    </row>
    <row r="1458" spans="1:9" x14ac:dyDescent="0.25">
      <c r="A1458">
        <f t="shared" ca="1" si="23"/>
        <v>0.60243912814163036</v>
      </c>
      <c r="B1458" s="2" t="s">
        <v>241</v>
      </c>
      <c r="C1458" s="2" t="s">
        <v>242</v>
      </c>
      <c r="D1458" s="2" t="s">
        <v>3836</v>
      </c>
      <c r="E1458" s="2" t="s">
        <v>6585</v>
      </c>
      <c r="F1458" s="2" t="s">
        <v>6586</v>
      </c>
      <c r="G1458" t="s">
        <v>79</v>
      </c>
      <c r="H1458" s="1">
        <f>DATE(2024,10,28)</f>
        <v>45593</v>
      </c>
      <c r="I1458" s="45">
        <v>710.37</v>
      </c>
    </row>
    <row r="1459" spans="1:9" x14ac:dyDescent="0.25">
      <c r="A1459">
        <f t="shared" ca="1" si="23"/>
        <v>0.20783222010234281</v>
      </c>
      <c r="B1459" s="2" t="s">
        <v>6587</v>
      </c>
      <c r="C1459" s="2" t="s">
        <v>6588</v>
      </c>
      <c r="D1459" s="2" t="s">
        <v>3836</v>
      </c>
      <c r="E1459" s="2" t="s">
        <v>6589</v>
      </c>
      <c r="F1459" s="2" t="s">
        <v>6590</v>
      </c>
      <c r="G1459" t="s">
        <v>79</v>
      </c>
      <c r="H1459" s="1">
        <f>DATE(2025,1,25)</f>
        <v>45682</v>
      </c>
      <c r="I1459" s="45">
        <v>7057</v>
      </c>
    </row>
    <row r="1460" spans="1:9" x14ac:dyDescent="0.25">
      <c r="A1460">
        <f t="shared" ca="1" si="23"/>
        <v>0.15298144894834353</v>
      </c>
      <c r="B1460" s="2" t="s">
        <v>81</v>
      </c>
      <c r="C1460" s="2" t="s">
        <v>82</v>
      </c>
      <c r="D1460" s="2" t="s">
        <v>3836</v>
      </c>
      <c r="E1460" s="2" t="s">
        <v>6591</v>
      </c>
      <c r="F1460" s="2" t="s">
        <v>6592</v>
      </c>
      <c r="G1460" t="s">
        <v>79</v>
      </c>
      <c r="H1460" s="1">
        <f>DATE(2024,11,5)</f>
        <v>45601</v>
      </c>
      <c r="I1460" s="45">
        <v>771.15</v>
      </c>
    </row>
    <row r="1461" spans="1:9" x14ac:dyDescent="0.25">
      <c r="A1461">
        <f t="shared" ca="1" si="23"/>
        <v>0.75411052572563431</v>
      </c>
      <c r="B1461" s="2" t="s">
        <v>678</v>
      </c>
      <c r="C1461" s="2" t="s">
        <v>679</v>
      </c>
      <c r="D1461" s="2" t="s">
        <v>3836</v>
      </c>
      <c r="E1461" s="2" t="s">
        <v>6593</v>
      </c>
      <c r="F1461" s="2" t="s">
        <v>4638</v>
      </c>
      <c r="G1461" t="s">
        <v>79</v>
      </c>
      <c r="H1461" s="1">
        <f>DATE(2024,12,9)</f>
        <v>45635</v>
      </c>
      <c r="I1461" s="45">
        <v>243.66</v>
      </c>
    </row>
    <row r="1462" spans="1:9" x14ac:dyDescent="0.25">
      <c r="A1462">
        <f t="shared" ca="1" si="23"/>
        <v>0.542178427149277</v>
      </c>
      <c r="B1462" s="2" t="s">
        <v>6594</v>
      </c>
      <c r="C1462" s="2" t="s">
        <v>6595</v>
      </c>
      <c r="D1462" s="2" t="s">
        <v>3836</v>
      </c>
      <c r="E1462" s="2" t="s">
        <v>6596</v>
      </c>
      <c r="F1462" s="2" t="s">
        <v>6597</v>
      </c>
      <c r="G1462" t="s">
        <v>79</v>
      </c>
      <c r="H1462" s="1">
        <f>DATE(2025,1,20)</f>
        <v>45677</v>
      </c>
      <c r="I1462" s="45">
        <v>4841.24</v>
      </c>
    </row>
    <row r="1463" spans="1:9" x14ac:dyDescent="0.25">
      <c r="A1463">
        <f t="shared" ca="1" si="23"/>
        <v>5.9590379199756849E-2</v>
      </c>
      <c r="B1463" s="2" t="s">
        <v>187</v>
      </c>
      <c r="C1463" s="2" t="s">
        <v>188</v>
      </c>
      <c r="D1463" s="2" t="s">
        <v>3836</v>
      </c>
      <c r="E1463" s="2" t="s">
        <v>6598</v>
      </c>
      <c r="F1463" s="2" t="s">
        <v>6599</v>
      </c>
      <c r="G1463" t="s">
        <v>79</v>
      </c>
      <c r="H1463" s="1">
        <f>DATE(2024,12,30)</f>
        <v>45656</v>
      </c>
      <c r="I1463" s="45">
        <v>33.479999999999997</v>
      </c>
    </row>
    <row r="1464" spans="1:9" x14ac:dyDescent="0.25">
      <c r="A1464">
        <f t="shared" ca="1" si="23"/>
        <v>0.35907287623615836</v>
      </c>
      <c r="B1464" s="2" t="s">
        <v>285</v>
      </c>
      <c r="C1464" s="2" t="s">
        <v>286</v>
      </c>
      <c r="D1464" s="2" t="s">
        <v>3836</v>
      </c>
      <c r="E1464" s="2" t="s">
        <v>6600</v>
      </c>
      <c r="F1464" s="2" t="s">
        <v>6601</v>
      </c>
      <c r="G1464" t="s">
        <v>79</v>
      </c>
      <c r="H1464" s="1">
        <f>DATE(2024,12,22)</f>
        <v>45648</v>
      </c>
      <c r="I1464" s="45">
        <v>7654.27</v>
      </c>
    </row>
    <row r="1465" spans="1:9" x14ac:dyDescent="0.25">
      <c r="A1465">
        <f t="shared" ca="1" si="23"/>
        <v>0.6780410323507966</v>
      </c>
      <c r="B1465" s="2" t="s">
        <v>81</v>
      </c>
      <c r="C1465" s="2" t="s">
        <v>82</v>
      </c>
      <c r="D1465" s="2" t="s">
        <v>3836</v>
      </c>
      <c r="E1465" s="2" t="s">
        <v>6602</v>
      </c>
      <c r="F1465" s="2" t="s">
        <v>6603</v>
      </c>
      <c r="G1465" t="s">
        <v>79</v>
      </c>
      <c r="H1465" s="1">
        <f>DATE(2024,10,1)</f>
        <v>45566</v>
      </c>
      <c r="I1465" s="45">
        <v>740.17</v>
      </c>
    </row>
    <row r="1466" spans="1:9" x14ac:dyDescent="0.25">
      <c r="A1466">
        <f t="shared" ca="1" si="23"/>
        <v>0.91982630955282918</v>
      </c>
      <c r="B1466" s="2" t="s">
        <v>261</v>
      </c>
      <c r="C1466" s="2" t="s">
        <v>262</v>
      </c>
      <c r="D1466" s="2" t="s">
        <v>3836</v>
      </c>
      <c r="E1466" s="2" t="s">
        <v>6604</v>
      </c>
      <c r="F1466" s="2" t="s">
        <v>6605</v>
      </c>
      <c r="G1466" t="s">
        <v>101</v>
      </c>
      <c r="H1466" s="1">
        <f>DATE(2025,2,5)</f>
        <v>45693</v>
      </c>
      <c r="I1466" s="45">
        <v>6218.79</v>
      </c>
    </row>
    <row r="1467" spans="1:9" x14ac:dyDescent="0.25">
      <c r="A1467">
        <f t="shared" ca="1" si="23"/>
        <v>0.45195548528741802</v>
      </c>
      <c r="B1467" s="2" t="s">
        <v>241</v>
      </c>
      <c r="C1467" s="2" t="s">
        <v>242</v>
      </c>
      <c r="D1467" s="2" t="s">
        <v>3836</v>
      </c>
      <c r="E1467" s="2" t="s">
        <v>6606</v>
      </c>
      <c r="F1467" s="2" t="s">
        <v>6607</v>
      </c>
      <c r="G1467" t="s">
        <v>101</v>
      </c>
      <c r="H1467" s="1">
        <f>DATE(2025,1,20)</f>
        <v>45677</v>
      </c>
      <c r="I1467" s="45">
        <v>765</v>
      </c>
    </row>
    <row r="1468" spans="1:9" x14ac:dyDescent="0.25">
      <c r="A1468">
        <f t="shared" ca="1" si="23"/>
        <v>0.39281415635192607</v>
      </c>
      <c r="B1468" s="2" t="s">
        <v>417</v>
      </c>
      <c r="C1468" s="2" t="s">
        <v>418</v>
      </c>
      <c r="D1468" s="2" t="s">
        <v>3836</v>
      </c>
      <c r="E1468" s="2" t="s">
        <v>6608</v>
      </c>
      <c r="F1468" s="2" t="s">
        <v>6609</v>
      </c>
      <c r="G1468" t="s">
        <v>79</v>
      </c>
      <c r="H1468" s="1">
        <f>DATE(2024,12,2)</f>
        <v>45628</v>
      </c>
      <c r="I1468" s="45">
        <v>5000.07</v>
      </c>
    </row>
    <row r="1469" spans="1:9" x14ac:dyDescent="0.25">
      <c r="A1469">
        <f t="shared" ca="1" si="23"/>
        <v>0.45169406688983127</v>
      </c>
      <c r="B1469" s="2" t="s">
        <v>224</v>
      </c>
      <c r="C1469" s="2" t="s">
        <v>225</v>
      </c>
      <c r="D1469" s="2" t="s">
        <v>3836</v>
      </c>
      <c r="E1469" s="2" t="s">
        <v>6610</v>
      </c>
      <c r="F1469" s="2" t="s">
        <v>6611</v>
      </c>
      <c r="G1469" t="s">
        <v>79</v>
      </c>
      <c r="H1469" s="1">
        <f>DATE(2024,10,17)</f>
        <v>45582</v>
      </c>
      <c r="I1469" s="45">
        <v>13662.77</v>
      </c>
    </row>
    <row r="1470" spans="1:9" x14ac:dyDescent="0.25">
      <c r="A1470">
        <f t="shared" ca="1" si="23"/>
        <v>0.31075896487508192</v>
      </c>
      <c r="B1470" s="2" t="s">
        <v>120</v>
      </c>
      <c r="C1470" s="2" t="s">
        <v>121</v>
      </c>
      <c r="D1470" s="2" t="s">
        <v>3836</v>
      </c>
      <c r="E1470" s="2" t="s">
        <v>6612</v>
      </c>
      <c r="F1470" s="2" t="s">
        <v>6613</v>
      </c>
      <c r="G1470" t="s">
        <v>79</v>
      </c>
      <c r="H1470" s="1">
        <f>DATE(2024,11,19)</f>
        <v>45615</v>
      </c>
      <c r="I1470" s="45">
        <v>1236.72</v>
      </c>
    </row>
    <row r="1471" spans="1:9" x14ac:dyDescent="0.25">
      <c r="A1471">
        <f t="shared" ca="1" si="23"/>
        <v>0.2936054760705602</v>
      </c>
      <c r="B1471" s="2" t="s">
        <v>74</v>
      </c>
      <c r="C1471" s="2" t="s">
        <v>75</v>
      </c>
      <c r="D1471" s="2" t="s">
        <v>3836</v>
      </c>
      <c r="E1471" s="2" t="s">
        <v>6614</v>
      </c>
      <c r="F1471" s="2" t="s">
        <v>6615</v>
      </c>
      <c r="G1471" t="s">
        <v>79</v>
      </c>
      <c r="H1471" s="1">
        <f>DATE(2024,10,24)</f>
        <v>45589</v>
      </c>
      <c r="I1471" s="45">
        <v>2845.02</v>
      </c>
    </row>
    <row r="1472" spans="1:9" x14ac:dyDescent="0.25">
      <c r="A1472">
        <f t="shared" ca="1" si="23"/>
        <v>0.45361204297847335</v>
      </c>
      <c r="B1472" s="2" t="s">
        <v>187</v>
      </c>
      <c r="C1472" s="2" t="s">
        <v>188</v>
      </c>
      <c r="D1472" s="2" t="s">
        <v>3836</v>
      </c>
      <c r="E1472" s="2" t="s">
        <v>6616</v>
      </c>
      <c r="F1472" s="2" t="s">
        <v>6617</v>
      </c>
      <c r="G1472" t="s">
        <v>79</v>
      </c>
      <c r="H1472" s="1">
        <f>DATE(2024,12,4)</f>
        <v>45630</v>
      </c>
      <c r="I1472" s="45">
        <v>8040</v>
      </c>
    </row>
    <row r="1473" spans="1:9" x14ac:dyDescent="0.25">
      <c r="A1473">
        <f t="shared" ca="1" si="23"/>
        <v>0.56480395859346666</v>
      </c>
      <c r="B1473" s="2" t="s">
        <v>120</v>
      </c>
      <c r="C1473" s="2" t="s">
        <v>121</v>
      </c>
      <c r="D1473" s="2" t="s">
        <v>3836</v>
      </c>
      <c r="E1473" s="2" t="s">
        <v>6618</v>
      </c>
      <c r="F1473" s="2" t="s">
        <v>6619</v>
      </c>
      <c r="G1473" t="s">
        <v>79</v>
      </c>
      <c r="H1473" s="1">
        <f>DATE(2025,1,2)</f>
        <v>45659</v>
      </c>
      <c r="I1473" s="45">
        <v>1246.33</v>
      </c>
    </row>
    <row r="1474" spans="1:9" x14ac:dyDescent="0.25">
      <c r="A1474">
        <f t="shared" ca="1" si="23"/>
        <v>0.51152378559160805</v>
      </c>
      <c r="B1474" s="2" t="s">
        <v>150</v>
      </c>
      <c r="C1474" s="2" t="s">
        <v>151</v>
      </c>
      <c r="D1474" s="2" t="s">
        <v>3836</v>
      </c>
      <c r="E1474" s="2" t="s">
        <v>6620</v>
      </c>
      <c r="F1474" s="2" t="s">
        <v>170</v>
      </c>
      <c r="G1474" t="s">
        <v>101</v>
      </c>
      <c r="H1474" s="1">
        <f>DATE(2025,2,21)</f>
        <v>45709</v>
      </c>
      <c r="I1474" s="45">
        <v>56.2</v>
      </c>
    </row>
    <row r="1475" spans="1:9" x14ac:dyDescent="0.25">
      <c r="A1475">
        <f t="shared" ca="1" si="23"/>
        <v>0.37287947481933514</v>
      </c>
      <c r="B1475" s="2" t="s">
        <v>285</v>
      </c>
      <c r="C1475" s="2" t="s">
        <v>286</v>
      </c>
      <c r="D1475" s="2" t="s">
        <v>3836</v>
      </c>
      <c r="E1475" s="2" t="s">
        <v>6621</v>
      </c>
      <c r="F1475" s="2" t="s">
        <v>6622</v>
      </c>
      <c r="G1475" t="s">
        <v>79</v>
      </c>
      <c r="H1475" s="1">
        <f>DATE(2025,1,23)</f>
        <v>45680</v>
      </c>
      <c r="I1475" s="45">
        <v>1831.76</v>
      </c>
    </row>
    <row r="1476" spans="1:9" x14ac:dyDescent="0.25">
      <c r="A1476">
        <f t="shared" ca="1" si="23"/>
        <v>0.7770759405654194</v>
      </c>
      <c r="B1476" s="2" t="s">
        <v>187</v>
      </c>
      <c r="C1476" s="2" t="s">
        <v>188</v>
      </c>
      <c r="D1476" s="2" t="s">
        <v>3836</v>
      </c>
      <c r="E1476" s="2" t="s">
        <v>6623</v>
      </c>
      <c r="F1476" s="2" t="s">
        <v>6624</v>
      </c>
      <c r="G1476" t="s">
        <v>79</v>
      </c>
      <c r="H1476" s="1">
        <f>DATE(2024,11,11)</f>
        <v>45607</v>
      </c>
      <c r="I1476" s="45">
        <v>107.74</v>
      </c>
    </row>
    <row r="1477" spans="1:9" x14ac:dyDescent="0.25">
      <c r="A1477">
        <f t="shared" ca="1" si="23"/>
        <v>0.58924771022291589</v>
      </c>
      <c r="B1477" s="2" t="s">
        <v>354</v>
      </c>
      <c r="C1477" s="2" t="s">
        <v>355</v>
      </c>
      <c r="D1477" s="2" t="s">
        <v>3836</v>
      </c>
      <c r="E1477" s="2" t="s">
        <v>6625</v>
      </c>
      <c r="F1477" s="2" t="s">
        <v>6316</v>
      </c>
      <c r="G1477" t="s">
        <v>101</v>
      </c>
      <c r="H1477" s="1">
        <f>DATE(2025,2,12)</f>
        <v>45700</v>
      </c>
      <c r="I1477" s="45">
        <v>55</v>
      </c>
    </row>
    <row r="1478" spans="1:9" x14ac:dyDescent="0.25">
      <c r="A1478">
        <f t="shared" ref="A1478:A1541" ca="1" si="24">RAND()</f>
        <v>0.29796459710846235</v>
      </c>
      <c r="B1478" s="2" t="s">
        <v>81</v>
      </c>
      <c r="C1478" s="2" t="s">
        <v>82</v>
      </c>
      <c r="D1478" s="2" t="s">
        <v>3836</v>
      </c>
      <c r="E1478" s="2" t="s">
        <v>6626</v>
      </c>
      <c r="F1478" s="2" t="s">
        <v>6627</v>
      </c>
      <c r="G1478" t="s">
        <v>79</v>
      </c>
      <c r="H1478" s="1">
        <f>DATE(2024,10,2)</f>
        <v>45567</v>
      </c>
      <c r="I1478" s="45">
        <v>0</v>
      </c>
    </row>
    <row r="1479" spans="1:9" x14ac:dyDescent="0.25">
      <c r="A1479">
        <f t="shared" ca="1" si="24"/>
        <v>0.20639332568530344</v>
      </c>
      <c r="B1479" s="2" t="s">
        <v>285</v>
      </c>
      <c r="C1479" s="2" t="s">
        <v>286</v>
      </c>
      <c r="D1479" s="2" t="s">
        <v>3836</v>
      </c>
      <c r="E1479" s="2" t="s">
        <v>6628</v>
      </c>
      <c r="F1479" s="2" t="s">
        <v>3865</v>
      </c>
      <c r="G1479" t="s">
        <v>79</v>
      </c>
      <c r="H1479" s="1">
        <f>DATE(2025,2,28)</f>
        <v>45716</v>
      </c>
      <c r="I1479" s="45">
        <v>0</v>
      </c>
    </row>
    <row r="1480" spans="1:9" x14ac:dyDescent="0.25">
      <c r="A1480">
        <f t="shared" ca="1" si="24"/>
        <v>0.41341855715350628</v>
      </c>
      <c r="B1480" s="2" t="s">
        <v>4062</v>
      </c>
      <c r="C1480" s="2" t="s">
        <v>4063</v>
      </c>
      <c r="D1480" s="2" t="s">
        <v>3836</v>
      </c>
      <c r="E1480" s="2" t="s">
        <v>6629</v>
      </c>
      <c r="F1480" s="2" t="s">
        <v>6630</v>
      </c>
      <c r="G1480" t="s">
        <v>79</v>
      </c>
      <c r="H1480" s="1">
        <f>DATE(2024,10,31)</f>
        <v>45596</v>
      </c>
      <c r="I1480" s="45">
        <v>706.6</v>
      </c>
    </row>
    <row r="1481" spans="1:9" x14ac:dyDescent="0.25">
      <c r="A1481">
        <f t="shared" ca="1" si="24"/>
        <v>0.32134391242558613</v>
      </c>
      <c r="B1481" s="2" t="s">
        <v>285</v>
      </c>
      <c r="C1481" s="2" t="s">
        <v>286</v>
      </c>
      <c r="D1481" s="2" t="s">
        <v>3836</v>
      </c>
      <c r="E1481" s="2" t="s">
        <v>6631</v>
      </c>
      <c r="F1481" s="2" t="s">
        <v>4777</v>
      </c>
      <c r="G1481" t="s">
        <v>79</v>
      </c>
      <c r="H1481" s="1">
        <f>DATE(2025,2,12)</f>
        <v>45700</v>
      </c>
      <c r="I1481" s="45">
        <v>-22.13</v>
      </c>
    </row>
    <row r="1482" spans="1:9" x14ac:dyDescent="0.25">
      <c r="A1482">
        <f t="shared" ca="1" si="24"/>
        <v>0.45300631799661051</v>
      </c>
      <c r="B1482" s="2" t="s">
        <v>241</v>
      </c>
      <c r="C1482" s="2" t="s">
        <v>242</v>
      </c>
      <c r="D1482" s="2" t="s">
        <v>3836</v>
      </c>
      <c r="E1482" s="2" t="s">
        <v>6632</v>
      </c>
      <c r="F1482" s="2" t="s">
        <v>6633</v>
      </c>
      <c r="G1482" t="s">
        <v>79</v>
      </c>
      <c r="H1482" s="1">
        <f>DATE(2024,10,7)</f>
        <v>45572</v>
      </c>
      <c r="I1482" s="45">
        <v>37.03</v>
      </c>
    </row>
    <row r="1483" spans="1:9" x14ac:dyDescent="0.25">
      <c r="A1483">
        <f t="shared" ca="1" si="24"/>
        <v>0.75991726678117988</v>
      </c>
      <c r="B1483" s="2" t="s">
        <v>678</v>
      </c>
      <c r="C1483" s="2" t="s">
        <v>679</v>
      </c>
      <c r="D1483" s="2" t="s">
        <v>3836</v>
      </c>
      <c r="E1483" s="2" t="s">
        <v>6634</v>
      </c>
      <c r="F1483" s="2" t="s">
        <v>6635</v>
      </c>
      <c r="G1483" t="s">
        <v>79</v>
      </c>
      <c r="H1483" s="1">
        <f>DATE(2024,11,13)</f>
        <v>45609</v>
      </c>
      <c r="I1483" s="45">
        <v>520.91999999999996</v>
      </c>
    </row>
    <row r="1484" spans="1:9" x14ac:dyDescent="0.25">
      <c r="A1484">
        <f t="shared" ca="1" si="24"/>
        <v>0.61055023012857834</v>
      </c>
      <c r="B1484" s="2" t="s">
        <v>241</v>
      </c>
      <c r="C1484" s="2" t="s">
        <v>242</v>
      </c>
      <c r="D1484" s="2" t="s">
        <v>3836</v>
      </c>
      <c r="E1484" s="2" t="s">
        <v>6636</v>
      </c>
      <c r="F1484" s="2" t="s">
        <v>6113</v>
      </c>
      <c r="G1484" t="s">
        <v>79</v>
      </c>
      <c r="H1484" s="1">
        <f>DATE(2024,11,19)</f>
        <v>45615</v>
      </c>
      <c r="I1484" s="45">
        <v>8610.69</v>
      </c>
    </row>
    <row r="1485" spans="1:9" x14ac:dyDescent="0.25">
      <c r="A1485">
        <f t="shared" ca="1" si="24"/>
        <v>0.38626655797277609</v>
      </c>
      <c r="B1485" s="2" t="s">
        <v>281</v>
      </c>
      <c r="C1485" s="2" t="s">
        <v>282</v>
      </c>
      <c r="D1485" s="2" t="s">
        <v>3836</v>
      </c>
      <c r="E1485" s="2" t="s">
        <v>6637</v>
      </c>
      <c r="F1485" s="2" t="s">
        <v>6638</v>
      </c>
      <c r="G1485" t="s">
        <v>101</v>
      </c>
      <c r="H1485" s="1">
        <f>DATE(2025,2,24)</f>
        <v>45712</v>
      </c>
      <c r="I1485" s="45">
        <v>10293.9</v>
      </c>
    </row>
    <row r="1486" spans="1:9" x14ac:dyDescent="0.25">
      <c r="A1486">
        <f t="shared" ca="1" si="24"/>
        <v>0.14984571789239998</v>
      </c>
      <c r="B1486" s="2" t="s">
        <v>126</v>
      </c>
      <c r="C1486" s="2" t="s">
        <v>127</v>
      </c>
      <c r="D1486" s="2" t="s">
        <v>3836</v>
      </c>
      <c r="E1486" s="2" t="s">
        <v>6639</v>
      </c>
      <c r="F1486" s="2" t="s">
        <v>6640</v>
      </c>
      <c r="G1486" t="s">
        <v>79</v>
      </c>
      <c r="H1486" s="1">
        <f>DATE(2024,12,16)</f>
        <v>45642</v>
      </c>
      <c r="I1486" s="45">
        <v>804</v>
      </c>
    </row>
    <row r="1487" spans="1:9" x14ac:dyDescent="0.25">
      <c r="A1487">
        <f t="shared" ca="1" si="24"/>
        <v>0.54867704587629251</v>
      </c>
      <c r="B1487" s="2" t="s">
        <v>285</v>
      </c>
      <c r="C1487" s="2" t="s">
        <v>286</v>
      </c>
      <c r="D1487" s="2" t="s">
        <v>3836</v>
      </c>
      <c r="E1487" s="2" t="s">
        <v>6641</v>
      </c>
      <c r="F1487" s="2" t="s">
        <v>6642</v>
      </c>
      <c r="G1487" t="s">
        <v>79</v>
      </c>
      <c r="H1487" s="1">
        <f>DATE(2024,10,31)</f>
        <v>45596</v>
      </c>
      <c r="I1487" s="45">
        <v>271.25</v>
      </c>
    </row>
    <row r="1488" spans="1:9" x14ac:dyDescent="0.25">
      <c r="A1488">
        <f t="shared" ca="1" si="24"/>
        <v>0.70895198727483377</v>
      </c>
      <c r="B1488" s="2" t="s">
        <v>187</v>
      </c>
      <c r="C1488" s="2" t="s">
        <v>188</v>
      </c>
      <c r="D1488" s="2" t="s">
        <v>3836</v>
      </c>
      <c r="E1488" s="2" t="s">
        <v>6643</v>
      </c>
      <c r="F1488" s="2" t="s">
        <v>6644</v>
      </c>
      <c r="G1488" t="s">
        <v>79</v>
      </c>
      <c r="H1488" s="1">
        <f>DATE(2024,11,26)</f>
        <v>45622</v>
      </c>
      <c r="I1488" s="45">
        <v>223.2</v>
      </c>
    </row>
    <row r="1489" spans="1:9" x14ac:dyDescent="0.25">
      <c r="A1489">
        <f t="shared" ca="1" si="24"/>
        <v>0.39954235355126877</v>
      </c>
      <c r="B1489" s="2" t="s">
        <v>241</v>
      </c>
      <c r="C1489" s="2" t="s">
        <v>242</v>
      </c>
      <c r="D1489" s="2" t="s">
        <v>3836</v>
      </c>
      <c r="E1489" s="2" t="s">
        <v>6645</v>
      </c>
      <c r="F1489" s="2" t="s">
        <v>6646</v>
      </c>
      <c r="G1489" t="s">
        <v>79</v>
      </c>
      <c r="H1489" s="1">
        <f>DATE(2024,11,7)</f>
        <v>45603</v>
      </c>
      <c r="I1489" s="45">
        <v>790.79</v>
      </c>
    </row>
    <row r="1490" spans="1:9" x14ac:dyDescent="0.25">
      <c r="A1490">
        <f t="shared" ca="1" si="24"/>
        <v>0.17357005375032319</v>
      </c>
      <c r="B1490" s="2" t="s">
        <v>241</v>
      </c>
      <c r="C1490" s="2" t="s">
        <v>242</v>
      </c>
      <c r="D1490" s="2" t="s">
        <v>3836</v>
      </c>
      <c r="E1490" s="2" t="s">
        <v>6647</v>
      </c>
      <c r="F1490" s="2" t="s">
        <v>6648</v>
      </c>
      <c r="G1490" t="s">
        <v>79</v>
      </c>
      <c r="H1490" s="1">
        <f>DATE(2024,12,30)</f>
        <v>45656</v>
      </c>
      <c r="I1490" s="45">
        <v>815.12</v>
      </c>
    </row>
    <row r="1491" spans="1:9" x14ac:dyDescent="0.25">
      <c r="A1491">
        <f t="shared" ca="1" si="24"/>
        <v>0.3136106511219513</v>
      </c>
      <c r="B1491" s="2" t="s">
        <v>187</v>
      </c>
      <c r="C1491" s="2" t="s">
        <v>188</v>
      </c>
      <c r="D1491" s="2" t="s">
        <v>3836</v>
      </c>
      <c r="E1491" s="2" t="s">
        <v>6649</v>
      </c>
      <c r="F1491" s="2" t="s">
        <v>6650</v>
      </c>
      <c r="G1491" t="s">
        <v>79</v>
      </c>
      <c r="H1491" s="1">
        <f>DATE(2024,10,18)</f>
        <v>45583</v>
      </c>
      <c r="I1491" s="45">
        <v>29.76</v>
      </c>
    </row>
    <row r="1492" spans="1:9" x14ac:dyDescent="0.25">
      <c r="A1492">
        <f t="shared" ca="1" si="24"/>
        <v>0.1924432685752856</v>
      </c>
      <c r="B1492" s="2" t="s">
        <v>187</v>
      </c>
      <c r="C1492" s="2" t="s">
        <v>188</v>
      </c>
      <c r="D1492" s="2" t="s">
        <v>3836</v>
      </c>
      <c r="E1492" s="2" t="s">
        <v>6651</v>
      </c>
      <c r="F1492" s="2" t="s">
        <v>6652</v>
      </c>
      <c r="G1492" t="s">
        <v>79</v>
      </c>
      <c r="H1492" s="1">
        <f>DATE(2024,11,22)</f>
        <v>45618</v>
      </c>
      <c r="I1492" s="45">
        <v>2534.4</v>
      </c>
    </row>
    <row r="1493" spans="1:9" x14ac:dyDescent="0.25">
      <c r="A1493">
        <f t="shared" ca="1" si="24"/>
        <v>0.20245644389414841</v>
      </c>
      <c r="B1493" s="2" t="s">
        <v>393</v>
      </c>
      <c r="C1493" s="2" t="s">
        <v>394</v>
      </c>
      <c r="D1493" s="2" t="s">
        <v>3836</v>
      </c>
      <c r="E1493" s="2" t="s">
        <v>6653</v>
      </c>
      <c r="F1493" s="2" t="s">
        <v>6654</v>
      </c>
      <c r="G1493" t="s">
        <v>79</v>
      </c>
      <c r="H1493" s="1">
        <f>DATE(2024,10,16)</f>
        <v>45581</v>
      </c>
      <c r="I1493" s="45">
        <v>9242.7900000000009</v>
      </c>
    </row>
    <row r="1494" spans="1:9" x14ac:dyDescent="0.25">
      <c r="A1494">
        <f t="shared" ca="1" si="24"/>
        <v>0.34741092010475894</v>
      </c>
      <c r="B1494" s="2" t="s">
        <v>81</v>
      </c>
      <c r="C1494" s="2" t="s">
        <v>82</v>
      </c>
      <c r="D1494" s="2" t="s">
        <v>3836</v>
      </c>
      <c r="E1494" s="2" t="s">
        <v>6655</v>
      </c>
      <c r="F1494" s="2" t="s">
        <v>6656</v>
      </c>
      <c r="G1494" t="s">
        <v>101</v>
      </c>
      <c r="H1494" s="1">
        <f>DATE(2025,2,20)</f>
        <v>45708</v>
      </c>
      <c r="I1494" s="45">
        <v>6854.67</v>
      </c>
    </row>
    <row r="1495" spans="1:9" x14ac:dyDescent="0.25">
      <c r="A1495">
        <f t="shared" ca="1" si="24"/>
        <v>0.46787777358059268</v>
      </c>
      <c r="B1495" s="2" t="s">
        <v>120</v>
      </c>
      <c r="C1495" s="2" t="s">
        <v>121</v>
      </c>
      <c r="D1495" s="2" t="s">
        <v>3836</v>
      </c>
      <c r="E1495" s="2" t="s">
        <v>6657</v>
      </c>
      <c r="F1495" s="2" t="s">
        <v>6658</v>
      </c>
      <c r="G1495" t="s">
        <v>79</v>
      </c>
      <c r="H1495" s="1">
        <f>DATE(2024,10,3)</f>
        <v>45568</v>
      </c>
      <c r="I1495" s="45">
        <v>4985.8</v>
      </c>
    </row>
    <row r="1496" spans="1:9" x14ac:dyDescent="0.25">
      <c r="A1496">
        <f t="shared" ca="1" si="24"/>
        <v>0.4466293999901032</v>
      </c>
      <c r="B1496" s="2" t="s">
        <v>187</v>
      </c>
      <c r="C1496" s="2" t="s">
        <v>188</v>
      </c>
      <c r="D1496" s="2" t="s">
        <v>3836</v>
      </c>
      <c r="E1496" s="2" t="s">
        <v>6659</v>
      </c>
      <c r="F1496" s="2" t="s">
        <v>6660</v>
      </c>
      <c r="G1496" t="s">
        <v>79</v>
      </c>
      <c r="H1496" s="1">
        <f>DATE(2024,10,16)</f>
        <v>45581</v>
      </c>
      <c r="I1496" s="45">
        <v>453.37</v>
      </c>
    </row>
    <row r="1497" spans="1:9" x14ac:dyDescent="0.25">
      <c r="A1497">
        <f t="shared" ca="1" si="24"/>
        <v>0.7047813518308359</v>
      </c>
      <c r="B1497" s="2" t="s">
        <v>81</v>
      </c>
      <c r="C1497" s="2" t="s">
        <v>82</v>
      </c>
      <c r="D1497" s="2" t="s">
        <v>3836</v>
      </c>
      <c r="E1497" s="2" t="s">
        <v>6661</v>
      </c>
      <c r="F1497" s="2" t="s">
        <v>6662</v>
      </c>
      <c r="G1497" t="s">
        <v>101</v>
      </c>
      <c r="H1497" s="1">
        <f>DATE(2025,1,21)</f>
        <v>45678</v>
      </c>
      <c r="I1497" s="45">
        <v>2934.18</v>
      </c>
    </row>
    <row r="1498" spans="1:9" x14ac:dyDescent="0.25">
      <c r="A1498">
        <f t="shared" ca="1" si="24"/>
        <v>0.33938915932166647</v>
      </c>
      <c r="B1498" s="2" t="s">
        <v>120</v>
      </c>
      <c r="C1498" s="2" t="s">
        <v>121</v>
      </c>
      <c r="D1498" s="2" t="s">
        <v>3836</v>
      </c>
      <c r="E1498" s="2" t="s">
        <v>6663</v>
      </c>
      <c r="F1498" s="2" t="s">
        <v>6664</v>
      </c>
      <c r="G1498" t="s">
        <v>79</v>
      </c>
      <c r="H1498" s="1">
        <f>DATE(2024,12,9)</f>
        <v>45635</v>
      </c>
      <c r="I1498" s="45">
        <v>2096.9</v>
      </c>
    </row>
    <row r="1499" spans="1:9" x14ac:dyDescent="0.25">
      <c r="A1499">
        <f t="shared" ca="1" si="24"/>
        <v>0.1722146248370976</v>
      </c>
      <c r="B1499" s="2" t="s">
        <v>281</v>
      </c>
      <c r="C1499" s="2" t="s">
        <v>282</v>
      </c>
      <c r="D1499" s="2" t="s">
        <v>3836</v>
      </c>
      <c r="E1499" s="2" t="s">
        <v>6665</v>
      </c>
      <c r="F1499" s="2" t="s">
        <v>4408</v>
      </c>
      <c r="G1499" t="s">
        <v>79</v>
      </c>
      <c r="H1499" s="1">
        <f>DATE(2024,12,16)</f>
        <v>45642</v>
      </c>
      <c r="I1499" s="45">
        <v>20970.55</v>
      </c>
    </row>
    <row r="1500" spans="1:9" x14ac:dyDescent="0.25">
      <c r="A1500">
        <f t="shared" ca="1" si="24"/>
        <v>0.41682364784951187</v>
      </c>
      <c r="B1500" s="2" t="s">
        <v>4196</v>
      </c>
      <c r="C1500" s="2" t="s">
        <v>4197</v>
      </c>
      <c r="D1500" s="2" t="s">
        <v>3836</v>
      </c>
      <c r="E1500" s="2" t="s">
        <v>6666</v>
      </c>
      <c r="F1500" s="2" t="s">
        <v>6667</v>
      </c>
      <c r="G1500" t="s">
        <v>79</v>
      </c>
      <c r="H1500" s="1">
        <f>DATE(2024,12,31)</f>
        <v>45657</v>
      </c>
      <c r="I1500" s="45">
        <v>425.2</v>
      </c>
    </row>
    <row r="1501" spans="1:9" x14ac:dyDescent="0.25">
      <c r="A1501">
        <f t="shared" ca="1" si="24"/>
        <v>0.97598762653536664</v>
      </c>
      <c r="B1501" s="2" t="s">
        <v>224</v>
      </c>
      <c r="C1501" s="2" t="s">
        <v>225</v>
      </c>
      <c r="D1501" s="2" t="s">
        <v>3836</v>
      </c>
      <c r="E1501" s="2" t="s">
        <v>6668</v>
      </c>
      <c r="F1501" s="2" t="s">
        <v>4103</v>
      </c>
      <c r="G1501" t="s">
        <v>79</v>
      </c>
      <c r="H1501" s="1">
        <f>DATE(2024,12,30)</f>
        <v>45656</v>
      </c>
      <c r="I1501" s="45">
        <v>-2217.2199999999998</v>
      </c>
    </row>
    <row r="1502" spans="1:9" x14ac:dyDescent="0.25">
      <c r="A1502">
        <f t="shared" ca="1" si="24"/>
        <v>0.55864065091974346</v>
      </c>
      <c r="B1502" s="2" t="s">
        <v>81</v>
      </c>
      <c r="C1502" s="2" t="s">
        <v>82</v>
      </c>
      <c r="D1502" s="2" t="s">
        <v>3836</v>
      </c>
      <c r="E1502" s="2" t="s">
        <v>6669</v>
      </c>
      <c r="F1502" s="2" t="s">
        <v>6670</v>
      </c>
      <c r="G1502" t="s">
        <v>101</v>
      </c>
      <c r="H1502" s="1">
        <f>DATE(2025,1,19)</f>
        <v>45676</v>
      </c>
      <c r="I1502" s="45">
        <v>16581.09</v>
      </c>
    </row>
    <row r="1503" spans="1:9" x14ac:dyDescent="0.25">
      <c r="A1503">
        <f t="shared" ca="1" si="24"/>
        <v>0.46456073751694937</v>
      </c>
      <c r="B1503" s="2" t="s">
        <v>354</v>
      </c>
      <c r="C1503" s="2" t="s">
        <v>355</v>
      </c>
      <c r="D1503" s="2" t="s">
        <v>3836</v>
      </c>
      <c r="E1503" s="2" t="s">
        <v>6671</v>
      </c>
      <c r="F1503" s="2" t="s">
        <v>4449</v>
      </c>
      <c r="G1503" t="s">
        <v>79</v>
      </c>
      <c r="H1503" s="1">
        <f>DATE(2024,11,27)</f>
        <v>45623</v>
      </c>
      <c r="I1503" s="45">
        <v>2067.3000000000002</v>
      </c>
    </row>
    <row r="1504" spans="1:9" x14ac:dyDescent="0.25">
      <c r="A1504">
        <f t="shared" ca="1" si="24"/>
        <v>0.58295106969684207</v>
      </c>
      <c r="B1504" s="2" t="s">
        <v>81</v>
      </c>
      <c r="C1504" s="2" t="s">
        <v>82</v>
      </c>
      <c r="D1504" s="2" t="s">
        <v>3836</v>
      </c>
      <c r="E1504" s="2" t="s">
        <v>6672</v>
      </c>
      <c r="F1504" s="2" t="s">
        <v>6673</v>
      </c>
      <c r="G1504" t="s">
        <v>79</v>
      </c>
      <c r="H1504" s="1">
        <f>DATE(2024,11,21)</f>
        <v>45617</v>
      </c>
      <c r="I1504" s="45">
        <v>1221.79</v>
      </c>
    </row>
    <row r="1505" spans="1:9" x14ac:dyDescent="0.25">
      <c r="A1505">
        <f t="shared" ca="1" si="24"/>
        <v>0.4594357568564168</v>
      </c>
      <c r="B1505" s="2" t="s">
        <v>136</v>
      </c>
      <c r="C1505" s="2" t="s">
        <v>137</v>
      </c>
      <c r="D1505" s="2" t="s">
        <v>3836</v>
      </c>
      <c r="E1505" s="2" t="s">
        <v>6674</v>
      </c>
      <c r="F1505" s="2" t="s">
        <v>6675</v>
      </c>
      <c r="G1505" t="s">
        <v>79</v>
      </c>
      <c r="H1505" s="1">
        <f>DATE(2024,10,28)</f>
        <v>45593</v>
      </c>
      <c r="I1505" s="45">
        <v>0</v>
      </c>
    </row>
    <row r="1506" spans="1:9" x14ac:dyDescent="0.25">
      <c r="A1506">
        <f t="shared" ca="1" si="24"/>
        <v>0.20398682507689569</v>
      </c>
      <c r="B1506" s="2" t="s">
        <v>241</v>
      </c>
      <c r="C1506" s="2" t="s">
        <v>242</v>
      </c>
      <c r="D1506" s="2" t="s">
        <v>3836</v>
      </c>
      <c r="E1506" s="2" t="s">
        <v>6676</v>
      </c>
      <c r="F1506" s="2" t="s">
        <v>6677</v>
      </c>
      <c r="G1506" t="s">
        <v>79</v>
      </c>
      <c r="H1506" s="1">
        <f>DATE(2024,12,16)</f>
        <v>45642</v>
      </c>
      <c r="I1506" s="45">
        <v>180.35</v>
      </c>
    </row>
    <row r="1507" spans="1:9" x14ac:dyDescent="0.25">
      <c r="A1507">
        <f t="shared" ca="1" si="24"/>
        <v>0.81780949765698219</v>
      </c>
      <c r="B1507" s="2" t="s">
        <v>241</v>
      </c>
      <c r="C1507" s="2" t="s">
        <v>242</v>
      </c>
      <c r="D1507" s="2" t="s">
        <v>3836</v>
      </c>
      <c r="E1507" s="2" t="s">
        <v>6678</v>
      </c>
      <c r="F1507" s="2" t="s">
        <v>6679</v>
      </c>
      <c r="G1507" t="s">
        <v>79</v>
      </c>
      <c r="H1507" s="1">
        <f>DATE(2024,11,25)</f>
        <v>45621</v>
      </c>
      <c r="I1507" s="45">
        <v>114.15</v>
      </c>
    </row>
    <row r="1508" spans="1:9" x14ac:dyDescent="0.25">
      <c r="A1508">
        <f t="shared" ca="1" si="24"/>
        <v>0.85391396112424622</v>
      </c>
      <c r="B1508" s="2" t="s">
        <v>417</v>
      </c>
      <c r="C1508" s="2" t="s">
        <v>418</v>
      </c>
      <c r="D1508" s="2" t="s">
        <v>3836</v>
      </c>
      <c r="E1508" s="2" t="s">
        <v>6680</v>
      </c>
      <c r="F1508" s="2" t="s">
        <v>6681</v>
      </c>
      <c r="G1508" t="s">
        <v>79</v>
      </c>
      <c r="H1508" s="1">
        <f>DATE(2024,10,21)</f>
        <v>45586</v>
      </c>
      <c r="I1508" s="45">
        <v>708.43</v>
      </c>
    </row>
    <row r="1509" spans="1:9" x14ac:dyDescent="0.25">
      <c r="A1509">
        <f t="shared" ca="1" si="24"/>
        <v>0.67528018866545814</v>
      </c>
      <c r="B1509" s="2" t="s">
        <v>623</v>
      </c>
      <c r="C1509" s="2" t="s">
        <v>624</v>
      </c>
      <c r="D1509" s="2" t="s">
        <v>3836</v>
      </c>
      <c r="E1509" s="2" t="s">
        <v>6682</v>
      </c>
      <c r="F1509" s="2" t="s">
        <v>6683</v>
      </c>
      <c r="G1509" t="s">
        <v>101</v>
      </c>
      <c r="H1509" s="1">
        <f>DATE(2025,2,12)</f>
        <v>45700</v>
      </c>
      <c r="I1509" s="45">
        <v>2320.31</v>
      </c>
    </row>
    <row r="1510" spans="1:9" x14ac:dyDescent="0.25">
      <c r="A1510">
        <f t="shared" ca="1" si="24"/>
        <v>0.65705746306893187</v>
      </c>
      <c r="B1510" s="2" t="s">
        <v>187</v>
      </c>
      <c r="C1510" s="2" t="s">
        <v>188</v>
      </c>
      <c r="D1510" s="2" t="s">
        <v>3836</v>
      </c>
      <c r="E1510" s="2" t="s">
        <v>6684</v>
      </c>
      <c r="F1510" s="2" t="s">
        <v>6685</v>
      </c>
      <c r="G1510" t="s">
        <v>79</v>
      </c>
      <c r="H1510" s="1">
        <f>DATE(2024,10,31)</f>
        <v>45596</v>
      </c>
      <c r="I1510" s="45">
        <v>80.400000000000006</v>
      </c>
    </row>
    <row r="1511" spans="1:9" x14ac:dyDescent="0.25">
      <c r="A1511">
        <f t="shared" ca="1" si="24"/>
        <v>0.98029373715418111</v>
      </c>
      <c r="B1511" s="2" t="s">
        <v>81</v>
      </c>
      <c r="C1511" s="2" t="s">
        <v>82</v>
      </c>
      <c r="D1511" s="2" t="s">
        <v>3836</v>
      </c>
      <c r="E1511" s="2" t="s">
        <v>6686</v>
      </c>
      <c r="F1511" s="2" t="s">
        <v>6687</v>
      </c>
      <c r="G1511" t="s">
        <v>101</v>
      </c>
      <c r="H1511" s="1">
        <f>DATE(2025,2,28)</f>
        <v>45716</v>
      </c>
      <c r="I1511" s="45">
        <v>275.73</v>
      </c>
    </row>
    <row r="1512" spans="1:9" x14ac:dyDescent="0.25">
      <c r="A1512">
        <f t="shared" ca="1" si="24"/>
        <v>0.67204460637822738</v>
      </c>
      <c r="B1512" s="2" t="s">
        <v>187</v>
      </c>
      <c r="C1512" s="2" t="s">
        <v>188</v>
      </c>
      <c r="D1512" s="2" t="s">
        <v>3836</v>
      </c>
      <c r="E1512" s="2" t="s">
        <v>6688</v>
      </c>
      <c r="F1512" s="2" t="s">
        <v>6689</v>
      </c>
      <c r="G1512" t="s">
        <v>79</v>
      </c>
      <c r="H1512" s="1">
        <f>DATE(2024,10,29)</f>
        <v>45594</v>
      </c>
      <c r="I1512" s="45">
        <v>177.96</v>
      </c>
    </row>
    <row r="1513" spans="1:9" x14ac:dyDescent="0.25">
      <c r="A1513">
        <f t="shared" ca="1" si="24"/>
        <v>0.22796359386465048</v>
      </c>
      <c r="B1513" s="2" t="s">
        <v>354</v>
      </c>
      <c r="C1513" s="2" t="s">
        <v>355</v>
      </c>
      <c r="D1513" s="2" t="s">
        <v>3836</v>
      </c>
      <c r="E1513" s="2" t="s">
        <v>6690</v>
      </c>
      <c r="F1513" s="2" t="s">
        <v>6691</v>
      </c>
      <c r="G1513" t="s">
        <v>101</v>
      </c>
      <c r="H1513" s="1">
        <f>DATE(2025,2,4)</f>
        <v>45692</v>
      </c>
      <c r="I1513" s="45">
        <v>1788.5</v>
      </c>
    </row>
    <row r="1514" spans="1:9" x14ac:dyDescent="0.25">
      <c r="A1514">
        <f t="shared" ca="1" si="24"/>
        <v>0.96221827286433292</v>
      </c>
      <c r="B1514" s="2" t="s">
        <v>1240</v>
      </c>
      <c r="C1514" s="2" t="s">
        <v>82</v>
      </c>
      <c r="D1514" s="2" t="s">
        <v>3836</v>
      </c>
      <c r="E1514" s="2" t="s">
        <v>6692</v>
      </c>
      <c r="F1514" s="2" t="s">
        <v>3936</v>
      </c>
      <c r="G1514" t="s">
        <v>79</v>
      </c>
      <c r="H1514" s="1">
        <f>DATE(2024,12,1)</f>
        <v>45627</v>
      </c>
      <c r="I1514" s="45">
        <v>1890.21</v>
      </c>
    </row>
    <row r="1515" spans="1:9" x14ac:dyDescent="0.25">
      <c r="A1515">
        <f t="shared" ca="1" si="24"/>
        <v>0.17266953539475194</v>
      </c>
      <c r="B1515" s="2" t="s">
        <v>224</v>
      </c>
      <c r="C1515" s="2" t="s">
        <v>225</v>
      </c>
      <c r="D1515" s="2" t="s">
        <v>3836</v>
      </c>
      <c r="E1515" s="2" t="s">
        <v>6693</v>
      </c>
      <c r="F1515" s="2" t="s">
        <v>6137</v>
      </c>
      <c r="G1515" t="s">
        <v>79</v>
      </c>
      <c r="H1515" s="1">
        <f>DATE(2025,1,6)</f>
        <v>45663</v>
      </c>
      <c r="I1515" s="45">
        <v>4135.05</v>
      </c>
    </row>
    <row r="1516" spans="1:9" x14ac:dyDescent="0.25">
      <c r="A1516">
        <f t="shared" ca="1" si="24"/>
        <v>0.77872557740995363</v>
      </c>
      <c r="B1516" s="2" t="s">
        <v>120</v>
      </c>
      <c r="C1516" s="2" t="s">
        <v>121</v>
      </c>
      <c r="D1516" s="2" t="s">
        <v>3836</v>
      </c>
      <c r="E1516" s="2" t="s">
        <v>6694</v>
      </c>
      <c r="F1516" s="2" t="s">
        <v>6695</v>
      </c>
      <c r="G1516" t="s">
        <v>79</v>
      </c>
      <c r="H1516" s="1">
        <f>DATE(2025,1,16)</f>
        <v>45673</v>
      </c>
      <c r="I1516" s="45">
        <v>1596.54</v>
      </c>
    </row>
    <row r="1517" spans="1:9" x14ac:dyDescent="0.25">
      <c r="A1517">
        <f t="shared" ca="1" si="24"/>
        <v>0.47813553908399731</v>
      </c>
      <c r="B1517" s="2" t="s">
        <v>187</v>
      </c>
      <c r="C1517" s="2" t="s">
        <v>188</v>
      </c>
      <c r="D1517" s="2" t="s">
        <v>3836</v>
      </c>
      <c r="E1517" s="2" t="s">
        <v>6696</v>
      </c>
      <c r="F1517" s="2" t="s">
        <v>6697</v>
      </c>
      <c r="G1517" t="s">
        <v>79</v>
      </c>
      <c r="H1517" s="1">
        <f>DATE(2025,1,7)</f>
        <v>45664</v>
      </c>
      <c r="I1517" s="45">
        <v>402</v>
      </c>
    </row>
    <row r="1518" spans="1:9" x14ac:dyDescent="0.25">
      <c r="A1518">
        <f t="shared" ca="1" si="24"/>
        <v>0.70413925697461088</v>
      </c>
      <c r="B1518" s="2" t="s">
        <v>120</v>
      </c>
      <c r="C1518" s="2" t="s">
        <v>121</v>
      </c>
      <c r="D1518" s="2" t="s">
        <v>3836</v>
      </c>
      <c r="E1518" s="2" t="s">
        <v>6698</v>
      </c>
      <c r="F1518" s="2" t="s">
        <v>3960</v>
      </c>
      <c r="G1518" t="s">
        <v>79</v>
      </c>
      <c r="H1518" s="1">
        <f>DATE(2024,12,17)</f>
        <v>45643</v>
      </c>
      <c r="I1518" s="45">
        <v>13527.43</v>
      </c>
    </row>
    <row r="1519" spans="1:9" x14ac:dyDescent="0.25">
      <c r="A1519">
        <f t="shared" ca="1" si="24"/>
        <v>0.98390178945713425</v>
      </c>
      <c r="B1519" s="2" t="s">
        <v>110</v>
      </c>
      <c r="C1519" s="2" t="s">
        <v>111</v>
      </c>
      <c r="D1519" s="2" t="s">
        <v>3836</v>
      </c>
      <c r="E1519" s="2" t="s">
        <v>6699</v>
      </c>
      <c r="F1519" s="2" t="s">
        <v>5094</v>
      </c>
      <c r="G1519" t="s">
        <v>101</v>
      </c>
      <c r="H1519" s="1">
        <f>DATE(2025,2,18)</f>
        <v>45706</v>
      </c>
      <c r="I1519" s="45">
        <v>1134</v>
      </c>
    </row>
    <row r="1520" spans="1:9" x14ac:dyDescent="0.25">
      <c r="A1520">
        <f t="shared" ca="1" si="24"/>
        <v>0.64740022009244835</v>
      </c>
      <c r="B1520" s="2" t="s">
        <v>241</v>
      </c>
      <c r="C1520" s="2" t="s">
        <v>242</v>
      </c>
      <c r="D1520" s="2" t="s">
        <v>3836</v>
      </c>
      <c r="E1520" s="2" t="s">
        <v>6700</v>
      </c>
      <c r="F1520" s="2" t="s">
        <v>6260</v>
      </c>
      <c r="G1520" t="s">
        <v>101</v>
      </c>
      <c r="H1520" s="1">
        <f>DATE(2024,12,31)</f>
        <v>45657</v>
      </c>
      <c r="I1520" s="45">
        <v>2494.9699999999998</v>
      </c>
    </row>
    <row r="1521" spans="1:9" x14ac:dyDescent="0.25">
      <c r="A1521">
        <f t="shared" ca="1" si="24"/>
        <v>8.0654061200117311E-2</v>
      </c>
      <c r="B1521" s="2" t="s">
        <v>354</v>
      </c>
      <c r="C1521" s="2" t="s">
        <v>355</v>
      </c>
      <c r="D1521" s="2" t="s">
        <v>3836</v>
      </c>
      <c r="E1521" s="2" t="s">
        <v>6701</v>
      </c>
      <c r="F1521" s="2" t="s">
        <v>6702</v>
      </c>
      <c r="G1521" t="s">
        <v>79</v>
      </c>
      <c r="H1521" s="1">
        <f>DATE(2024,12,11)</f>
        <v>45637</v>
      </c>
      <c r="I1521" s="45">
        <v>279.75</v>
      </c>
    </row>
    <row r="1522" spans="1:9" x14ac:dyDescent="0.25">
      <c r="A1522">
        <f t="shared" ca="1" si="24"/>
        <v>0.80536949728433516</v>
      </c>
      <c r="B1522" s="2" t="s">
        <v>6703</v>
      </c>
      <c r="C1522" s="2" t="s">
        <v>6704</v>
      </c>
      <c r="D1522" s="2" t="s">
        <v>3836</v>
      </c>
      <c r="E1522" s="2" t="s">
        <v>6705</v>
      </c>
      <c r="F1522" s="2" t="s">
        <v>6706</v>
      </c>
      <c r="G1522" t="s">
        <v>79</v>
      </c>
      <c r="H1522" s="1">
        <f>DATE(2025,2,3)</f>
        <v>45691</v>
      </c>
      <c r="I1522" s="45">
        <v>1620</v>
      </c>
    </row>
    <row r="1523" spans="1:9" x14ac:dyDescent="0.25">
      <c r="A1523">
        <f t="shared" ca="1" si="24"/>
        <v>0.20601595000534401</v>
      </c>
      <c r="B1523" s="2" t="s">
        <v>81</v>
      </c>
      <c r="C1523" s="2" t="s">
        <v>82</v>
      </c>
      <c r="D1523" s="2" t="s">
        <v>3836</v>
      </c>
      <c r="E1523" s="2" t="s">
        <v>6707</v>
      </c>
      <c r="F1523" s="2" t="s">
        <v>6708</v>
      </c>
      <c r="G1523" t="s">
        <v>101</v>
      </c>
      <c r="H1523" s="1">
        <f>DATE(2024,12,26)</f>
        <v>45652</v>
      </c>
      <c r="I1523" s="45">
        <v>1266</v>
      </c>
    </row>
    <row r="1524" spans="1:9" x14ac:dyDescent="0.25">
      <c r="A1524">
        <f t="shared" ca="1" si="24"/>
        <v>0.85880040313797945</v>
      </c>
      <c r="B1524" s="2" t="s">
        <v>150</v>
      </c>
      <c r="C1524" s="2" t="s">
        <v>151</v>
      </c>
      <c r="D1524" s="2" t="s">
        <v>3836</v>
      </c>
      <c r="E1524" s="2" t="s">
        <v>6709</v>
      </c>
      <c r="F1524" s="2" t="s">
        <v>6710</v>
      </c>
      <c r="G1524" t="s">
        <v>79</v>
      </c>
      <c r="H1524" s="1">
        <f>DATE(2024,11,15)</f>
        <v>45611</v>
      </c>
      <c r="I1524" s="45">
        <v>404.03</v>
      </c>
    </row>
    <row r="1525" spans="1:9" x14ac:dyDescent="0.25">
      <c r="A1525">
        <f t="shared" ca="1" si="24"/>
        <v>0.8458212421822523</v>
      </c>
      <c r="B1525" s="2" t="s">
        <v>417</v>
      </c>
      <c r="C1525" s="2" t="s">
        <v>418</v>
      </c>
      <c r="D1525" s="2" t="s">
        <v>3836</v>
      </c>
      <c r="E1525" s="2" t="s">
        <v>6711</v>
      </c>
      <c r="F1525" s="2" t="s">
        <v>6712</v>
      </c>
      <c r="G1525" t="s">
        <v>79</v>
      </c>
      <c r="H1525" s="1">
        <f>DATE(2024,11,1)</f>
        <v>45597</v>
      </c>
      <c r="I1525" s="45">
        <v>5254.25</v>
      </c>
    </row>
    <row r="1526" spans="1:9" x14ac:dyDescent="0.25">
      <c r="A1526">
        <f t="shared" ca="1" si="24"/>
        <v>0.75581405573048999</v>
      </c>
      <c r="B1526" s="2" t="s">
        <v>126</v>
      </c>
      <c r="C1526" s="2" t="s">
        <v>127</v>
      </c>
      <c r="D1526" s="2" t="s">
        <v>3836</v>
      </c>
      <c r="E1526" s="2" t="s">
        <v>6713</v>
      </c>
      <c r="F1526" s="2" t="s">
        <v>6714</v>
      </c>
      <c r="G1526" t="s">
        <v>79</v>
      </c>
      <c r="H1526" s="1">
        <f>DATE(2025,1,17)</f>
        <v>45674</v>
      </c>
      <c r="I1526" s="45">
        <v>592</v>
      </c>
    </row>
    <row r="1527" spans="1:9" x14ac:dyDescent="0.25">
      <c r="A1527">
        <f t="shared" ca="1" si="24"/>
        <v>0.48282055526941348</v>
      </c>
      <c r="B1527" s="2" t="s">
        <v>285</v>
      </c>
      <c r="C1527" s="2" t="s">
        <v>286</v>
      </c>
      <c r="D1527" s="2" t="s">
        <v>3836</v>
      </c>
      <c r="E1527" s="2" t="s">
        <v>6715</v>
      </c>
      <c r="F1527" s="2" t="s">
        <v>3861</v>
      </c>
      <c r="G1527" t="s">
        <v>79</v>
      </c>
      <c r="H1527" s="1">
        <f>DATE(2024,11,7)</f>
        <v>45603</v>
      </c>
      <c r="I1527" s="45">
        <v>24841.279999999999</v>
      </c>
    </row>
    <row r="1528" spans="1:9" x14ac:dyDescent="0.25">
      <c r="A1528">
        <f t="shared" ca="1" si="24"/>
        <v>0.99750607746992026</v>
      </c>
      <c r="B1528" s="2" t="s">
        <v>623</v>
      </c>
      <c r="C1528" s="2" t="s">
        <v>624</v>
      </c>
      <c r="D1528" s="2" t="s">
        <v>3836</v>
      </c>
      <c r="E1528" s="2" t="s">
        <v>6716</v>
      </c>
      <c r="F1528" s="2" t="s">
        <v>6717</v>
      </c>
      <c r="G1528" t="s">
        <v>79</v>
      </c>
      <c r="H1528" s="1">
        <f>DATE(2024,12,31)</f>
        <v>45657</v>
      </c>
      <c r="I1528" s="45">
        <v>3069.51</v>
      </c>
    </row>
    <row r="1529" spans="1:9" x14ac:dyDescent="0.25">
      <c r="A1529">
        <f t="shared" ca="1" si="24"/>
        <v>0.75666619306661287</v>
      </c>
      <c r="B1529" s="2" t="s">
        <v>187</v>
      </c>
      <c r="C1529" s="2" t="s">
        <v>188</v>
      </c>
      <c r="D1529" s="2" t="s">
        <v>3836</v>
      </c>
      <c r="E1529" s="2" t="s">
        <v>6718</v>
      </c>
      <c r="F1529" s="2" t="s">
        <v>6719</v>
      </c>
      <c r="G1529" t="s">
        <v>79</v>
      </c>
      <c r="H1529" s="1">
        <f>DATE(2024,11,22)</f>
        <v>45618</v>
      </c>
      <c r="I1529" s="45">
        <v>242.42</v>
      </c>
    </row>
    <row r="1530" spans="1:9" x14ac:dyDescent="0.25">
      <c r="A1530">
        <f t="shared" ca="1" si="24"/>
        <v>5.0609580095844042E-2</v>
      </c>
      <c r="B1530" s="2" t="s">
        <v>307</v>
      </c>
      <c r="C1530" s="2" t="s">
        <v>308</v>
      </c>
      <c r="D1530" s="2" t="s">
        <v>3836</v>
      </c>
      <c r="E1530" s="2" t="s">
        <v>6720</v>
      </c>
      <c r="F1530" s="2" t="s">
        <v>6721</v>
      </c>
      <c r="G1530" t="s">
        <v>101</v>
      </c>
      <c r="H1530" s="1">
        <f>DATE(2025,2,21)</f>
        <v>45709</v>
      </c>
      <c r="I1530" s="45">
        <v>2660.11</v>
      </c>
    </row>
    <row r="1531" spans="1:9" x14ac:dyDescent="0.25">
      <c r="A1531">
        <f t="shared" ca="1" si="24"/>
        <v>0.86506721289506883</v>
      </c>
      <c r="B1531" s="2" t="s">
        <v>678</v>
      </c>
      <c r="C1531" s="2" t="s">
        <v>679</v>
      </c>
      <c r="D1531" s="2" t="s">
        <v>3836</v>
      </c>
      <c r="E1531" s="2" t="s">
        <v>6722</v>
      </c>
      <c r="F1531" s="2" t="s">
        <v>6723</v>
      </c>
      <c r="G1531" t="s">
        <v>79</v>
      </c>
      <c r="H1531" s="1">
        <f>DATE(2024,11,5)</f>
        <v>45601</v>
      </c>
      <c r="I1531" s="45">
        <v>1226.79</v>
      </c>
    </row>
    <row r="1532" spans="1:9" x14ac:dyDescent="0.25">
      <c r="A1532">
        <f t="shared" ca="1" si="24"/>
        <v>0.71293738487239566</v>
      </c>
      <c r="B1532" s="2" t="s">
        <v>285</v>
      </c>
      <c r="C1532" s="2" t="s">
        <v>286</v>
      </c>
      <c r="D1532" s="2" t="s">
        <v>3836</v>
      </c>
      <c r="E1532" s="2" t="s">
        <v>6724</v>
      </c>
      <c r="F1532" s="2" t="s">
        <v>6725</v>
      </c>
      <c r="G1532" t="s">
        <v>79</v>
      </c>
      <c r="H1532" s="1">
        <f>DATE(2025,2,28)</f>
        <v>45716</v>
      </c>
      <c r="I1532" s="45">
        <v>0</v>
      </c>
    </row>
    <row r="1533" spans="1:9" x14ac:dyDescent="0.25">
      <c r="A1533">
        <f t="shared" ca="1" si="24"/>
        <v>0.59083946357699768</v>
      </c>
      <c r="B1533" s="2" t="s">
        <v>241</v>
      </c>
      <c r="C1533" s="2" t="s">
        <v>242</v>
      </c>
      <c r="D1533" s="2" t="s">
        <v>3836</v>
      </c>
      <c r="E1533" s="2" t="s">
        <v>6726</v>
      </c>
      <c r="F1533" s="2" t="s">
        <v>6727</v>
      </c>
      <c r="G1533" t="s">
        <v>101</v>
      </c>
      <c r="H1533" s="1">
        <f>DATE(2025,2,10)</f>
        <v>45698</v>
      </c>
      <c r="I1533" s="45">
        <v>407.28</v>
      </c>
    </row>
    <row r="1534" spans="1:9" x14ac:dyDescent="0.25">
      <c r="A1534">
        <f t="shared" ca="1" si="24"/>
        <v>0.40068752915034933</v>
      </c>
      <c r="B1534" s="2" t="s">
        <v>241</v>
      </c>
      <c r="C1534" s="2" t="s">
        <v>242</v>
      </c>
      <c r="D1534" s="2" t="s">
        <v>3836</v>
      </c>
      <c r="E1534" s="2" t="s">
        <v>6728</v>
      </c>
      <c r="F1534" s="2" t="s">
        <v>6729</v>
      </c>
      <c r="G1534" t="s">
        <v>79</v>
      </c>
      <c r="H1534" s="1">
        <f>DATE(2024,11,11)</f>
        <v>45607</v>
      </c>
      <c r="I1534" s="45">
        <v>175.79</v>
      </c>
    </row>
    <row r="1535" spans="1:9" x14ac:dyDescent="0.25">
      <c r="A1535">
        <f t="shared" ca="1" si="24"/>
        <v>0.43437935100942493</v>
      </c>
      <c r="B1535" s="2" t="s">
        <v>81</v>
      </c>
      <c r="C1535" s="2" t="s">
        <v>82</v>
      </c>
      <c r="D1535" s="2" t="s">
        <v>3836</v>
      </c>
      <c r="E1535" s="2" t="s">
        <v>6730</v>
      </c>
      <c r="F1535" s="2" t="s">
        <v>6731</v>
      </c>
      <c r="G1535" t="s">
        <v>79</v>
      </c>
      <c r="H1535" s="1">
        <f>DATE(2025,1,24)</f>
        <v>45681</v>
      </c>
      <c r="I1535" s="45">
        <v>0</v>
      </c>
    </row>
    <row r="1536" spans="1:9" x14ac:dyDescent="0.25">
      <c r="A1536">
        <f t="shared" ca="1" si="24"/>
        <v>0.3930182868283042</v>
      </c>
      <c r="B1536" s="2" t="s">
        <v>81</v>
      </c>
      <c r="C1536" s="2" t="s">
        <v>82</v>
      </c>
      <c r="D1536" s="2" t="s">
        <v>3836</v>
      </c>
      <c r="E1536" s="2" t="s">
        <v>6732</v>
      </c>
      <c r="F1536" s="2" t="s">
        <v>6733</v>
      </c>
      <c r="G1536" t="s">
        <v>101</v>
      </c>
      <c r="H1536" s="1">
        <f>DATE(2025,2,3)</f>
        <v>45691</v>
      </c>
      <c r="I1536" s="45">
        <v>1514.25</v>
      </c>
    </row>
    <row r="1537" spans="1:9" x14ac:dyDescent="0.25">
      <c r="A1537">
        <f t="shared" ca="1" si="24"/>
        <v>0.72953772906787273</v>
      </c>
      <c r="B1537" s="2" t="s">
        <v>417</v>
      </c>
      <c r="C1537" s="2" t="s">
        <v>418</v>
      </c>
      <c r="D1537" s="2" t="s">
        <v>3836</v>
      </c>
      <c r="E1537" s="2" t="s">
        <v>6734</v>
      </c>
      <c r="F1537" s="2" t="s">
        <v>6735</v>
      </c>
      <c r="G1537" t="s">
        <v>101</v>
      </c>
      <c r="H1537" s="1">
        <f>DATE(2025,2,28)</f>
        <v>45716</v>
      </c>
      <c r="I1537" s="45">
        <v>3500.06</v>
      </c>
    </row>
    <row r="1538" spans="1:9" x14ac:dyDescent="0.25">
      <c r="A1538">
        <f t="shared" ca="1" si="24"/>
        <v>0.51255770206492202</v>
      </c>
      <c r="B1538" s="2" t="s">
        <v>417</v>
      </c>
      <c r="C1538" s="2" t="s">
        <v>418</v>
      </c>
      <c r="D1538" s="2" t="s">
        <v>3836</v>
      </c>
      <c r="E1538" s="2" t="s">
        <v>6736</v>
      </c>
      <c r="F1538" s="2" t="s">
        <v>4972</v>
      </c>
      <c r="G1538" t="s">
        <v>101</v>
      </c>
      <c r="H1538" s="1">
        <f>DATE(2025,2,7)</f>
        <v>45695</v>
      </c>
      <c r="I1538" s="45">
        <v>878.88</v>
      </c>
    </row>
    <row r="1539" spans="1:9" x14ac:dyDescent="0.25">
      <c r="A1539">
        <f t="shared" ca="1" si="24"/>
        <v>0.87179699545794087</v>
      </c>
      <c r="B1539" s="2" t="s">
        <v>1893</v>
      </c>
      <c r="C1539" s="2" t="s">
        <v>1894</v>
      </c>
      <c r="D1539" s="2" t="s">
        <v>3836</v>
      </c>
      <c r="E1539" s="2" t="s">
        <v>6737</v>
      </c>
      <c r="F1539" s="2" t="s">
        <v>6738</v>
      </c>
      <c r="G1539" t="s">
        <v>79</v>
      </c>
      <c r="H1539" s="1">
        <f>DATE(2024,12,3)</f>
        <v>45629</v>
      </c>
      <c r="I1539" s="45">
        <v>1548.16</v>
      </c>
    </row>
    <row r="1540" spans="1:9" x14ac:dyDescent="0.25">
      <c r="A1540">
        <f t="shared" ca="1" si="24"/>
        <v>0.60751173761622701</v>
      </c>
      <c r="B1540" s="2" t="s">
        <v>417</v>
      </c>
      <c r="C1540" s="2" t="s">
        <v>418</v>
      </c>
      <c r="D1540" s="2" t="s">
        <v>3836</v>
      </c>
      <c r="E1540" s="2" t="s">
        <v>6739</v>
      </c>
      <c r="F1540" s="2" t="s">
        <v>6740</v>
      </c>
      <c r="G1540" t="s">
        <v>79</v>
      </c>
      <c r="H1540" s="1">
        <f>DATE(2024,11,20)</f>
        <v>45616</v>
      </c>
      <c r="I1540" s="45">
        <v>33981.25</v>
      </c>
    </row>
    <row r="1541" spans="1:9" x14ac:dyDescent="0.25">
      <c r="A1541">
        <f t="shared" ca="1" si="24"/>
        <v>0.64222303499592082</v>
      </c>
      <c r="B1541" s="2" t="s">
        <v>81</v>
      </c>
      <c r="C1541" s="2" t="s">
        <v>82</v>
      </c>
      <c r="D1541" s="2" t="s">
        <v>3836</v>
      </c>
      <c r="E1541" s="2" t="s">
        <v>6741</v>
      </c>
      <c r="F1541" s="2" t="s">
        <v>6742</v>
      </c>
      <c r="G1541" t="s">
        <v>101</v>
      </c>
      <c r="H1541" s="1">
        <f>DATE(2025,1,30)</f>
        <v>45687</v>
      </c>
      <c r="I1541" s="45">
        <v>110.4</v>
      </c>
    </row>
    <row r="1542" spans="1:9" x14ac:dyDescent="0.25">
      <c r="A1542">
        <f t="shared" ref="A1542:A1605" ca="1" si="25">RAND()</f>
        <v>0.62071501646486804</v>
      </c>
      <c r="B1542" s="2" t="s">
        <v>74</v>
      </c>
      <c r="C1542" s="2" t="s">
        <v>75</v>
      </c>
      <c r="D1542" s="2" t="s">
        <v>3836</v>
      </c>
      <c r="E1542" s="2" t="s">
        <v>6743</v>
      </c>
      <c r="F1542" s="2" t="s">
        <v>6744</v>
      </c>
      <c r="G1542" t="s">
        <v>101</v>
      </c>
      <c r="H1542" s="1">
        <f>DATE(2025,1,13)</f>
        <v>45670</v>
      </c>
      <c r="I1542" s="45">
        <v>31336.61</v>
      </c>
    </row>
    <row r="1543" spans="1:9" x14ac:dyDescent="0.25">
      <c r="A1543">
        <f t="shared" ca="1" si="25"/>
        <v>7.2821109989604782E-3</v>
      </c>
      <c r="B1543" s="2" t="s">
        <v>574</v>
      </c>
      <c r="C1543" s="2" t="s">
        <v>575</v>
      </c>
      <c r="D1543" s="2" t="s">
        <v>3836</v>
      </c>
      <c r="E1543" s="2" t="s">
        <v>6745</v>
      </c>
      <c r="F1543" s="2" t="s">
        <v>5005</v>
      </c>
      <c r="G1543" t="s">
        <v>79</v>
      </c>
      <c r="H1543" s="1">
        <f>DATE(2024,10,25)</f>
        <v>45590</v>
      </c>
      <c r="I1543" s="45">
        <v>-414</v>
      </c>
    </row>
    <row r="1544" spans="1:9" x14ac:dyDescent="0.25">
      <c r="A1544">
        <f t="shared" ca="1" si="25"/>
        <v>0.42497626719854109</v>
      </c>
      <c r="B1544" s="2" t="s">
        <v>241</v>
      </c>
      <c r="C1544" s="2" t="s">
        <v>242</v>
      </c>
      <c r="D1544" s="2" t="s">
        <v>3836</v>
      </c>
      <c r="E1544" s="2" t="s">
        <v>6746</v>
      </c>
      <c r="F1544" s="2" t="s">
        <v>6747</v>
      </c>
      <c r="G1544" t="s">
        <v>79</v>
      </c>
      <c r="H1544" s="1">
        <f>DATE(2024,12,9)</f>
        <v>45635</v>
      </c>
      <c r="I1544" s="45">
        <v>476.75</v>
      </c>
    </row>
    <row r="1545" spans="1:9" x14ac:dyDescent="0.25">
      <c r="A1545">
        <f t="shared" ca="1" si="25"/>
        <v>0.52673019223247575</v>
      </c>
      <c r="B1545" s="2" t="s">
        <v>241</v>
      </c>
      <c r="C1545" s="2" t="s">
        <v>242</v>
      </c>
      <c r="D1545" s="2" t="s">
        <v>3836</v>
      </c>
      <c r="E1545" s="2" t="s">
        <v>6748</v>
      </c>
      <c r="F1545" s="2" t="s">
        <v>6165</v>
      </c>
      <c r="G1545" t="s">
        <v>101</v>
      </c>
      <c r="H1545" s="1">
        <f>DATE(2025,1,21)</f>
        <v>45678</v>
      </c>
      <c r="I1545" s="45">
        <v>336.53</v>
      </c>
    </row>
    <row r="1546" spans="1:9" x14ac:dyDescent="0.25">
      <c r="A1546">
        <f t="shared" ca="1" si="25"/>
        <v>0.37540910129719218</v>
      </c>
      <c r="B1546" s="2" t="s">
        <v>187</v>
      </c>
      <c r="C1546" s="2" t="s">
        <v>188</v>
      </c>
      <c r="D1546" s="2" t="s">
        <v>3836</v>
      </c>
      <c r="E1546" s="2" t="s">
        <v>6749</v>
      </c>
      <c r="F1546" s="2" t="s">
        <v>6750</v>
      </c>
      <c r="G1546" t="s">
        <v>101</v>
      </c>
      <c r="H1546" s="1">
        <f>DATE(2025,1,15)</f>
        <v>45672</v>
      </c>
      <c r="I1546" s="45">
        <v>768.24</v>
      </c>
    </row>
    <row r="1547" spans="1:9" x14ac:dyDescent="0.25">
      <c r="A1547">
        <f t="shared" ca="1" si="25"/>
        <v>0.98818308080741424</v>
      </c>
      <c r="B1547" s="2" t="s">
        <v>126</v>
      </c>
      <c r="C1547" s="2" t="s">
        <v>127</v>
      </c>
      <c r="D1547" s="2" t="s">
        <v>3836</v>
      </c>
      <c r="E1547" s="2" t="s">
        <v>6751</v>
      </c>
      <c r="F1547" s="2" t="s">
        <v>6752</v>
      </c>
      <c r="G1547" t="s">
        <v>101</v>
      </c>
      <c r="H1547" s="1">
        <f>DATE(2025,2,14)</f>
        <v>45702</v>
      </c>
      <c r="I1547" s="45">
        <v>88.96</v>
      </c>
    </row>
    <row r="1548" spans="1:9" x14ac:dyDescent="0.25">
      <c r="A1548">
        <f t="shared" ca="1" si="25"/>
        <v>1.6458989474567032E-3</v>
      </c>
      <c r="B1548" s="2" t="s">
        <v>241</v>
      </c>
      <c r="C1548" s="2" t="s">
        <v>242</v>
      </c>
      <c r="D1548" s="2" t="s">
        <v>3836</v>
      </c>
      <c r="E1548" s="2" t="s">
        <v>6753</v>
      </c>
      <c r="F1548" s="2" t="s">
        <v>6754</v>
      </c>
      <c r="G1548" t="s">
        <v>79</v>
      </c>
      <c r="H1548" s="1">
        <f>DATE(2024,10,25)</f>
        <v>45590</v>
      </c>
      <c r="I1548" s="45">
        <v>684.91</v>
      </c>
    </row>
    <row r="1549" spans="1:9" x14ac:dyDescent="0.25">
      <c r="A1549">
        <f t="shared" ca="1" si="25"/>
        <v>7.2486458037634094E-2</v>
      </c>
      <c r="B1549" s="2" t="s">
        <v>81</v>
      </c>
      <c r="C1549" s="2" t="s">
        <v>82</v>
      </c>
      <c r="D1549" s="2" t="s">
        <v>3836</v>
      </c>
      <c r="E1549" s="2" t="s">
        <v>6755</v>
      </c>
      <c r="F1549" s="2" t="s">
        <v>6742</v>
      </c>
      <c r="G1549" t="s">
        <v>101</v>
      </c>
      <c r="H1549" s="1">
        <f>DATE(2025,2,3)</f>
        <v>45691</v>
      </c>
      <c r="I1549" s="45">
        <v>806.4</v>
      </c>
    </row>
    <row r="1550" spans="1:9" x14ac:dyDescent="0.25">
      <c r="A1550">
        <f t="shared" ca="1" si="25"/>
        <v>0.23162933313284573</v>
      </c>
      <c r="B1550" s="2" t="s">
        <v>241</v>
      </c>
      <c r="C1550" s="2" t="s">
        <v>242</v>
      </c>
      <c r="D1550" s="2" t="s">
        <v>3836</v>
      </c>
      <c r="E1550" s="2" t="s">
        <v>6756</v>
      </c>
      <c r="F1550" s="2" t="s">
        <v>5714</v>
      </c>
      <c r="G1550" t="s">
        <v>101</v>
      </c>
      <c r="H1550" s="1">
        <f>DATE(2025,1,13)</f>
        <v>45670</v>
      </c>
      <c r="I1550" s="45">
        <v>5236.33</v>
      </c>
    </row>
    <row r="1551" spans="1:9" x14ac:dyDescent="0.25">
      <c r="A1551">
        <f t="shared" ca="1" si="25"/>
        <v>0.38670206265099283</v>
      </c>
      <c r="B1551" s="2" t="s">
        <v>241</v>
      </c>
      <c r="C1551" s="2" t="s">
        <v>242</v>
      </c>
      <c r="D1551" s="2" t="s">
        <v>3836</v>
      </c>
      <c r="E1551" s="2" t="s">
        <v>6757</v>
      </c>
      <c r="F1551" s="2" t="s">
        <v>6758</v>
      </c>
      <c r="G1551" t="s">
        <v>79</v>
      </c>
      <c r="H1551" s="1">
        <f>DATE(2024,12,30)</f>
        <v>45656</v>
      </c>
      <c r="I1551" s="45">
        <v>23.84</v>
      </c>
    </row>
    <row r="1552" spans="1:9" x14ac:dyDescent="0.25">
      <c r="A1552">
        <f t="shared" ca="1" si="25"/>
        <v>0.71988539099521809</v>
      </c>
      <c r="B1552" s="2" t="s">
        <v>241</v>
      </c>
      <c r="C1552" s="2" t="s">
        <v>242</v>
      </c>
      <c r="D1552" s="2" t="s">
        <v>3836</v>
      </c>
      <c r="E1552" s="2" t="s">
        <v>6759</v>
      </c>
      <c r="F1552" s="2" t="s">
        <v>6760</v>
      </c>
      <c r="G1552" t="s">
        <v>101</v>
      </c>
      <c r="H1552" s="1">
        <f>DATE(2025,1,28)</f>
        <v>45685</v>
      </c>
      <c r="I1552" s="45">
        <v>8874.19</v>
      </c>
    </row>
    <row r="1553" spans="1:9" x14ac:dyDescent="0.25">
      <c r="A1553">
        <f t="shared" ca="1" si="25"/>
        <v>0.87558774894246549</v>
      </c>
      <c r="B1553" s="2" t="s">
        <v>187</v>
      </c>
      <c r="C1553" s="2" t="s">
        <v>188</v>
      </c>
      <c r="D1553" s="2" t="s">
        <v>3836</v>
      </c>
      <c r="E1553" s="2" t="s">
        <v>6761</v>
      </c>
      <c r="F1553" s="2" t="s">
        <v>6762</v>
      </c>
      <c r="G1553" t="s">
        <v>101</v>
      </c>
      <c r="H1553" s="1">
        <f>DATE(2025,2,10)</f>
        <v>45698</v>
      </c>
      <c r="I1553" s="45">
        <v>39.72</v>
      </c>
    </row>
    <row r="1554" spans="1:9" x14ac:dyDescent="0.25">
      <c r="A1554">
        <f t="shared" ca="1" si="25"/>
        <v>0.28819654493941693</v>
      </c>
      <c r="B1554" s="2" t="s">
        <v>110</v>
      </c>
      <c r="C1554" s="2" t="s">
        <v>111</v>
      </c>
      <c r="D1554" s="2" t="s">
        <v>3836</v>
      </c>
      <c r="E1554" s="2" t="s">
        <v>6763</v>
      </c>
      <c r="F1554" s="2" t="s">
        <v>6764</v>
      </c>
      <c r="G1554" t="s">
        <v>101</v>
      </c>
      <c r="H1554" s="1">
        <f>DATE(2025,2,20)</f>
        <v>45708</v>
      </c>
      <c r="I1554" s="45">
        <v>3438.63</v>
      </c>
    </row>
    <row r="1555" spans="1:9" x14ac:dyDescent="0.25">
      <c r="A1555">
        <f t="shared" ca="1" si="25"/>
        <v>0.30834748020293845</v>
      </c>
      <c r="B1555" s="2" t="s">
        <v>81</v>
      </c>
      <c r="C1555" s="2" t="s">
        <v>82</v>
      </c>
      <c r="D1555" s="2" t="s">
        <v>3836</v>
      </c>
      <c r="E1555" s="2" t="s">
        <v>6765</v>
      </c>
      <c r="F1555" s="2" t="s">
        <v>4528</v>
      </c>
      <c r="G1555" t="s">
        <v>101</v>
      </c>
      <c r="H1555" s="1">
        <f>DATE(2025,1,5)</f>
        <v>45662</v>
      </c>
      <c r="I1555" s="45">
        <v>3299.1</v>
      </c>
    </row>
    <row r="1556" spans="1:9" x14ac:dyDescent="0.25">
      <c r="A1556">
        <f t="shared" ca="1" si="25"/>
        <v>0.16418971764375845</v>
      </c>
      <c r="B1556" s="2" t="s">
        <v>110</v>
      </c>
      <c r="C1556" s="2" t="s">
        <v>111</v>
      </c>
      <c r="D1556" s="2" t="s">
        <v>3836</v>
      </c>
      <c r="E1556" s="2" t="s">
        <v>6766</v>
      </c>
      <c r="F1556" s="2" t="s">
        <v>6767</v>
      </c>
      <c r="G1556" t="s">
        <v>79</v>
      </c>
      <c r="H1556" s="1">
        <f>DATE(2024,10,31)</f>
        <v>45596</v>
      </c>
      <c r="I1556" s="45">
        <v>25513.279999999999</v>
      </c>
    </row>
    <row r="1557" spans="1:9" x14ac:dyDescent="0.25">
      <c r="A1557">
        <f t="shared" ca="1" si="25"/>
        <v>0.19529988094270423</v>
      </c>
      <c r="B1557" s="2" t="s">
        <v>678</v>
      </c>
      <c r="C1557" s="2" t="s">
        <v>679</v>
      </c>
      <c r="D1557" s="2" t="s">
        <v>3836</v>
      </c>
      <c r="E1557" s="2" t="s">
        <v>6768</v>
      </c>
      <c r="F1557" s="2" t="s">
        <v>6769</v>
      </c>
      <c r="G1557" t="s">
        <v>79</v>
      </c>
      <c r="H1557" s="1">
        <f>DATE(2024,11,27)</f>
        <v>45623</v>
      </c>
      <c r="I1557" s="45">
        <v>307.7</v>
      </c>
    </row>
    <row r="1558" spans="1:9" x14ac:dyDescent="0.25">
      <c r="A1558">
        <f t="shared" ca="1" si="25"/>
        <v>0.64415412811453077</v>
      </c>
      <c r="B1558" s="2" t="s">
        <v>187</v>
      </c>
      <c r="C1558" s="2" t="s">
        <v>188</v>
      </c>
      <c r="D1558" s="2" t="s">
        <v>3836</v>
      </c>
      <c r="E1558" s="2" t="s">
        <v>6770</v>
      </c>
      <c r="F1558" s="2" t="s">
        <v>6771</v>
      </c>
      <c r="G1558" t="s">
        <v>101</v>
      </c>
      <c r="H1558" s="1">
        <f>DATE(2025,1,30)</f>
        <v>45687</v>
      </c>
      <c r="I1558" s="45">
        <v>562.79999999999995</v>
      </c>
    </row>
    <row r="1559" spans="1:9" x14ac:dyDescent="0.25">
      <c r="A1559">
        <f t="shared" ca="1" si="25"/>
        <v>0.36446685168708592</v>
      </c>
      <c r="B1559" s="2" t="s">
        <v>645</v>
      </c>
      <c r="C1559" s="2" t="s">
        <v>646</v>
      </c>
      <c r="D1559" s="2" t="s">
        <v>3836</v>
      </c>
      <c r="E1559" s="2" t="s">
        <v>6772</v>
      </c>
      <c r="F1559" s="2" t="s">
        <v>4135</v>
      </c>
      <c r="G1559" t="s">
        <v>79</v>
      </c>
      <c r="H1559" s="1">
        <f>DATE(2024,11,8)</f>
        <v>45604</v>
      </c>
      <c r="I1559" s="45">
        <v>2207.4</v>
      </c>
    </row>
    <row r="1560" spans="1:9" x14ac:dyDescent="0.25">
      <c r="A1560">
        <f t="shared" ca="1" si="25"/>
        <v>0.41276023004646645</v>
      </c>
      <c r="B1560" s="2" t="s">
        <v>81</v>
      </c>
      <c r="C1560" s="2" t="s">
        <v>82</v>
      </c>
      <c r="D1560" s="2" t="s">
        <v>3836</v>
      </c>
      <c r="E1560" s="2" t="s">
        <v>6773</v>
      </c>
      <c r="F1560" s="2" t="s">
        <v>4603</v>
      </c>
      <c r="G1560" t="s">
        <v>101</v>
      </c>
      <c r="H1560" s="1">
        <f>DATE(2025,2,11)</f>
        <v>45699</v>
      </c>
      <c r="I1560" s="45">
        <v>30084.84</v>
      </c>
    </row>
    <row r="1561" spans="1:9" x14ac:dyDescent="0.25">
      <c r="A1561">
        <f t="shared" ca="1" si="25"/>
        <v>0.21968693632609659</v>
      </c>
      <c r="B1561" s="2" t="s">
        <v>241</v>
      </c>
      <c r="C1561" s="2" t="s">
        <v>242</v>
      </c>
      <c r="D1561" s="2" t="s">
        <v>3836</v>
      </c>
      <c r="E1561" s="2" t="s">
        <v>6774</v>
      </c>
      <c r="F1561" s="2" t="s">
        <v>6775</v>
      </c>
      <c r="G1561" t="s">
        <v>79</v>
      </c>
      <c r="H1561" s="1">
        <f>DATE(2024,10,28)</f>
        <v>45593</v>
      </c>
      <c r="I1561" s="45">
        <v>175.58</v>
      </c>
    </row>
    <row r="1562" spans="1:9" x14ac:dyDescent="0.25">
      <c r="A1562">
        <f t="shared" ca="1" si="25"/>
        <v>7.3584321764465388E-2</v>
      </c>
      <c r="B1562" s="2" t="s">
        <v>150</v>
      </c>
      <c r="C1562" s="2" t="s">
        <v>151</v>
      </c>
      <c r="D1562" s="2" t="s">
        <v>3836</v>
      </c>
      <c r="E1562" s="2" t="s">
        <v>6776</v>
      </c>
      <c r="F1562" s="2" t="s">
        <v>5291</v>
      </c>
      <c r="G1562" t="s">
        <v>101</v>
      </c>
      <c r="H1562" s="1">
        <f>DATE(2025,2,20)</f>
        <v>45708</v>
      </c>
      <c r="I1562" s="45">
        <v>-183.56</v>
      </c>
    </row>
    <row r="1563" spans="1:9" x14ac:dyDescent="0.25">
      <c r="A1563">
        <f t="shared" ca="1" si="25"/>
        <v>0.1503592493212631</v>
      </c>
      <c r="B1563" s="2" t="s">
        <v>281</v>
      </c>
      <c r="C1563" s="2" t="s">
        <v>282</v>
      </c>
      <c r="D1563" s="2" t="s">
        <v>3836</v>
      </c>
      <c r="E1563" s="2" t="s">
        <v>6777</v>
      </c>
      <c r="F1563" s="2" t="s">
        <v>4925</v>
      </c>
      <c r="G1563" t="s">
        <v>79</v>
      </c>
      <c r="H1563" s="1">
        <f>DATE(2024,12,11)</f>
        <v>45637</v>
      </c>
      <c r="I1563" s="45">
        <v>712.47</v>
      </c>
    </row>
    <row r="1564" spans="1:9" x14ac:dyDescent="0.25">
      <c r="A1564">
        <f t="shared" ca="1" si="25"/>
        <v>0.69315575885944813</v>
      </c>
      <c r="B1564" s="2" t="s">
        <v>678</v>
      </c>
      <c r="C1564" s="2" t="s">
        <v>679</v>
      </c>
      <c r="D1564" s="2" t="s">
        <v>3836</v>
      </c>
      <c r="E1564" s="2" t="s">
        <v>6778</v>
      </c>
      <c r="F1564" s="2" t="s">
        <v>5216</v>
      </c>
      <c r="G1564" t="s">
        <v>79</v>
      </c>
      <c r="H1564" s="1">
        <f>DATE(2025,1,1)</f>
        <v>45658</v>
      </c>
      <c r="I1564" s="45">
        <v>2203.88</v>
      </c>
    </row>
    <row r="1565" spans="1:9" x14ac:dyDescent="0.25">
      <c r="A1565">
        <f t="shared" ca="1" si="25"/>
        <v>0.52835597012038904</v>
      </c>
      <c r="B1565" s="2" t="s">
        <v>241</v>
      </c>
      <c r="C1565" s="2" t="s">
        <v>242</v>
      </c>
      <c r="D1565" s="2" t="s">
        <v>3836</v>
      </c>
      <c r="E1565" s="2" t="s">
        <v>6779</v>
      </c>
      <c r="F1565" s="2" t="s">
        <v>6780</v>
      </c>
      <c r="G1565" t="s">
        <v>79</v>
      </c>
      <c r="H1565" s="1">
        <f>DATE(2024,10,8)</f>
        <v>45573</v>
      </c>
      <c r="I1565" s="45">
        <v>171.9</v>
      </c>
    </row>
    <row r="1566" spans="1:9" x14ac:dyDescent="0.25">
      <c r="A1566">
        <f t="shared" ca="1" si="25"/>
        <v>0.43659507848986878</v>
      </c>
      <c r="B1566" s="2" t="s">
        <v>81</v>
      </c>
      <c r="C1566" s="2" t="s">
        <v>82</v>
      </c>
      <c r="D1566" s="2" t="s">
        <v>3836</v>
      </c>
      <c r="E1566" s="2" t="s">
        <v>6781</v>
      </c>
      <c r="F1566" s="2" t="s">
        <v>6782</v>
      </c>
      <c r="G1566" t="s">
        <v>79</v>
      </c>
      <c r="H1566" s="1">
        <f>DATE(2024,11,20)</f>
        <v>45616</v>
      </c>
      <c r="I1566" s="45">
        <v>2700.99</v>
      </c>
    </row>
    <row r="1567" spans="1:9" x14ac:dyDescent="0.25">
      <c r="A1567">
        <f t="shared" ca="1" si="25"/>
        <v>0.29802769411066188</v>
      </c>
      <c r="B1567" s="2" t="s">
        <v>187</v>
      </c>
      <c r="C1567" s="2" t="s">
        <v>188</v>
      </c>
      <c r="D1567" s="2" t="s">
        <v>3836</v>
      </c>
      <c r="E1567" s="2" t="s">
        <v>6783</v>
      </c>
      <c r="F1567" s="2" t="s">
        <v>6784</v>
      </c>
      <c r="G1567" t="s">
        <v>79</v>
      </c>
      <c r="H1567" s="1">
        <f>DATE(2024,12,30)</f>
        <v>45656</v>
      </c>
      <c r="I1567" s="45">
        <v>160.80000000000001</v>
      </c>
    </row>
    <row r="1568" spans="1:9" x14ac:dyDescent="0.25">
      <c r="A1568">
        <f t="shared" ca="1" si="25"/>
        <v>0.80466240862353366</v>
      </c>
      <c r="B1568" s="2" t="s">
        <v>136</v>
      </c>
      <c r="C1568" s="2" t="s">
        <v>137</v>
      </c>
      <c r="D1568" s="2" t="s">
        <v>3836</v>
      </c>
      <c r="E1568" s="2" t="s">
        <v>6785</v>
      </c>
      <c r="F1568" s="2" t="s">
        <v>6786</v>
      </c>
      <c r="G1568" t="s">
        <v>79</v>
      </c>
      <c r="H1568" s="1">
        <f>DATE(2024,10,14)</f>
        <v>45579</v>
      </c>
      <c r="I1568" s="45">
        <v>101.81</v>
      </c>
    </row>
    <row r="1569" spans="1:9" x14ac:dyDescent="0.25">
      <c r="A1569">
        <f t="shared" ca="1" si="25"/>
        <v>0.81705397416008063</v>
      </c>
      <c r="B1569" s="2" t="s">
        <v>150</v>
      </c>
      <c r="C1569" s="2" t="s">
        <v>151</v>
      </c>
      <c r="D1569" s="2" t="s">
        <v>3836</v>
      </c>
      <c r="E1569" s="2" t="s">
        <v>6787</v>
      </c>
      <c r="F1569" s="2" t="s">
        <v>6788</v>
      </c>
      <c r="G1569" t="s">
        <v>101</v>
      </c>
      <c r="H1569" s="1">
        <f>DATE(2025,2,19)</f>
        <v>45707</v>
      </c>
      <c r="I1569" s="45">
        <v>2502.11</v>
      </c>
    </row>
    <row r="1570" spans="1:9" x14ac:dyDescent="0.25">
      <c r="A1570">
        <f t="shared" ca="1" si="25"/>
        <v>0.75259666962128458</v>
      </c>
      <c r="B1570" s="2" t="s">
        <v>81</v>
      </c>
      <c r="C1570" s="2" t="s">
        <v>82</v>
      </c>
      <c r="D1570" s="2" t="s">
        <v>3836</v>
      </c>
      <c r="E1570" s="2" t="s">
        <v>6789</v>
      </c>
      <c r="F1570" s="2" t="s">
        <v>4420</v>
      </c>
      <c r="G1570" t="s">
        <v>101</v>
      </c>
      <c r="H1570" s="1">
        <f>DATE(2024,12,27)</f>
        <v>45653</v>
      </c>
      <c r="I1570" s="45">
        <v>20500.400000000001</v>
      </c>
    </row>
    <row r="1571" spans="1:9" x14ac:dyDescent="0.25">
      <c r="A1571">
        <f t="shared" ca="1" si="25"/>
        <v>0.8495635375699403</v>
      </c>
      <c r="B1571" s="2" t="s">
        <v>241</v>
      </c>
      <c r="C1571" s="2" t="s">
        <v>242</v>
      </c>
      <c r="D1571" s="2" t="s">
        <v>3836</v>
      </c>
      <c r="E1571" s="2" t="s">
        <v>6790</v>
      </c>
      <c r="F1571" s="2" t="s">
        <v>6791</v>
      </c>
      <c r="G1571" t="s">
        <v>101</v>
      </c>
      <c r="H1571" s="1">
        <f>DATE(2024,12,31)</f>
        <v>45657</v>
      </c>
      <c r="I1571" s="45">
        <v>8908.67</v>
      </c>
    </row>
    <row r="1572" spans="1:9" x14ac:dyDescent="0.25">
      <c r="A1572">
        <f t="shared" ca="1" si="25"/>
        <v>0.7214556924084683</v>
      </c>
      <c r="B1572" s="2" t="s">
        <v>224</v>
      </c>
      <c r="C1572" s="2" t="s">
        <v>225</v>
      </c>
      <c r="D1572" s="2" t="s">
        <v>3836</v>
      </c>
      <c r="E1572" s="2" t="s">
        <v>6792</v>
      </c>
      <c r="F1572" s="2" t="s">
        <v>4747</v>
      </c>
      <c r="G1572" t="s">
        <v>79</v>
      </c>
      <c r="H1572" s="1">
        <f>DATE(2025,1,30)</f>
        <v>45687</v>
      </c>
      <c r="I1572" s="45">
        <v>1038.67</v>
      </c>
    </row>
    <row r="1573" spans="1:9" x14ac:dyDescent="0.25">
      <c r="A1573">
        <f t="shared" ca="1" si="25"/>
        <v>0.13417752912326875</v>
      </c>
      <c r="B1573" s="2" t="s">
        <v>187</v>
      </c>
      <c r="C1573" s="2" t="s">
        <v>188</v>
      </c>
      <c r="D1573" s="2" t="s">
        <v>3836</v>
      </c>
      <c r="E1573" s="2" t="s">
        <v>6793</v>
      </c>
      <c r="F1573" s="2" t="s">
        <v>6794</v>
      </c>
      <c r="G1573" t="s">
        <v>79</v>
      </c>
      <c r="H1573" s="1">
        <f>DATE(2024,10,22)</f>
        <v>45587</v>
      </c>
      <c r="I1573" s="45">
        <v>858</v>
      </c>
    </row>
    <row r="1574" spans="1:9" x14ac:dyDescent="0.25">
      <c r="A1574">
        <f t="shared" ca="1" si="25"/>
        <v>0.14214004856243811</v>
      </c>
      <c r="B1574" s="2" t="s">
        <v>417</v>
      </c>
      <c r="C1574" s="2" t="s">
        <v>418</v>
      </c>
      <c r="D1574" s="2" t="s">
        <v>3836</v>
      </c>
      <c r="E1574" s="2" t="s">
        <v>6795</v>
      </c>
      <c r="F1574" s="2" t="s">
        <v>6796</v>
      </c>
      <c r="G1574" t="s">
        <v>79</v>
      </c>
      <c r="H1574" s="1">
        <f>DATE(2024,11,1)</f>
        <v>45597</v>
      </c>
      <c r="I1574" s="45">
        <v>9840.01</v>
      </c>
    </row>
    <row r="1575" spans="1:9" x14ac:dyDescent="0.25">
      <c r="A1575">
        <f t="shared" ca="1" si="25"/>
        <v>0.192504490864152</v>
      </c>
      <c r="B1575" s="2" t="s">
        <v>81</v>
      </c>
      <c r="C1575" s="2" t="s">
        <v>82</v>
      </c>
      <c r="D1575" s="2" t="s">
        <v>3836</v>
      </c>
      <c r="E1575" s="2" t="s">
        <v>6797</v>
      </c>
      <c r="F1575" s="2" t="s">
        <v>6798</v>
      </c>
      <c r="G1575" t="s">
        <v>79</v>
      </c>
      <c r="H1575" s="1">
        <f>DATE(2024,11,11)</f>
        <v>45607</v>
      </c>
      <c r="I1575" s="45">
        <v>-668.25</v>
      </c>
    </row>
    <row r="1576" spans="1:9" x14ac:dyDescent="0.25">
      <c r="A1576">
        <f t="shared" ca="1" si="25"/>
        <v>0.80942393851157601</v>
      </c>
      <c r="B1576" s="2" t="s">
        <v>241</v>
      </c>
      <c r="C1576" s="2" t="s">
        <v>242</v>
      </c>
      <c r="D1576" s="2" t="s">
        <v>3836</v>
      </c>
      <c r="E1576" s="2" t="s">
        <v>6799</v>
      </c>
      <c r="F1576" s="2" t="s">
        <v>6800</v>
      </c>
      <c r="G1576" t="s">
        <v>101</v>
      </c>
      <c r="H1576" s="1">
        <f>DATE(2025,2,19)</f>
        <v>45707</v>
      </c>
      <c r="I1576" s="45">
        <v>220.01</v>
      </c>
    </row>
    <row r="1577" spans="1:9" x14ac:dyDescent="0.25">
      <c r="A1577">
        <f t="shared" ca="1" si="25"/>
        <v>0.28564338001550826</v>
      </c>
      <c r="B1577" s="2" t="s">
        <v>187</v>
      </c>
      <c r="C1577" s="2" t="s">
        <v>188</v>
      </c>
      <c r="D1577" s="2" t="s">
        <v>3836</v>
      </c>
      <c r="E1577" s="2" t="s">
        <v>6801</v>
      </c>
      <c r="F1577" s="2" t="s">
        <v>4061</v>
      </c>
      <c r="G1577" t="s">
        <v>79</v>
      </c>
      <c r="H1577" s="1">
        <f>DATE(2024,11,27)</f>
        <v>45623</v>
      </c>
      <c r="I1577" s="45">
        <v>-29.05</v>
      </c>
    </row>
    <row r="1578" spans="1:9" x14ac:dyDescent="0.25">
      <c r="A1578">
        <f t="shared" ca="1" si="25"/>
        <v>0.99218766582260343</v>
      </c>
      <c r="B1578" s="2" t="s">
        <v>81</v>
      </c>
      <c r="C1578" s="2" t="s">
        <v>82</v>
      </c>
      <c r="D1578" s="2" t="s">
        <v>3836</v>
      </c>
      <c r="E1578" s="2" t="s">
        <v>6802</v>
      </c>
      <c r="F1578" s="2" t="s">
        <v>6803</v>
      </c>
      <c r="G1578" t="s">
        <v>101</v>
      </c>
      <c r="H1578" s="1">
        <f>DATE(2025,1,21)</f>
        <v>45678</v>
      </c>
      <c r="I1578" s="45">
        <v>1933.02</v>
      </c>
    </row>
    <row r="1579" spans="1:9" x14ac:dyDescent="0.25">
      <c r="A1579">
        <f t="shared" ca="1" si="25"/>
        <v>0.41511100742047635</v>
      </c>
      <c r="B1579" s="2" t="s">
        <v>2935</v>
      </c>
      <c r="C1579" s="2" t="s">
        <v>2936</v>
      </c>
      <c r="D1579" s="2" t="s">
        <v>3836</v>
      </c>
      <c r="E1579" s="2" t="s">
        <v>6804</v>
      </c>
      <c r="F1579" s="2" t="s">
        <v>6805</v>
      </c>
      <c r="G1579" t="s">
        <v>79</v>
      </c>
      <c r="H1579" s="1">
        <f>DATE(2025,1,4)</f>
        <v>45661</v>
      </c>
      <c r="I1579" s="45">
        <v>1889.26</v>
      </c>
    </row>
    <row r="1580" spans="1:9" x14ac:dyDescent="0.25">
      <c r="A1580">
        <f t="shared" ca="1" si="25"/>
        <v>0.10637997557179324</v>
      </c>
      <c r="B1580" s="2" t="s">
        <v>74</v>
      </c>
      <c r="C1580" s="2" t="s">
        <v>75</v>
      </c>
      <c r="D1580" s="2" t="s">
        <v>3836</v>
      </c>
      <c r="E1580" s="2" t="s">
        <v>6806</v>
      </c>
      <c r="F1580" s="2" t="s">
        <v>4281</v>
      </c>
      <c r="G1580" t="s">
        <v>79</v>
      </c>
      <c r="H1580" s="1">
        <f>DATE(2024,10,29)</f>
        <v>45594</v>
      </c>
      <c r="I1580" s="45">
        <v>-55.67</v>
      </c>
    </row>
    <row r="1581" spans="1:9" x14ac:dyDescent="0.25">
      <c r="A1581">
        <f t="shared" ca="1" si="25"/>
        <v>0.60734527725001153</v>
      </c>
      <c r="B1581" s="2" t="s">
        <v>126</v>
      </c>
      <c r="C1581" s="2" t="s">
        <v>127</v>
      </c>
      <c r="D1581" s="2" t="s">
        <v>3836</v>
      </c>
      <c r="E1581" s="2" t="s">
        <v>6807</v>
      </c>
      <c r="F1581" s="2" t="s">
        <v>6808</v>
      </c>
      <c r="G1581" t="s">
        <v>101</v>
      </c>
      <c r="H1581" s="1">
        <f>DATE(2025,2,24)</f>
        <v>45712</v>
      </c>
      <c r="I1581" s="45">
        <v>241.2</v>
      </c>
    </row>
    <row r="1582" spans="1:9" x14ac:dyDescent="0.25">
      <c r="A1582">
        <f t="shared" ca="1" si="25"/>
        <v>0.71899562848276488</v>
      </c>
      <c r="B1582" s="2" t="s">
        <v>120</v>
      </c>
      <c r="C1582" s="2" t="s">
        <v>121</v>
      </c>
      <c r="D1582" s="2" t="s">
        <v>3836</v>
      </c>
      <c r="E1582" s="2" t="s">
        <v>6809</v>
      </c>
      <c r="F1582" s="2" t="s">
        <v>6810</v>
      </c>
      <c r="G1582" t="s">
        <v>79</v>
      </c>
      <c r="H1582" s="1">
        <f>DATE(2024,10,24)</f>
        <v>45589</v>
      </c>
      <c r="I1582" s="45">
        <v>437.52</v>
      </c>
    </row>
    <row r="1583" spans="1:9" x14ac:dyDescent="0.25">
      <c r="A1583">
        <f t="shared" ca="1" si="25"/>
        <v>0.95161644793643241</v>
      </c>
      <c r="B1583" s="2" t="s">
        <v>187</v>
      </c>
      <c r="C1583" s="2" t="s">
        <v>188</v>
      </c>
      <c r="D1583" s="2" t="s">
        <v>3836</v>
      </c>
      <c r="E1583" s="2" t="s">
        <v>6811</v>
      </c>
      <c r="F1583" s="2" t="s">
        <v>6812</v>
      </c>
      <c r="G1583" t="s">
        <v>79</v>
      </c>
      <c r="H1583" s="1">
        <f>DATE(2024,11,12)</f>
        <v>45608</v>
      </c>
      <c r="I1583" s="45">
        <v>30</v>
      </c>
    </row>
    <row r="1584" spans="1:9" x14ac:dyDescent="0.25">
      <c r="A1584">
        <f t="shared" ca="1" si="25"/>
        <v>0.95771839021580474</v>
      </c>
      <c r="B1584" s="2" t="s">
        <v>241</v>
      </c>
      <c r="C1584" s="2" t="s">
        <v>242</v>
      </c>
      <c r="D1584" s="2" t="s">
        <v>3836</v>
      </c>
      <c r="E1584" s="2" t="s">
        <v>6813</v>
      </c>
      <c r="F1584" s="2" t="s">
        <v>6814</v>
      </c>
      <c r="G1584" t="s">
        <v>79</v>
      </c>
      <c r="H1584" s="1">
        <f>DATE(2024,11,27)</f>
        <v>45623</v>
      </c>
      <c r="I1584" s="45">
        <v>3928.88</v>
      </c>
    </row>
    <row r="1585" spans="1:9" x14ac:dyDescent="0.25">
      <c r="A1585">
        <f t="shared" ca="1" si="25"/>
        <v>0.4043517049679054</v>
      </c>
      <c r="B1585" s="2" t="s">
        <v>81</v>
      </c>
      <c r="C1585" s="2" t="s">
        <v>82</v>
      </c>
      <c r="D1585" s="2" t="s">
        <v>3836</v>
      </c>
      <c r="E1585" s="2" t="s">
        <v>6815</v>
      </c>
      <c r="F1585" s="2" t="s">
        <v>6816</v>
      </c>
      <c r="G1585" t="s">
        <v>101</v>
      </c>
      <c r="H1585" s="1">
        <f>DATE(2025,1,2)</f>
        <v>45659</v>
      </c>
      <c r="I1585" s="45">
        <v>743.15</v>
      </c>
    </row>
    <row r="1586" spans="1:9" x14ac:dyDescent="0.25">
      <c r="A1586">
        <f t="shared" ca="1" si="25"/>
        <v>0.93190476251231102</v>
      </c>
      <c r="B1586" s="2" t="s">
        <v>187</v>
      </c>
      <c r="C1586" s="2" t="s">
        <v>188</v>
      </c>
      <c r="D1586" s="2" t="s">
        <v>3836</v>
      </c>
      <c r="E1586" s="2" t="s">
        <v>6817</v>
      </c>
      <c r="F1586" s="2" t="s">
        <v>6818</v>
      </c>
      <c r="G1586" t="s">
        <v>79</v>
      </c>
      <c r="H1586" s="1">
        <f>DATE(2024,11,13)</f>
        <v>45609</v>
      </c>
      <c r="I1586" s="45">
        <v>160.80000000000001</v>
      </c>
    </row>
    <row r="1587" spans="1:9" x14ac:dyDescent="0.25">
      <c r="A1587">
        <f t="shared" ca="1" si="25"/>
        <v>0.21092371214743266</v>
      </c>
      <c r="B1587" s="2" t="s">
        <v>187</v>
      </c>
      <c r="C1587" s="2" t="s">
        <v>188</v>
      </c>
      <c r="D1587" s="2" t="s">
        <v>3836</v>
      </c>
      <c r="E1587" s="2" t="s">
        <v>6819</v>
      </c>
      <c r="F1587" s="2" t="s">
        <v>6820</v>
      </c>
      <c r="G1587" t="s">
        <v>79</v>
      </c>
      <c r="H1587" s="1">
        <f>DATE(2024,10,18)</f>
        <v>45583</v>
      </c>
      <c r="I1587" s="45">
        <v>80.400000000000006</v>
      </c>
    </row>
    <row r="1588" spans="1:9" x14ac:dyDescent="0.25">
      <c r="A1588">
        <f t="shared" ca="1" si="25"/>
        <v>0.86640928721531907</v>
      </c>
      <c r="B1588" s="2" t="s">
        <v>136</v>
      </c>
      <c r="C1588" s="2" t="s">
        <v>137</v>
      </c>
      <c r="D1588" s="2" t="s">
        <v>3836</v>
      </c>
      <c r="E1588" s="2" t="s">
        <v>6821</v>
      </c>
      <c r="F1588" s="2" t="s">
        <v>5725</v>
      </c>
      <c r="G1588" t="s">
        <v>79</v>
      </c>
      <c r="H1588" s="1">
        <f>DATE(2024,11,22)</f>
        <v>45618</v>
      </c>
      <c r="I1588" s="45">
        <v>120.59</v>
      </c>
    </row>
    <row r="1589" spans="1:9" x14ac:dyDescent="0.25">
      <c r="A1589">
        <f t="shared" ca="1" si="25"/>
        <v>0.54476675666888807</v>
      </c>
      <c r="B1589" s="2" t="s">
        <v>126</v>
      </c>
      <c r="C1589" s="2" t="s">
        <v>127</v>
      </c>
      <c r="D1589" s="2" t="s">
        <v>3836</v>
      </c>
      <c r="E1589" s="2" t="s">
        <v>6822</v>
      </c>
      <c r="F1589" s="2" t="s">
        <v>4003</v>
      </c>
      <c r="G1589" t="s">
        <v>79</v>
      </c>
      <c r="H1589" s="1">
        <f>DATE(2024,12,6)</f>
        <v>45632</v>
      </c>
      <c r="I1589" s="45">
        <v>334.08</v>
      </c>
    </row>
    <row r="1590" spans="1:9" x14ac:dyDescent="0.25">
      <c r="A1590">
        <f t="shared" ca="1" si="25"/>
        <v>0.38617343035865714</v>
      </c>
      <c r="B1590" s="2" t="s">
        <v>417</v>
      </c>
      <c r="C1590" s="2" t="s">
        <v>418</v>
      </c>
      <c r="D1590" s="2" t="s">
        <v>3836</v>
      </c>
      <c r="E1590" s="2" t="s">
        <v>6823</v>
      </c>
      <c r="F1590" s="2" t="s">
        <v>5381</v>
      </c>
      <c r="G1590" t="s">
        <v>79</v>
      </c>
      <c r="H1590" s="1">
        <f>DATE(2024,11,15)</f>
        <v>45611</v>
      </c>
      <c r="I1590" s="45">
        <v>205.13</v>
      </c>
    </row>
    <row r="1591" spans="1:9" x14ac:dyDescent="0.25">
      <c r="A1591">
        <f t="shared" ca="1" si="25"/>
        <v>0.13075720989404338</v>
      </c>
      <c r="B1591" s="2" t="s">
        <v>241</v>
      </c>
      <c r="C1591" s="2" t="s">
        <v>242</v>
      </c>
      <c r="D1591" s="2" t="s">
        <v>3836</v>
      </c>
      <c r="E1591" s="2" t="s">
        <v>6824</v>
      </c>
      <c r="F1591" s="2" t="s">
        <v>4336</v>
      </c>
      <c r="G1591" t="s">
        <v>79</v>
      </c>
      <c r="H1591" s="1">
        <f>DATE(2024,10,28)</f>
        <v>45593</v>
      </c>
      <c r="I1591" s="45">
        <v>121.18</v>
      </c>
    </row>
    <row r="1592" spans="1:9" x14ac:dyDescent="0.25">
      <c r="A1592">
        <f t="shared" ca="1" si="25"/>
        <v>0.81048204025473281</v>
      </c>
      <c r="B1592" s="2" t="s">
        <v>81</v>
      </c>
      <c r="C1592" s="2" t="s">
        <v>82</v>
      </c>
      <c r="D1592" s="2" t="s">
        <v>3836</v>
      </c>
      <c r="E1592" s="2" t="s">
        <v>6825</v>
      </c>
      <c r="F1592" s="2" t="s">
        <v>6826</v>
      </c>
      <c r="G1592" t="s">
        <v>79</v>
      </c>
      <c r="H1592" s="1">
        <f>DATE(2024,10,27)</f>
        <v>45592</v>
      </c>
      <c r="I1592" s="45">
        <v>8123.13</v>
      </c>
    </row>
    <row r="1593" spans="1:9" x14ac:dyDescent="0.25">
      <c r="A1593">
        <f t="shared" ca="1" si="25"/>
        <v>0.59590453923667663</v>
      </c>
      <c r="B1593" s="2" t="s">
        <v>187</v>
      </c>
      <c r="C1593" s="2" t="s">
        <v>188</v>
      </c>
      <c r="D1593" s="2" t="s">
        <v>3836</v>
      </c>
      <c r="E1593" s="2" t="s">
        <v>6827</v>
      </c>
      <c r="F1593" s="2" t="s">
        <v>6828</v>
      </c>
      <c r="G1593" t="s">
        <v>101</v>
      </c>
      <c r="H1593" s="1">
        <f>DATE(2025,1,20)</f>
        <v>45677</v>
      </c>
      <c r="I1593" s="45">
        <v>45.6</v>
      </c>
    </row>
    <row r="1594" spans="1:9" x14ac:dyDescent="0.25">
      <c r="A1594">
        <f t="shared" ca="1" si="25"/>
        <v>0.18866592228700096</v>
      </c>
      <c r="B1594" s="2" t="s">
        <v>120</v>
      </c>
      <c r="C1594" s="2" t="s">
        <v>121</v>
      </c>
      <c r="D1594" s="2" t="s">
        <v>3836</v>
      </c>
      <c r="E1594" s="2" t="s">
        <v>6829</v>
      </c>
      <c r="F1594" s="2" t="s">
        <v>6619</v>
      </c>
      <c r="G1594" t="s">
        <v>79</v>
      </c>
      <c r="H1594" s="1">
        <f>DATE(2025,1,2)</f>
        <v>45659</v>
      </c>
      <c r="I1594" s="45">
        <v>-81.53</v>
      </c>
    </row>
    <row r="1595" spans="1:9" x14ac:dyDescent="0.25">
      <c r="A1595">
        <f t="shared" ca="1" si="25"/>
        <v>0.79912854122768207</v>
      </c>
      <c r="B1595" s="2" t="s">
        <v>187</v>
      </c>
      <c r="C1595" s="2" t="s">
        <v>188</v>
      </c>
      <c r="D1595" s="2" t="s">
        <v>3836</v>
      </c>
      <c r="E1595" s="2" t="s">
        <v>6830</v>
      </c>
      <c r="F1595" s="2" t="s">
        <v>6831</v>
      </c>
      <c r="G1595" t="s">
        <v>79</v>
      </c>
      <c r="H1595" s="1">
        <f>DATE(2024,11,27)</f>
        <v>45623</v>
      </c>
      <c r="I1595" s="45">
        <v>264</v>
      </c>
    </row>
    <row r="1596" spans="1:9" x14ac:dyDescent="0.25">
      <c r="A1596">
        <f t="shared" ca="1" si="25"/>
        <v>0.63654978385023497</v>
      </c>
      <c r="B1596" s="2" t="s">
        <v>126</v>
      </c>
      <c r="C1596" s="2" t="s">
        <v>127</v>
      </c>
      <c r="D1596" s="2" t="s">
        <v>3836</v>
      </c>
      <c r="E1596" s="2" t="s">
        <v>6832</v>
      </c>
      <c r="F1596" s="2" t="s">
        <v>6833</v>
      </c>
      <c r="G1596" t="s">
        <v>101</v>
      </c>
      <c r="H1596" s="1">
        <f>DATE(2025,2,28)</f>
        <v>45716</v>
      </c>
      <c r="I1596" s="45">
        <v>500.05</v>
      </c>
    </row>
    <row r="1597" spans="1:9" x14ac:dyDescent="0.25">
      <c r="A1597">
        <f t="shared" ca="1" si="25"/>
        <v>0.45563296769793959</v>
      </c>
      <c r="B1597" s="2" t="s">
        <v>126</v>
      </c>
      <c r="C1597" s="2" t="s">
        <v>127</v>
      </c>
      <c r="D1597" s="2" t="s">
        <v>3836</v>
      </c>
      <c r="E1597" s="2" t="s">
        <v>6834</v>
      </c>
      <c r="F1597" s="2" t="s">
        <v>6835</v>
      </c>
      <c r="G1597" t="s">
        <v>101</v>
      </c>
      <c r="H1597" s="1">
        <f>DATE(2025,2,18)</f>
        <v>45706</v>
      </c>
      <c r="I1597" s="45">
        <v>824.32</v>
      </c>
    </row>
    <row r="1598" spans="1:9" x14ac:dyDescent="0.25">
      <c r="A1598">
        <f t="shared" ca="1" si="25"/>
        <v>0.54401163832835298</v>
      </c>
      <c r="B1598" s="2" t="s">
        <v>81</v>
      </c>
      <c r="C1598" s="2" t="s">
        <v>82</v>
      </c>
      <c r="D1598" s="2" t="s">
        <v>3836</v>
      </c>
      <c r="E1598" s="2" t="s">
        <v>6836</v>
      </c>
      <c r="F1598" s="2" t="s">
        <v>3838</v>
      </c>
      <c r="G1598" t="s">
        <v>101</v>
      </c>
      <c r="H1598" s="1">
        <f>DATE(2024,12,27)</f>
        <v>45653</v>
      </c>
      <c r="I1598" s="45">
        <v>-1605.2</v>
      </c>
    </row>
    <row r="1599" spans="1:9" x14ac:dyDescent="0.25">
      <c r="A1599">
        <f t="shared" ca="1" si="25"/>
        <v>0.20147097994821384</v>
      </c>
      <c r="B1599" s="2" t="s">
        <v>187</v>
      </c>
      <c r="C1599" s="2" t="s">
        <v>188</v>
      </c>
      <c r="D1599" s="2" t="s">
        <v>3836</v>
      </c>
      <c r="E1599" s="2" t="s">
        <v>6837</v>
      </c>
      <c r="F1599" s="2" t="s">
        <v>6838</v>
      </c>
      <c r="G1599" t="s">
        <v>79</v>
      </c>
      <c r="H1599" s="1">
        <f>DATE(2024,12,16)</f>
        <v>45642</v>
      </c>
      <c r="I1599" s="45">
        <v>6604.32</v>
      </c>
    </row>
    <row r="1600" spans="1:9" x14ac:dyDescent="0.25">
      <c r="A1600">
        <f t="shared" ca="1" si="25"/>
        <v>0.92869893271739956</v>
      </c>
      <c r="B1600" s="2" t="s">
        <v>6839</v>
      </c>
      <c r="C1600" s="2" t="s">
        <v>6840</v>
      </c>
      <c r="D1600" s="2" t="s">
        <v>3836</v>
      </c>
      <c r="E1600" s="2" t="s">
        <v>6841</v>
      </c>
      <c r="F1600" s="2" t="s">
        <v>6842</v>
      </c>
      <c r="G1600" t="s">
        <v>79</v>
      </c>
      <c r="H1600" s="1">
        <f>DATE(2025,2,19)</f>
        <v>45707</v>
      </c>
      <c r="I1600" s="45">
        <v>16912.04</v>
      </c>
    </row>
    <row r="1601" spans="1:9" x14ac:dyDescent="0.25">
      <c r="A1601">
        <f t="shared" ca="1" si="25"/>
        <v>0.16973653069722827</v>
      </c>
      <c r="B1601" s="2" t="s">
        <v>120</v>
      </c>
      <c r="C1601" s="2" t="s">
        <v>121</v>
      </c>
      <c r="D1601" s="2" t="s">
        <v>3836</v>
      </c>
      <c r="E1601" s="2" t="s">
        <v>6843</v>
      </c>
      <c r="F1601" s="2" t="s">
        <v>6844</v>
      </c>
      <c r="G1601" t="s">
        <v>79</v>
      </c>
      <c r="H1601" s="1">
        <f>DATE(2024,10,23)</f>
        <v>45588</v>
      </c>
      <c r="I1601" s="45">
        <v>1461.76</v>
      </c>
    </row>
    <row r="1602" spans="1:9" x14ac:dyDescent="0.25">
      <c r="A1602">
        <f t="shared" ca="1" si="25"/>
        <v>0.39413915331767502</v>
      </c>
      <c r="B1602" s="2" t="s">
        <v>241</v>
      </c>
      <c r="C1602" s="2" t="s">
        <v>242</v>
      </c>
      <c r="D1602" s="2" t="s">
        <v>3836</v>
      </c>
      <c r="E1602" s="2" t="s">
        <v>6845</v>
      </c>
      <c r="F1602" s="2" t="s">
        <v>5614</v>
      </c>
      <c r="G1602" t="s">
        <v>101</v>
      </c>
      <c r="H1602" s="1">
        <f>DATE(2025,1,9)</f>
        <v>45666</v>
      </c>
      <c r="I1602" s="45">
        <v>-266.22000000000003</v>
      </c>
    </row>
    <row r="1603" spans="1:9" x14ac:dyDescent="0.25">
      <c r="A1603">
        <f t="shared" ca="1" si="25"/>
        <v>0.6230513422294216</v>
      </c>
      <c r="B1603" s="2" t="s">
        <v>150</v>
      </c>
      <c r="C1603" s="2" t="s">
        <v>151</v>
      </c>
      <c r="D1603" s="2" t="s">
        <v>3836</v>
      </c>
      <c r="E1603" s="2" t="s">
        <v>6846</v>
      </c>
      <c r="F1603" s="2" t="s">
        <v>6847</v>
      </c>
      <c r="G1603" t="s">
        <v>79</v>
      </c>
      <c r="H1603" s="1">
        <f>DATE(2024,12,4)</f>
        <v>45630</v>
      </c>
      <c r="I1603" s="45">
        <v>42.99</v>
      </c>
    </row>
    <row r="1604" spans="1:9" x14ac:dyDescent="0.25">
      <c r="A1604">
        <f t="shared" ca="1" si="25"/>
        <v>0.87182354661109152</v>
      </c>
      <c r="B1604" s="2" t="s">
        <v>241</v>
      </c>
      <c r="C1604" s="2" t="s">
        <v>242</v>
      </c>
      <c r="D1604" s="2" t="s">
        <v>3836</v>
      </c>
      <c r="E1604" s="2" t="s">
        <v>6848</v>
      </c>
      <c r="F1604" s="2" t="s">
        <v>6607</v>
      </c>
      <c r="G1604" t="s">
        <v>101</v>
      </c>
      <c r="H1604" s="1">
        <f>DATE(2025,1,20)</f>
        <v>45677</v>
      </c>
      <c r="I1604" s="45">
        <v>457.84</v>
      </c>
    </row>
    <row r="1605" spans="1:9" x14ac:dyDescent="0.25">
      <c r="A1605">
        <f t="shared" ca="1" si="25"/>
        <v>0.32619656521029694</v>
      </c>
      <c r="B1605" s="2" t="s">
        <v>187</v>
      </c>
      <c r="C1605" s="2" t="s">
        <v>188</v>
      </c>
      <c r="D1605" s="2" t="s">
        <v>3836</v>
      </c>
      <c r="E1605" s="2" t="s">
        <v>6849</v>
      </c>
      <c r="F1605" s="2" t="s">
        <v>6850</v>
      </c>
      <c r="G1605" t="s">
        <v>79</v>
      </c>
      <c r="H1605" s="1">
        <f>DATE(2024,12,26)</f>
        <v>45652</v>
      </c>
      <c r="I1605" s="45">
        <v>210.06</v>
      </c>
    </row>
    <row r="1606" spans="1:9" x14ac:dyDescent="0.25">
      <c r="A1606">
        <f t="shared" ref="A1606:A1630" ca="1" si="26">RAND()</f>
        <v>0.16023243687403688</v>
      </c>
      <c r="B1606" s="2" t="s">
        <v>187</v>
      </c>
      <c r="C1606" s="2" t="s">
        <v>188</v>
      </c>
      <c r="D1606" s="2" t="s">
        <v>3836</v>
      </c>
      <c r="E1606" s="2" t="s">
        <v>6851</v>
      </c>
      <c r="F1606" s="2" t="s">
        <v>6852</v>
      </c>
      <c r="G1606" t="s">
        <v>101</v>
      </c>
      <c r="H1606" s="1">
        <f>DATE(2025,2,11)</f>
        <v>45699</v>
      </c>
      <c r="I1606" s="45">
        <v>573.96</v>
      </c>
    </row>
    <row r="1607" spans="1:9" x14ac:dyDescent="0.25">
      <c r="A1607">
        <f t="shared" ca="1" si="26"/>
        <v>0.2877196091432781</v>
      </c>
      <c r="B1607" s="2" t="s">
        <v>150</v>
      </c>
      <c r="C1607" s="2" t="s">
        <v>151</v>
      </c>
      <c r="D1607" s="2" t="s">
        <v>3836</v>
      </c>
      <c r="E1607" s="2" t="s">
        <v>6853</v>
      </c>
      <c r="F1607" s="2" t="s">
        <v>6854</v>
      </c>
      <c r="G1607" t="s">
        <v>79</v>
      </c>
      <c r="H1607" s="1">
        <f>DATE(2024,10,16)</f>
        <v>45581</v>
      </c>
      <c r="I1607" s="45">
        <v>183.56</v>
      </c>
    </row>
    <row r="1608" spans="1:9" x14ac:dyDescent="0.25">
      <c r="A1608">
        <f t="shared" ca="1" si="26"/>
        <v>0.15740962388640034</v>
      </c>
      <c r="B1608" s="2" t="s">
        <v>120</v>
      </c>
      <c r="C1608" s="2" t="s">
        <v>121</v>
      </c>
      <c r="D1608" s="2" t="s">
        <v>3836</v>
      </c>
      <c r="E1608" s="2" t="s">
        <v>6855</v>
      </c>
      <c r="F1608" s="2" t="s">
        <v>4058</v>
      </c>
      <c r="G1608" t="s">
        <v>79</v>
      </c>
      <c r="H1608" s="1">
        <f>DATE(2024,12,19)</f>
        <v>45645</v>
      </c>
      <c r="I1608" s="45">
        <v>11337.59</v>
      </c>
    </row>
    <row r="1609" spans="1:9" x14ac:dyDescent="0.25">
      <c r="A1609">
        <f t="shared" ca="1" si="26"/>
        <v>0.6261231599588305</v>
      </c>
      <c r="B1609" s="2" t="s">
        <v>126</v>
      </c>
      <c r="C1609" s="2" t="s">
        <v>127</v>
      </c>
      <c r="D1609" s="2" t="s">
        <v>3836</v>
      </c>
      <c r="E1609" s="2" t="s">
        <v>6856</v>
      </c>
      <c r="F1609" s="2" t="s">
        <v>6857</v>
      </c>
      <c r="G1609" t="s">
        <v>79</v>
      </c>
      <c r="H1609" s="1">
        <f>DATE(2024,11,8)</f>
        <v>45604</v>
      </c>
      <c r="I1609" s="45">
        <v>420.72</v>
      </c>
    </row>
    <row r="1610" spans="1:9" x14ac:dyDescent="0.25">
      <c r="A1610">
        <f t="shared" ca="1" si="26"/>
        <v>0.41776961947491531</v>
      </c>
      <c r="B1610" s="2" t="s">
        <v>354</v>
      </c>
      <c r="C1610" s="2" t="s">
        <v>355</v>
      </c>
      <c r="D1610" s="2" t="s">
        <v>3836</v>
      </c>
      <c r="E1610" s="2" t="s">
        <v>6858</v>
      </c>
      <c r="F1610" s="2" t="s">
        <v>6859</v>
      </c>
      <c r="G1610" t="s">
        <v>101</v>
      </c>
      <c r="H1610" s="1">
        <f>DATE(2025,1,28)</f>
        <v>45685</v>
      </c>
      <c r="I1610" s="45">
        <v>20899.95</v>
      </c>
    </row>
    <row r="1611" spans="1:9" x14ac:dyDescent="0.25">
      <c r="A1611">
        <f t="shared" ca="1" si="26"/>
        <v>0.72518542323311352</v>
      </c>
      <c r="B1611" s="2" t="s">
        <v>81</v>
      </c>
      <c r="C1611" s="2" t="s">
        <v>82</v>
      </c>
      <c r="D1611" s="2" t="s">
        <v>3836</v>
      </c>
      <c r="E1611" s="2" t="s">
        <v>6860</v>
      </c>
      <c r="F1611" s="2" t="s">
        <v>6861</v>
      </c>
      <c r="G1611" t="s">
        <v>79</v>
      </c>
      <c r="H1611" s="1">
        <f>DATE(2024,10,7)</f>
        <v>45572</v>
      </c>
      <c r="I1611" s="45">
        <v>9722.61</v>
      </c>
    </row>
    <row r="1612" spans="1:9" x14ac:dyDescent="0.25">
      <c r="A1612">
        <f t="shared" ca="1" si="26"/>
        <v>0.65319236401712466</v>
      </c>
      <c r="B1612" s="2" t="s">
        <v>187</v>
      </c>
      <c r="C1612" s="2" t="s">
        <v>188</v>
      </c>
      <c r="D1612" s="2" t="s">
        <v>3836</v>
      </c>
      <c r="E1612" s="2" t="s">
        <v>6862</v>
      </c>
      <c r="F1612" s="2" t="s">
        <v>6863</v>
      </c>
      <c r="G1612" t="s">
        <v>79</v>
      </c>
      <c r="H1612" s="1">
        <f>DATE(2024,11,19)</f>
        <v>45615</v>
      </c>
      <c r="I1612" s="45">
        <v>184.8</v>
      </c>
    </row>
    <row r="1613" spans="1:9" x14ac:dyDescent="0.25">
      <c r="A1613">
        <f t="shared" ca="1" si="26"/>
        <v>0.57131335240696179</v>
      </c>
      <c r="B1613" s="2" t="s">
        <v>2532</v>
      </c>
      <c r="C1613" s="2" t="s">
        <v>2533</v>
      </c>
      <c r="D1613" s="2" t="s">
        <v>3836</v>
      </c>
      <c r="E1613" s="2" t="s">
        <v>6864</v>
      </c>
      <c r="F1613" s="2" t="s">
        <v>6865</v>
      </c>
      <c r="G1613" t="s">
        <v>79</v>
      </c>
      <c r="H1613" s="1">
        <f>DATE(2024,12,3)</f>
        <v>45629</v>
      </c>
      <c r="I1613" s="45">
        <v>620.73</v>
      </c>
    </row>
    <row r="1614" spans="1:9" x14ac:dyDescent="0.25">
      <c r="A1614">
        <f t="shared" ca="1" si="26"/>
        <v>0.76355379894779118</v>
      </c>
      <c r="B1614" s="2" t="s">
        <v>285</v>
      </c>
      <c r="C1614" s="2" t="s">
        <v>286</v>
      </c>
      <c r="D1614" s="2" t="s">
        <v>3836</v>
      </c>
      <c r="E1614" s="2" t="s">
        <v>6866</v>
      </c>
      <c r="F1614" s="2" t="s">
        <v>5834</v>
      </c>
      <c r="G1614" t="s">
        <v>79</v>
      </c>
      <c r="H1614" s="1">
        <f>DATE(2024,12,12)</f>
        <v>45638</v>
      </c>
      <c r="I1614" s="45">
        <v>1644.17</v>
      </c>
    </row>
    <row r="1615" spans="1:9" x14ac:dyDescent="0.25">
      <c r="A1615">
        <f t="shared" ca="1" si="26"/>
        <v>0.14419285176933372</v>
      </c>
      <c r="B1615" s="2" t="s">
        <v>241</v>
      </c>
      <c r="C1615" s="2" t="s">
        <v>242</v>
      </c>
      <c r="D1615" s="2" t="s">
        <v>3836</v>
      </c>
      <c r="E1615" s="2" t="s">
        <v>6867</v>
      </c>
      <c r="F1615" s="2" t="s">
        <v>3956</v>
      </c>
      <c r="G1615" t="s">
        <v>79</v>
      </c>
      <c r="H1615" s="1">
        <f>DATE(2024,11,20)</f>
        <v>45616</v>
      </c>
      <c r="I1615" s="45">
        <v>312.3</v>
      </c>
    </row>
    <row r="1616" spans="1:9" x14ac:dyDescent="0.25">
      <c r="A1616">
        <f t="shared" ca="1" si="26"/>
        <v>0.55773860756913873</v>
      </c>
      <c r="B1616" s="2" t="s">
        <v>150</v>
      </c>
      <c r="C1616" s="2" t="s">
        <v>151</v>
      </c>
      <c r="D1616" s="2" t="s">
        <v>3836</v>
      </c>
      <c r="E1616" s="2" t="s">
        <v>6868</v>
      </c>
      <c r="F1616" s="2" t="s">
        <v>6567</v>
      </c>
      <c r="G1616" t="s">
        <v>79</v>
      </c>
      <c r="H1616" s="1">
        <f>DATE(2024,12,4)</f>
        <v>45630</v>
      </c>
      <c r="I1616" s="45">
        <v>354.75</v>
      </c>
    </row>
    <row r="1617" spans="1:17" x14ac:dyDescent="0.25">
      <c r="A1617">
        <f t="shared" ca="1" si="26"/>
        <v>2.5701767876140424E-2</v>
      </c>
      <c r="B1617" s="2" t="s">
        <v>224</v>
      </c>
      <c r="C1617" s="2" t="s">
        <v>225</v>
      </c>
      <c r="D1617" s="2" t="s">
        <v>3836</v>
      </c>
      <c r="E1617" s="2" t="s">
        <v>6869</v>
      </c>
      <c r="F1617" s="2" t="s">
        <v>6870</v>
      </c>
      <c r="G1617" t="s">
        <v>79</v>
      </c>
      <c r="H1617" s="1">
        <f>DATE(2024,12,5)</f>
        <v>45631</v>
      </c>
      <c r="I1617" s="45">
        <v>417.75</v>
      </c>
    </row>
    <row r="1618" spans="1:17" x14ac:dyDescent="0.25">
      <c r="A1618">
        <f t="shared" ca="1" si="26"/>
        <v>0.16137271298680456</v>
      </c>
      <c r="B1618" s="2" t="s">
        <v>241</v>
      </c>
      <c r="C1618" s="2" t="s">
        <v>242</v>
      </c>
      <c r="D1618" s="2" t="s">
        <v>3836</v>
      </c>
      <c r="E1618" s="2" t="s">
        <v>6871</v>
      </c>
      <c r="F1618" s="2" t="s">
        <v>6872</v>
      </c>
      <c r="G1618" t="s">
        <v>101</v>
      </c>
      <c r="H1618" s="1">
        <f>DATE(2025,1,29)</f>
        <v>45686</v>
      </c>
      <c r="I1618" s="45">
        <v>446.76</v>
      </c>
    </row>
    <row r="1619" spans="1:17" x14ac:dyDescent="0.25">
      <c r="A1619">
        <f t="shared" ca="1" si="26"/>
        <v>3.0136819848443519E-2</v>
      </c>
      <c r="B1619" s="2" t="s">
        <v>3874</v>
      </c>
      <c r="C1619" s="2" t="s">
        <v>3875</v>
      </c>
      <c r="D1619" s="2" t="s">
        <v>3836</v>
      </c>
      <c r="E1619" s="2" t="s">
        <v>6873</v>
      </c>
      <c r="F1619" s="2" t="s">
        <v>6874</v>
      </c>
      <c r="G1619" t="s">
        <v>79</v>
      </c>
      <c r="H1619" s="1">
        <f>DATE(2025,3,3)</f>
        <v>45719</v>
      </c>
      <c r="I1619" s="45">
        <v>0</v>
      </c>
    </row>
    <row r="1620" spans="1:17" x14ac:dyDescent="0.25">
      <c r="A1620">
        <f t="shared" ca="1" si="26"/>
        <v>0.87938543394730107</v>
      </c>
      <c r="B1620" s="2" t="s">
        <v>150</v>
      </c>
      <c r="C1620" s="2" t="s">
        <v>151</v>
      </c>
      <c r="D1620" s="2" t="s">
        <v>3836</v>
      </c>
      <c r="E1620" s="2" t="s">
        <v>6875</v>
      </c>
      <c r="F1620" s="2" t="s">
        <v>6876</v>
      </c>
      <c r="G1620" t="s">
        <v>79</v>
      </c>
      <c r="H1620" s="1">
        <f>DATE(2024,10,23)</f>
        <v>45588</v>
      </c>
      <c r="I1620" s="45">
        <v>1305.58</v>
      </c>
    </row>
    <row r="1621" spans="1:17" x14ac:dyDescent="0.25">
      <c r="A1621">
        <f t="shared" ca="1" si="26"/>
        <v>0.28530708320095066</v>
      </c>
      <c r="B1621" s="2" t="s">
        <v>4359</v>
      </c>
      <c r="C1621" s="2" t="s">
        <v>4360</v>
      </c>
      <c r="D1621" s="2" t="s">
        <v>3836</v>
      </c>
      <c r="E1621" s="2" t="s">
        <v>6877</v>
      </c>
      <c r="F1621" s="2" t="s">
        <v>6878</v>
      </c>
      <c r="G1621" t="s">
        <v>79</v>
      </c>
      <c r="H1621" s="1">
        <f>DATE(2024,11,11)</f>
        <v>45607</v>
      </c>
      <c r="I1621" s="45">
        <v>11760</v>
      </c>
    </row>
    <row r="1622" spans="1:17" x14ac:dyDescent="0.25">
      <c r="A1622">
        <f t="shared" ca="1" si="26"/>
        <v>0.9568649106150201</v>
      </c>
      <c r="B1622" s="2" t="s">
        <v>187</v>
      </c>
      <c r="C1622" s="2" t="s">
        <v>188</v>
      </c>
      <c r="D1622" s="2" t="s">
        <v>3836</v>
      </c>
      <c r="E1622" s="2" t="s">
        <v>6879</v>
      </c>
      <c r="F1622" s="2" t="s">
        <v>6880</v>
      </c>
      <c r="G1622" t="s">
        <v>79</v>
      </c>
      <c r="H1622" s="1">
        <f>DATE(2024,12,17)</f>
        <v>45643</v>
      </c>
      <c r="I1622" s="45">
        <v>781.2</v>
      </c>
    </row>
    <row r="1623" spans="1:17" x14ac:dyDescent="0.25">
      <c r="A1623">
        <f t="shared" ca="1" si="26"/>
        <v>0.43683699326250969</v>
      </c>
      <c r="B1623" s="2" t="s">
        <v>110</v>
      </c>
      <c r="C1623" s="2" t="s">
        <v>111</v>
      </c>
      <c r="D1623" s="2" t="s">
        <v>3836</v>
      </c>
      <c r="E1623" s="2" t="s">
        <v>6881</v>
      </c>
      <c r="F1623" s="2" t="s">
        <v>5749</v>
      </c>
      <c r="G1623" t="s">
        <v>79</v>
      </c>
      <c r="H1623" s="1">
        <f>DATE(2024,10,18)</f>
        <v>45583</v>
      </c>
      <c r="I1623" s="45">
        <v>2967</v>
      </c>
    </row>
    <row r="1624" spans="1:17" x14ac:dyDescent="0.25">
      <c r="A1624">
        <f t="shared" ca="1" si="26"/>
        <v>0.2884751966626482</v>
      </c>
      <c r="B1624" s="2" t="s">
        <v>417</v>
      </c>
      <c r="C1624" s="2" t="s">
        <v>418</v>
      </c>
      <c r="D1624" s="2" t="s">
        <v>3836</v>
      </c>
      <c r="E1624" s="2" t="s">
        <v>6882</v>
      </c>
      <c r="F1624" s="2" t="s">
        <v>4133</v>
      </c>
      <c r="G1624" t="s">
        <v>101</v>
      </c>
      <c r="H1624" s="1">
        <f>DATE(2025,2,14)</f>
        <v>45702</v>
      </c>
      <c r="I1624" s="45">
        <v>3581.12</v>
      </c>
    </row>
    <row r="1625" spans="1:17" x14ac:dyDescent="0.25">
      <c r="A1625">
        <f t="shared" ca="1" si="26"/>
        <v>0.72139007543017175</v>
      </c>
      <c r="B1625" s="2" t="s">
        <v>307</v>
      </c>
      <c r="C1625" s="2" t="s">
        <v>308</v>
      </c>
      <c r="D1625" s="2" t="s">
        <v>3836</v>
      </c>
      <c r="E1625" s="2" t="s">
        <v>6883</v>
      </c>
      <c r="F1625" s="2" t="s">
        <v>6884</v>
      </c>
      <c r="G1625" t="s">
        <v>79</v>
      </c>
      <c r="H1625" s="1">
        <f>DATE(2024,10,18)</f>
        <v>45583</v>
      </c>
      <c r="I1625" s="45">
        <v>527.39</v>
      </c>
    </row>
    <row r="1626" spans="1:17" x14ac:dyDescent="0.25">
      <c r="A1626">
        <f t="shared" ca="1" si="26"/>
        <v>0.70955813144197721</v>
      </c>
      <c r="B1626" s="2" t="s">
        <v>81</v>
      </c>
      <c r="C1626" s="2" t="s">
        <v>82</v>
      </c>
      <c r="D1626" s="2" t="s">
        <v>3836</v>
      </c>
      <c r="E1626" s="2" t="s">
        <v>6885</v>
      </c>
      <c r="F1626" s="2" t="s">
        <v>5269</v>
      </c>
      <c r="G1626" t="s">
        <v>79</v>
      </c>
      <c r="H1626" s="1">
        <f>DATE(2024,11,12)</f>
        <v>45608</v>
      </c>
      <c r="I1626" s="45">
        <v>1464.55</v>
      </c>
    </row>
    <row r="1627" spans="1:17" x14ac:dyDescent="0.25">
      <c r="A1627">
        <f t="shared" ca="1" si="26"/>
        <v>0.20645411767327282</v>
      </c>
      <c r="B1627" s="2" t="s">
        <v>354</v>
      </c>
      <c r="C1627" s="2" t="s">
        <v>355</v>
      </c>
      <c r="D1627" s="2" t="s">
        <v>3836</v>
      </c>
      <c r="E1627" s="2" t="s">
        <v>6886</v>
      </c>
      <c r="F1627" s="2" t="s">
        <v>6887</v>
      </c>
      <c r="G1627" t="s">
        <v>101</v>
      </c>
      <c r="H1627" s="1">
        <f>DATE(2025,1,3)</f>
        <v>45660</v>
      </c>
      <c r="I1627" s="45">
        <v>3079.45</v>
      </c>
    </row>
    <row r="1628" spans="1:17" x14ac:dyDescent="0.25">
      <c r="A1628">
        <f t="shared" ca="1" si="26"/>
        <v>0.7940549070041909</v>
      </c>
      <c r="B1628" s="2" t="s">
        <v>241</v>
      </c>
      <c r="C1628" s="2" t="s">
        <v>242</v>
      </c>
      <c r="D1628" s="2" t="s">
        <v>3836</v>
      </c>
      <c r="E1628" s="2" t="s">
        <v>6888</v>
      </c>
      <c r="F1628" s="2" t="s">
        <v>6889</v>
      </c>
      <c r="G1628" t="s">
        <v>79</v>
      </c>
      <c r="H1628" s="1">
        <f>DATE(2024,10,7)</f>
        <v>45572</v>
      </c>
      <c r="I1628" s="45">
        <v>95.35</v>
      </c>
    </row>
    <row r="1629" spans="1:17" x14ac:dyDescent="0.25">
      <c r="A1629">
        <f t="shared" ca="1" si="26"/>
        <v>0.32033987843029654</v>
      </c>
      <c r="B1629" s="2" t="s">
        <v>678</v>
      </c>
      <c r="C1629" s="2" t="s">
        <v>679</v>
      </c>
      <c r="D1629" s="2" t="s">
        <v>3836</v>
      </c>
      <c r="E1629" s="2" t="s">
        <v>6890</v>
      </c>
      <c r="F1629" s="2" t="s">
        <v>6891</v>
      </c>
      <c r="G1629" t="s">
        <v>79</v>
      </c>
      <c r="H1629" s="1">
        <f>DATE(2024,12,19)</f>
        <v>45645</v>
      </c>
      <c r="I1629" s="45">
        <v>144.9</v>
      </c>
    </row>
    <row r="1630" spans="1:17" x14ac:dyDescent="0.25">
      <c r="A1630">
        <f t="shared" ca="1" si="26"/>
        <v>0.21496376092397007</v>
      </c>
      <c r="B1630" s="2" t="s">
        <v>241</v>
      </c>
      <c r="C1630" s="2" t="s">
        <v>242</v>
      </c>
      <c r="D1630" s="2" t="s">
        <v>3836</v>
      </c>
      <c r="E1630" s="2" t="s">
        <v>6892</v>
      </c>
      <c r="F1630" s="2" t="s">
        <v>6893</v>
      </c>
      <c r="G1630" t="s">
        <v>79</v>
      </c>
      <c r="H1630" s="1">
        <f>DATE(2024,11,22)</f>
        <v>45618</v>
      </c>
      <c r="I1630" s="45">
        <v>192.28</v>
      </c>
    </row>
    <row r="1631" spans="1:17" x14ac:dyDescent="0.25">
      <c r="K1631" s="12">
        <f>SUM(K6:K57)</f>
        <v>37115.629999999997</v>
      </c>
      <c r="P1631" s="12">
        <f>SUBTOTAL(9,P6:P57)</f>
        <v>33268.310312989997</v>
      </c>
      <c r="Q1631" s="16">
        <f>SUBTOTAL(9,Q6:Q57)</f>
        <v>4572.2356120100003</v>
      </c>
    </row>
    <row r="1632" spans="1:17" x14ac:dyDescent="0.25">
      <c r="Q1632" s="25">
        <f>Q1631/P1631</f>
        <v>0.13743516184002641</v>
      </c>
    </row>
  </sheetData>
  <autoFilter ref="A5:Q1632" xr:uid="{C6A8B10F-71C1-4ED5-A090-D67C951168D6}">
    <sortState xmlns:xlrd2="http://schemas.microsoft.com/office/spreadsheetml/2017/richdata2" ref="A6:Q1630">
      <sortCondition sortBy="cellColor" ref="J5:J1630" dxfId="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8AA57-F876-4289-A320-DAF23FE0F3B5}">
  <dimension ref="A1:R623"/>
  <sheetViews>
    <sheetView tabSelected="1" zoomScale="81" workbookViewId="0">
      <pane xSplit="3" ySplit="2" topLeftCell="D3" activePane="bottomRight" state="frozen"/>
      <selection pane="topRight" activeCell="C1" sqref="C1"/>
      <selection pane="bottomLeft" activeCell="A2" sqref="A2"/>
      <selection pane="bottomRight" activeCell="Q10" sqref="Q10"/>
    </sheetView>
  </sheetViews>
  <sheetFormatPr defaultRowHeight="13.8" x14ac:dyDescent="0.25"/>
  <cols>
    <col min="1" max="1" width="9.09765625" customWidth="1"/>
    <col min="2" max="2" width="7.3984375" customWidth="1"/>
    <col min="3" max="3" width="36.3984375" customWidth="1"/>
    <col min="4" max="4" width="4.19921875" bestFit="1" customWidth="1"/>
    <col min="5" max="5" width="21" customWidth="1"/>
    <col min="6" max="6" width="11.59765625" customWidth="1"/>
    <col min="7" max="7" width="10.3984375" customWidth="1"/>
    <col min="8" max="8" width="10.69921875" customWidth="1"/>
    <col min="9" max="9" width="12" customWidth="1"/>
    <col min="10" max="10" width="18.8984375" bestFit="1" customWidth="1"/>
    <col min="11" max="11" width="11.59765625" style="3" bestFit="1" customWidth="1"/>
    <col min="12" max="12" width="15.59765625" style="3" bestFit="1" customWidth="1"/>
    <col min="16" max="16" width="11.59765625" style="3" bestFit="1" customWidth="1"/>
    <col min="17" max="17" width="9.69921875" style="17" bestFit="1" customWidth="1"/>
  </cols>
  <sheetData>
    <row r="1" spans="1:18" x14ac:dyDescent="0.25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34</v>
      </c>
      <c r="K1" s="3" t="s">
        <v>64</v>
      </c>
      <c r="L1" s="3" t="s">
        <v>65</v>
      </c>
      <c r="M1" t="s">
        <v>66</v>
      </c>
      <c r="N1" t="s">
        <v>35</v>
      </c>
      <c r="O1" t="s">
        <v>67</v>
      </c>
      <c r="P1" s="3" t="s">
        <v>68</v>
      </c>
    </row>
    <row r="2" spans="1:18" x14ac:dyDescent="0.25">
      <c r="A2" t="s">
        <v>55</v>
      </c>
      <c r="B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  <c r="J2" t="s">
        <v>6894</v>
      </c>
      <c r="K2" s="3" t="s">
        <v>64</v>
      </c>
      <c r="L2" s="3" t="s">
        <v>65</v>
      </c>
      <c r="M2" t="s">
        <v>66</v>
      </c>
      <c r="N2" t="s">
        <v>35</v>
      </c>
      <c r="O2" t="s">
        <v>67</v>
      </c>
      <c r="P2" s="3" t="s">
        <v>68</v>
      </c>
      <c r="Q2" s="17" t="s">
        <v>69</v>
      </c>
    </row>
    <row r="3" spans="1:18" x14ac:dyDescent="0.25">
      <c r="A3" s="4">
        <f t="shared" ref="A3:A66" ca="1" si="0">RAND()</f>
        <v>0.36742281135054322</v>
      </c>
      <c r="B3" s="5" t="s">
        <v>85</v>
      </c>
      <c r="C3" s="5" t="s">
        <v>86</v>
      </c>
      <c r="D3" s="5" t="s">
        <v>6895</v>
      </c>
      <c r="E3" s="5" t="s">
        <v>6896</v>
      </c>
      <c r="F3" s="5" t="s">
        <v>6897</v>
      </c>
      <c r="G3" s="4" t="s">
        <v>101</v>
      </c>
      <c r="H3" s="6">
        <f>DATE(2025,2,4)</f>
        <v>45692</v>
      </c>
      <c r="I3" s="4">
        <v>340.3</v>
      </c>
      <c r="J3" s="4" t="s">
        <v>21</v>
      </c>
      <c r="K3" s="11">
        <v>47.7</v>
      </c>
      <c r="L3" s="11"/>
      <c r="M3" s="4">
        <v>10</v>
      </c>
      <c r="N3" s="4" t="s">
        <v>42</v>
      </c>
      <c r="O3" s="4"/>
      <c r="P3" s="11">
        <f>M3*0.55</f>
        <v>5.5</v>
      </c>
      <c r="Q3" s="19">
        <f t="shared" ref="Q3:Q18" si="1">(K3+L3)-P3</f>
        <v>42.2</v>
      </c>
    </row>
    <row r="4" spans="1:18" x14ac:dyDescent="0.25">
      <c r="A4" s="4">
        <f t="shared" ca="1" si="0"/>
        <v>0.85833694638420477</v>
      </c>
      <c r="B4" s="5" t="s">
        <v>81</v>
      </c>
      <c r="C4" s="5" t="s">
        <v>82</v>
      </c>
      <c r="D4" s="5" t="s">
        <v>6895</v>
      </c>
      <c r="E4" s="5" t="s">
        <v>6898</v>
      </c>
      <c r="F4" s="5" t="s">
        <v>6899</v>
      </c>
      <c r="G4" s="4" t="s">
        <v>101</v>
      </c>
      <c r="H4" s="6">
        <f>DATE(2025,2,12)</f>
        <v>45700</v>
      </c>
      <c r="I4" s="4">
        <v>9164.32</v>
      </c>
      <c r="J4" s="4" t="s">
        <v>22</v>
      </c>
      <c r="K4" s="11">
        <v>381.88</v>
      </c>
      <c r="L4" s="11">
        <v>164.2</v>
      </c>
      <c r="M4" s="4">
        <v>570</v>
      </c>
      <c r="N4" s="4" t="s">
        <v>42</v>
      </c>
      <c r="O4" s="4"/>
      <c r="P4" s="11">
        <f t="shared" ref="P4:P12" si="2">M4*0.93</f>
        <v>530.1</v>
      </c>
      <c r="Q4" s="19">
        <f t="shared" si="1"/>
        <v>15.979999999999905</v>
      </c>
    </row>
    <row r="5" spans="1:18" x14ac:dyDescent="0.25">
      <c r="A5" s="4">
        <f t="shared" ca="1" si="0"/>
        <v>0.14213687706487177</v>
      </c>
      <c r="B5" s="5" t="s">
        <v>81</v>
      </c>
      <c r="C5" s="5" t="s">
        <v>82</v>
      </c>
      <c r="D5" s="5" t="s">
        <v>6895</v>
      </c>
      <c r="E5" s="5" t="s">
        <v>6900</v>
      </c>
      <c r="F5" s="5" t="s">
        <v>6901</v>
      </c>
      <c r="G5" s="4" t="s">
        <v>79</v>
      </c>
      <c r="H5" s="6">
        <f>DATE(2024,10,23)</f>
        <v>45588</v>
      </c>
      <c r="I5" s="4">
        <v>4971.96</v>
      </c>
      <c r="J5" s="4" t="s">
        <v>22</v>
      </c>
      <c r="K5" s="11">
        <v>192.13</v>
      </c>
      <c r="L5" s="11">
        <v>78.77</v>
      </c>
      <c r="M5" s="4">
        <v>287</v>
      </c>
      <c r="N5" s="4" t="s">
        <v>42</v>
      </c>
      <c r="O5" s="4"/>
      <c r="P5" s="11">
        <f t="shared" si="2"/>
        <v>266.91000000000003</v>
      </c>
      <c r="Q5" s="19">
        <f t="shared" si="1"/>
        <v>3.9899999999999523</v>
      </c>
    </row>
    <row r="6" spans="1:18" x14ac:dyDescent="0.25">
      <c r="A6" s="4">
        <f t="shared" ca="1" si="0"/>
        <v>0.46111126667037305</v>
      </c>
      <c r="B6" s="5" t="s">
        <v>81</v>
      </c>
      <c r="C6" s="5" t="s">
        <v>82</v>
      </c>
      <c r="D6" s="5" t="s">
        <v>6895</v>
      </c>
      <c r="E6" s="5" t="s">
        <v>6902</v>
      </c>
      <c r="F6" s="5" t="s">
        <v>6903</v>
      </c>
      <c r="G6" s="4" t="s">
        <v>79</v>
      </c>
      <c r="H6" s="6">
        <f>DATE(2024,10,7)</f>
        <v>45572</v>
      </c>
      <c r="I6" s="4">
        <v>588.75</v>
      </c>
      <c r="J6" s="4" t="s">
        <v>22</v>
      </c>
      <c r="K6" s="11">
        <v>37</v>
      </c>
      <c r="L6" s="11"/>
      <c r="M6" s="4">
        <v>25</v>
      </c>
      <c r="N6" s="4" t="s">
        <v>42</v>
      </c>
      <c r="O6" s="4"/>
      <c r="P6" s="11">
        <f t="shared" si="2"/>
        <v>23.25</v>
      </c>
      <c r="Q6" s="19">
        <f t="shared" si="1"/>
        <v>13.75</v>
      </c>
    </row>
    <row r="7" spans="1:18" x14ac:dyDescent="0.25">
      <c r="A7">
        <f t="shared" ca="1" si="0"/>
        <v>0.78870871046614854</v>
      </c>
      <c r="B7" s="8" t="s">
        <v>74</v>
      </c>
      <c r="C7" s="8" t="s">
        <v>75</v>
      </c>
      <c r="D7" s="8" t="s">
        <v>6895</v>
      </c>
      <c r="E7" s="8" t="s">
        <v>6904</v>
      </c>
      <c r="F7" s="8" t="s">
        <v>6905</v>
      </c>
      <c r="G7" s="7" t="s">
        <v>79</v>
      </c>
      <c r="H7" s="9">
        <f>DATE(2024,10,10)</f>
        <v>45575</v>
      </c>
      <c r="I7" s="7">
        <v>17805.66</v>
      </c>
      <c r="J7" s="7" t="s">
        <v>22</v>
      </c>
      <c r="K7" s="10">
        <v>429.26</v>
      </c>
      <c r="L7" s="10"/>
      <c r="M7" s="7">
        <v>765.44</v>
      </c>
      <c r="N7" s="7" t="s">
        <v>42</v>
      </c>
      <c r="O7" s="7"/>
      <c r="P7" s="10">
        <f t="shared" si="2"/>
        <v>711.8592000000001</v>
      </c>
      <c r="Q7" s="18">
        <f t="shared" si="1"/>
        <v>-282.59920000000011</v>
      </c>
    </row>
    <row r="8" spans="1:18" x14ac:dyDescent="0.25">
      <c r="A8">
        <f t="shared" ca="1" si="0"/>
        <v>5.4519779167747973E-2</v>
      </c>
      <c r="B8" s="8" t="s">
        <v>81</v>
      </c>
      <c r="C8" s="8" t="s">
        <v>82</v>
      </c>
      <c r="D8" s="8" t="s">
        <v>6895</v>
      </c>
      <c r="E8" s="8" t="s">
        <v>6906</v>
      </c>
      <c r="F8" s="8" t="s">
        <v>6907</v>
      </c>
      <c r="G8" s="7" t="s">
        <v>79</v>
      </c>
      <c r="H8" s="9">
        <f>DATE(2024,12,5)</f>
        <v>45631</v>
      </c>
      <c r="I8" s="7">
        <v>19099.14</v>
      </c>
      <c r="J8" s="7" t="s">
        <v>22</v>
      </c>
      <c r="K8" s="10">
        <v>626.70000000000005</v>
      </c>
      <c r="L8" s="10">
        <v>226.56</v>
      </c>
      <c r="M8" s="7">
        <v>580.27777800000001</v>
      </c>
      <c r="N8" s="7" t="s">
        <v>42</v>
      </c>
      <c r="O8" s="7"/>
      <c r="P8" s="10">
        <f t="shared" si="2"/>
        <v>539.65833354000006</v>
      </c>
      <c r="Q8" s="18">
        <f t="shared" si="1"/>
        <v>313.60166645999993</v>
      </c>
    </row>
    <row r="9" spans="1:18" x14ac:dyDescent="0.25">
      <c r="A9">
        <f t="shared" ca="1" si="0"/>
        <v>0.646082492174059</v>
      </c>
      <c r="B9" s="8" t="s">
        <v>417</v>
      </c>
      <c r="C9" s="8" t="s">
        <v>418</v>
      </c>
      <c r="D9" s="8" t="s">
        <v>6895</v>
      </c>
      <c r="E9" s="8" t="s">
        <v>6908</v>
      </c>
      <c r="F9" s="8" t="s">
        <v>6909</v>
      </c>
      <c r="G9" s="7" t="s">
        <v>79</v>
      </c>
      <c r="H9" s="9">
        <f>DATE(2024,10,22)</f>
        <v>45587</v>
      </c>
      <c r="I9" s="7">
        <v>19130.560000000001</v>
      </c>
      <c r="J9" s="7" t="s">
        <v>22</v>
      </c>
      <c r="K9" s="10">
        <v>788.8</v>
      </c>
      <c r="L9" s="10"/>
      <c r="M9" s="7">
        <v>928</v>
      </c>
      <c r="N9" s="7" t="s">
        <v>42</v>
      </c>
      <c r="O9" s="7"/>
      <c r="P9" s="10">
        <f t="shared" si="2"/>
        <v>863.04000000000008</v>
      </c>
      <c r="Q9" s="18">
        <f t="shared" si="1"/>
        <v>-74.240000000000123</v>
      </c>
    </row>
    <row r="10" spans="1:18" x14ac:dyDescent="0.25">
      <c r="A10">
        <f t="shared" ca="1" si="0"/>
        <v>0.30271362442480354</v>
      </c>
      <c r="B10" s="8" t="s">
        <v>81</v>
      </c>
      <c r="C10" s="8" t="s">
        <v>82</v>
      </c>
      <c r="D10" s="8" t="s">
        <v>6895</v>
      </c>
      <c r="E10" s="8" t="s">
        <v>6910</v>
      </c>
      <c r="F10" s="8" t="s">
        <v>6911</v>
      </c>
      <c r="G10" s="7" t="s">
        <v>79</v>
      </c>
      <c r="H10" s="9">
        <f>DATE(2024,11,7)</f>
        <v>45603</v>
      </c>
      <c r="I10" s="7">
        <v>42856.59</v>
      </c>
      <c r="J10" s="7" t="s">
        <v>22</v>
      </c>
      <c r="K10" s="10">
        <v>1408.03</v>
      </c>
      <c r="L10" s="10">
        <v>570.25</v>
      </c>
      <c r="M10" s="7">
        <f>96+1435</f>
        <v>1531</v>
      </c>
      <c r="N10" s="7" t="s">
        <v>42</v>
      </c>
      <c r="O10" s="7"/>
      <c r="P10" s="10">
        <f t="shared" si="2"/>
        <v>1423.8300000000002</v>
      </c>
      <c r="Q10" s="18">
        <f t="shared" si="1"/>
        <v>554.44999999999982</v>
      </c>
    </row>
    <row r="11" spans="1:18" x14ac:dyDescent="0.25">
      <c r="A11">
        <f t="shared" ca="1" si="0"/>
        <v>3.4255878675553575E-2</v>
      </c>
      <c r="B11" s="8" t="s">
        <v>81</v>
      </c>
      <c r="C11" s="8" t="s">
        <v>82</v>
      </c>
      <c r="D11" s="8" t="s">
        <v>6895</v>
      </c>
      <c r="E11" s="8" t="s">
        <v>6912</v>
      </c>
      <c r="F11" s="8" t="s">
        <v>6913</v>
      </c>
      <c r="G11" s="7" t="s">
        <v>101</v>
      </c>
      <c r="H11" s="9">
        <f>DATE(2025,2,28)</f>
        <v>45716</v>
      </c>
      <c r="I11" s="7">
        <v>24938.45</v>
      </c>
      <c r="J11" s="7" t="s">
        <v>22</v>
      </c>
      <c r="K11" s="10">
        <v>943</v>
      </c>
      <c r="L11" s="10">
        <v>410.2</v>
      </c>
      <c r="M11" s="7">
        <v>1815</v>
      </c>
      <c r="N11" s="7" t="s">
        <v>42</v>
      </c>
      <c r="O11" s="7"/>
      <c r="P11" s="10">
        <f t="shared" si="2"/>
        <v>1687.95</v>
      </c>
      <c r="Q11" s="18">
        <f t="shared" si="1"/>
        <v>-334.75</v>
      </c>
      <c r="R11">
        <f>M11*Table1[[#This Row],[1M]]</f>
        <v>1292.8245000000002</v>
      </c>
    </row>
    <row r="12" spans="1:18" x14ac:dyDescent="0.25">
      <c r="A12">
        <f t="shared" ca="1" si="0"/>
        <v>0.37410627926349993</v>
      </c>
      <c r="B12" s="8" t="s">
        <v>81</v>
      </c>
      <c r="C12" s="8" t="s">
        <v>82</v>
      </c>
      <c r="D12" s="8" t="s">
        <v>6895</v>
      </c>
      <c r="E12" s="8" t="s">
        <v>6914</v>
      </c>
      <c r="F12" s="8" t="s">
        <v>6915</v>
      </c>
      <c r="G12" s="7" t="s">
        <v>79</v>
      </c>
      <c r="H12" s="9">
        <f>DATE(2024,10,22)</f>
        <v>45587</v>
      </c>
      <c r="I12" s="7">
        <v>15923.65</v>
      </c>
      <c r="J12" s="7" t="s">
        <v>22</v>
      </c>
      <c r="K12" s="10">
        <v>488.35</v>
      </c>
      <c r="L12" s="10">
        <v>200.22</v>
      </c>
      <c r="M12" s="7">
        <v>530.99</v>
      </c>
      <c r="N12" s="7" t="s">
        <v>42</v>
      </c>
      <c r="O12" s="7"/>
      <c r="P12" s="10">
        <f t="shared" si="2"/>
        <v>493.82070000000004</v>
      </c>
      <c r="Q12" s="18">
        <f t="shared" si="1"/>
        <v>194.74930000000001</v>
      </c>
    </row>
    <row r="13" spans="1:18" x14ac:dyDescent="0.25">
      <c r="A13" s="4">
        <f t="shared" ca="1" si="0"/>
        <v>0.44288432513511644</v>
      </c>
      <c r="B13" s="5" t="s">
        <v>417</v>
      </c>
      <c r="C13" s="5" t="s">
        <v>418</v>
      </c>
      <c r="D13" s="5" t="s">
        <v>6895</v>
      </c>
      <c r="E13" s="5" t="s">
        <v>6916</v>
      </c>
      <c r="F13" s="5" t="s">
        <v>6917</v>
      </c>
      <c r="G13" s="4" t="s">
        <v>101</v>
      </c>
      <c r="H13" s="6">
        <f>DATE(2025,2,10)</f>
        <v>45698</v>
      </c>
      <c r="I13" s="4">
        <v>2015.8</v>
      </c>
      <c r="J13" s="4" t="s">
        <v>44</v>
      </c>
      <c r="K13" s="11">
        <v>88</v>
      </c>
      <c r="L13" s="11">
        <v>88</v>
      </c>
      <c r="M13" s="4">
        <v>1836</v>
      </c>
      <c r="N13" s="4" t="s">
        <v>39</v>
      </c>
      <c r="O13" s="4">
        <v>1242.1500000000001</v>
      </c>
      <c r="P13" s="11">
        <f t="shared" ref="P13:P18" si="3">O13*0.1796</f>
        <v>223.09014000000002</v>
      </c>
      <c r="Q13" s="19">
        <f t="shared" si="1"/>
        <v>-47.090140000000019</v>
      </c>
    </row>
    <row r="14" spans="1:18" x14ac:dyDescent="0.25">
      <c r="A14" s="4">
        <f t="shared" ca="1" si="0"/>
        <v>0.53229570415956751</v>
      </c>
      <c r="B14" s="5" t="s">
        <v>85</v>
      </c>
      <c r="C14" s="5" t="s">
        <v>86</v>
      </c>
      <c r="D14" s="5" t="s">
        <v>6895</v>
      </c>
      <c r="E14" s="5" t="s">
        <v>6918</v>
      </c>
      <c r="F14" s="5" t="s">
        <v>6919</v>
      </c>
      <c r="G14" s="4" t="s">
        <v>79</v>
      </c>
      <c r="H14" s="6">
        <f>DATE(2024,12,18)</f>
        <v>45644</v>
      </c>
      <c r="I14" s="4">
        <v>1901.68</v>
      </c>
      <c r="J14" s="4" t="s">
        <v>44</v>
      </c>
      <c r="K14" s="11">
        <v>170.38</v>
      </c>
      <c r="L14" s="11"/>
      <c r="M14" s="4">
        <v>870</v>
      </c>
      <c r="N14" s="4" t="s">
        <v>39</v>
      </c>
      <c r="O14" s="4">
        <v>1006.6</v>
      </c>
      <c r="P14" s="11">
        <f t="shared" si="3"/>
        <v>180.78536000000003</v>
      </c>
      <c r="Q14" s="19">
        <f t="shared" si="1"/>
        <v>-10.40536000000003</v>
      </c>
    </row>
    <row r="15" spans="1:18" x14ac:dyDescent="0.25">
      <c r="A15" s="4">
        <f t="shared" ca="1" si="0"/>
        <v>0.63577079918154344</v>
      </c>
      <c r="B15" s="5" t="s">
        <v>74</v>
      </c>
      <c r="C15" s="5" t="s">
        <v>75</v>
      </c>
      <c r="D15" s="5" t="s">
        <v>6895</v>
      </c>
      <c r="E15" s="5" t="s">
        <v>6920</v>
      </c>
      <c r="F15" s="5" t="s">
        <v>6921</v>
      </c>
      <c r="G15" s="4" t="s">
        <v>101</v>
      </c>
      <c r="H15" s="6">
        <f>DATE(2024,12,20)</f>
        <v>45646</v>
      </c>
      <c r="I15" s="4">
        <v>1671.41</v>
      </c>
      <c r="J15" s="4" t="s">
        <v>44</v>
      </c>
      <c r="K15" s="11">
        <v>137.05000000000001</v>
      </c>
      <c r="L15" s="11"/>
      <c r="M15" s="4">
        <v>457.47</v>
      </c>
      <c r="N15" s="4" t="s">
        <v>39</v>
      </c>
      <c r="O15" s="4">
        <v>680</v>
      </c>
      <c r="P15" s="11">
        <f t="shared" si="3"/>
        <v>122.128</v>
      </c>
      <c r="Q15" s="19">
        <f t="shared" si="1"/>
        <v>14.922000000000011</v>
      </c>
    </row>
    <row r="16" spans="1:18" x14ac:dyDescent="0.25">
      <c r="A16" s="4">
        <f t="shared" ca="1" si="0"/>
        <v>0.97191583401739068</v>
      </c>
      <c r="B16" s="5" t="s">
        <v>166</v>
      </c>
      <c r="C16" s="5" t="s">
        <v>167</v>
      </c>
      <c r="D16" s="5" t="s">
        <v>6895</v>
      </c>
      <c r="E16" s="5" t="s">
        <v>6922</v>
      </c>
      <c r="F16" s="5" t="s">
        <v>6923</v>
      </c>
      <c r="G16" s="4" t="s">
        <v>101</v>
      </c>
      <c r="H16" s="6">
        <f>DATE(2025,2,13)</f>
        <v>45701</v>
      </c>
      <c r="I16" s="4">
        <v>1465.8</v>
      </c>
      <c r="J16" s="4" t="s">
        <v>44</v>
      </c>
      <c r="K16" s="11">
        <v>105</v>
      </c>
      <c r="L16" s="11"/>
      <c r="M16" s="4">
        <v>360</v>
      </c>
      <c r="N16" s="4" t="s">
        <v>39</v>
      </c>
      <c r="O16" s="4">
        <v>360</v>
      </c>
      <c r="P16" s="11">
        <f t="shared" si="3"/>
        <v>64.656000000000006</v>
      </c>
      <c r="Q16" s="19">
        <f t="shared" si="1"/>
        <v>40.343999999999994</v>
      </c>
    </row>
    <row r="17" spans="1:17" x14ac:dyDescent="0.25">
      <c r="A17">
        <f t="shared" ca="1" si="0"/>
        <v>0.2721364906418855</v>
      </c>
      <c r="B17" s="8" t="s">
        <v>281</v>
      </c>
      <c r="C17" s="8" t="s">
        <v>282</v>
      </c>
      <c r="D17" s="8" t="s">
        <v>6895</v>
      </c>
      <c r="E17" s="8" t="s">
        <v>6924</v>
      </c>
      <c r="F17" s="8" t="s">
        <v>6925</v>
      </c>
      <c r="G17" s="7" t="s">
        <v>79</v>
      </c>
      <c r="H17" s="9">
        <f>DATE(2024,10,14)</f>
        <v>45579</v>
      </c>
      <c r="I17" s="7">
        <v>97760.65</v>
      </c>
      <c r="J17" s="7" t="s">
        <v>44</v>
      </c>
      <c r="K17" s="10">
        <v>3531.94</v>
      </c>
      <c r="L17" s="10">
        <v>1920.02</v>
      </c>
      <c r="M17" s="7">
        <v>25015.9</v>
      </c>
      <c r="N17" s="7" t="s">
        <v>39</v>
      </c>
      <c r="O17" s="7">
        <v>28943.919999999998</v>
      </c>
      <c r="P17" s="10">
        <f t="shared" si="3"/>
        <v>5198.3280320000003</v>
      </c>
      <c r="Q17" s="18">
        <f t="shared" si="1"/>
        <v>253.63196799999969</v>
      </c>
    </row>
    <row r="18" spans="1:17" x14ac:dyDescent="0.25">
      <c r="A18">
        <f t="shared" ca="1" si="0"/>
        <v>0.63343554073574804</v>
      </c>
      <c r="B18" s="8" t="s">
        <v>85</v>
      </c>
      <c r="C18" s="8" t="s">
        <v>86</v>
      </c>
      <c r="D18" s="8" t="s">
        <v>6895</v>
      </c>
      <c r="E18" s="8" t="s">
        <v>6926</v>
      </c>
      <c r="F18" s="8" t="s">
        <v>6927</v>
      </c>
      <c r="G18" s="7" t="s">
        <v>101</v>
      </c>
      <c r="H18" s="9">
        <f>DATE(2025,3,4)</f>
        <v>45720</v>
      </c>
      <c r="I18" s="7">
        <v>56108.959999999999</v>
      </c>
      <c r="J18" s="7" t="s">
        <v>44</v>
      </c>
      <c r="K18" s="10">
        <v>1573</v>
      </c>
      <c r="L18" s="10"/>
      <c r="M18" s="7">
        <f>27274.5+130.5</f>
        <v>27405</v>
      </c>
      <c r="N18" s="7" t="s">
        <v>39</v>
      </c>
      <c r="O18" s="20">
        <v>20419.77</v>
      </c>
      <c r="P18" s="10">
        <f t="shared" si="3"/>
        <v>3667.3906920000004</v>
      </c>
      <c r="Q18" s="18">
        <f t="shared" si="1"/>
        <v>-2094.3906920000004</v>
      </c>
    </row>
    <row r="19" spans="1:17" x14ac:dyDescent="0.25">
      <c r="A19" s="4">
        <f t="shared" ca="1" si="0"/>
        <v>0.10933208242363091</v>
      </c>
      <c r="B19" s="5" t="s">
        <v>81</v>
      </c>
      <c r="C19" s="5" t="s">
        <v>82</v>
      </c>
      <c r="D19" s="5" t="s">
        <v>6895</v>
      </c>
      <c r="E19" s="5" t="s">
        <v>6928</v>
      </c>
      <c r="F19" s="5" t="s">
        <v>6929</v>
      </c>
      <c r="G19" s="4" t="s">
        <v>79</v>
      </c>
      <c r="H19" s="6">
        <f>DATE(2025,1,16)</f>
        <v>45673</v>
      </c>
      <c r="I19" s="4">
        <v>-5565.31</v>
      </c>
      <c r="J19" s="4" t="s">
        <v>3954</v>
      </c>
      <c r="K19" s="11"/>
      <c r="L19" s="11"/>
      <c r="M19" s="4"/>
      <c r="N19" s="4"/>
      <c r="O19" s="4"/>
      <c r="P19" s="11"/>
      <c r="Q19" s="19"/>
    </row>
    <row r="20" spans="1:17" x14ac:dyDescent="0.25">
      <c r="A20" s="4">
        <f t="shared" ca="1" si="0"/>
        <v>0.25850463705277793</v>
      </c>
      <c r="B20" s="5" t="s">
        <v>241</v>
      </c>
      <c r="C20" s="5" t="s">
        <v>242</v>
      </c>
      <c r="D20" s="5" t="s">
        <v>6895</v>
      </c>
      <c r="E20" s="5" t="s">
        <v>6930</v>
      </c>
      <c r="F20" s="5" t="s">
        <v>6931</v>
      </c>
      <c r="G20" s="4" t="s">
        <v>79</v>
      </c>
      <c r="H20" s="6">
        <f>DATE(2025,1,24)</f>
        <v>45681</v>
      </c>
      <c r="I20" s="4">
        <v>-5835.84</v>
      </c>
      <c r="J20" s="4" t="s">
        <v>3954</v>
      </c>
      <c r="K20" s="11"/>
      <c r="L20" s="11"/>
      <c r="M20" s="4"/>
      <c r="N20" s="4"/>
      <c r="O20" s="4"/>
      <c r="P20" s="11"/>
      <c r="Q20" s="19"/>
    </row>
    <row r="21" spans="1:17" x14ac:dyDescent="0.25">
      <c r="A21" s="4">
        <f t="shared" ca="1" si="0"/>
        <v>0.1756861809045811</v>
      </c>
      <c r="B21" s="5" t="s">
        <v>187</v>
      </c>
      <c r="C21" s="5" t="s">
        <v>188</v>
      </c>
      <c r="D21" s="5" t="s">
        <v>6895</v>
      </c>
      <c r="E21" s="5" t="s">
        <v>6932</v>
      </c>
      <c r="F21" s="5" t="s">
        <v>6933</v>
      </c>
      <c r="G21" s="4" t="s">
        <v>101</v>
      </c>
      <c r="H21" s="6">
        <f>DATE(2025,1,21)</f>
        <v>45678</v>
      </c>
      <c r="I21" s="4">
        <v>1206</v>
      </c>
      <c r="J21" s="4" t="s">
        <v>94</v>
      </c>
      <c r="K21" s="11"/>
      <c r="L21" s="11"/>
      <c r="M21" s="4"/>
      <c r="N21" s="4"/>
      <c r="O21" s="4"/>
      <c r="P21" s="11"/>
      <c r="Q21" s="19"/>
    </row>
    <row r="22" spans="1:17" x14ac:dyDescent="0.25">
      <c r="A22" s="4">
        <f t="shared" ca="1" si="0"/>
        <v>0.7993238715988118</v>
      </c>
      <c r="B22" s="5" t="s">
        <v>136</v>
      </c>
      <c r="C22" s="5" t="s">
        <v>137</v>
      </c>
      <c r="D22" s="5" t="s">
        <v>6895</v>
      </c>
      <c r="E22" s="5" t="s">
        <v>6934</v>
      </c>
      <c r="F22" s="5" t="s">
        <v>6935</v>
      </c>
      <c r="G22" s="4" t="s">
        <v>79</v>
      </c>
      <c r="H22" s="6">
        <f>DATE(2024,12,12)</f>
        <v>45638</v>
      </c>
      <c r="I22" s="4">
        <v>4588.8900000000003</v>
      </c>
      <c r="J22" s="4" t="s">
        <v>94</v>
      </c>
      <c r="K22" s="11"/>
      <c r="L22" s="11"/>
      <c r="M22" s="4"/>
      <c r="N22" s="4"/>
      <c r="O22" s="4"/>
      <c r="P22" s="11"/>
      <c r="Q22" s="19"/>
    </row>
    <row r="23" spans="1:17" x14ac:dyDescent="0.25">
      <c r="A23" s="4">
        <f t="shared" ca="1" si="0"/>
        <v>0.43994362650489138</v>
      </c>
      <c r="B23" s="5" t="s">
        <v>307</v>
      </c>
      <c r="C23" s="5" t="s">
        <v>308</v>
      </c>
      <c r="D23" s="5" t="s">
        <v>6895</v>
      </c>
      <c r="E23" s="5" t="s">
        <v>6936</v>
      </c>
      <c r="F23" s="5" t="s">
        <v>6937</v>
      </c>
      <c r="G23" s="4" t="s">
        <v>101</v>
      </c>
      <c r="H23" s="6">
        <f>DATE(2025,2,7)</f>
        <v>45695</v>
      </c>
      <c r="I23" s="4">
        <v>156.09</v>
      </c>
      <c r="J23" s="4" t="s">
        <v>94</v>
      </c>
      <c r="K23" s="11"/>
      <c r="L23" s="11"/>
      <c r="M23" s="4"/>
      <c r="N23" s="4"/>
      <c r="O23" s="4"/>
      <c r="P23" s="11"/>
      <c r="Q23" s="19"/>
    </row>
    <row r="24" spans="1:17" x14ac:dyDescent="0.25">
      <c r="A24" s="4">
        <f t="shared" ca="1" si="0"/>
        <v>0.28504688113502119</v>
      </c>
      <c r="B24" s="5" t="s">
        <v>187</v>
      </c>
      <c r="C24" s="5" t="s">
        <v>188</v>
      </c>
      <c r="D24" s="5" t="s">
        <v>6895</v>
      </c>
      <c r="E24" s="5" t="s">
        <v>6938</v>
      </c>
      <c r="F24" s="5" t="s">
        <v>6939</v>
      </c>
      <c r="G24" s="4" t="s">
        <v>79</v>
      </c>
      <c r="H24" s="6">
        <f>DATE(2024,11,15)</f>
        <v>45611</v>
      </c>
      <c r="I24" s="4">
        <v>117</v>
      </c>
      <c r="J24" s="4" t="s">
        <v>94</v>
      </c>
      <c r="K24" s="11"/>
      <c r="L24" s="11"/>
      <c r="M24" s="4"/>
      <c r="N24" s="4"/>
      <c r="O24" s="4"/>
      <c r="P24" s="11"/>
      <c r="Q24" s="19"/>
    </row>
    <row r="25" spans="1:17" x14ac:dyDescent="0.25">
      <c r="A25" s="4">
        <f t="shared" ca="1" si="0"/>
        <v>0.12802503064404969</v>
      </c>
      <c r="B25" s="5" t="s">
        <v>187</v>
      </c>
      <c r="C25" s="5" t="s">
        <v>188</v>
      </c>
      <c r="D25" s="5" t="s">
        <v>6895</v>
      </c>
      <c r="E25" s="5" t="s">
        <v>6940</v>
      </c>
      <c r="F25" s="5" t="s">
        <v>6941</v>
      </c>
      <c r="G25" s="4" t="s">
        <v>79</v>
      </c>
      <c r="H25" s="6">
        <f>DATE(2024,11,4)</f>
        <v>45600</v>
      </c>
      <c r="I25" s="4">
        <v>1180.17</v>
      </c>
      <c r="J25" s="4" t="s">
        <v>94</v>
      </c>
      <c r="K25" s="11"/>
      <c r="L25" s="11"/>
      <c r="M25" s="4"/>
      <c r="N25" s="4"/>
      <c r="O25" s="4"/>
      <c r="P25" s="11"/>
      <c r="Q25" s="19"/>
    </row>
    <row r="26" spans="1:17" x14ac:dyDescent="0.25">
      <c r="A26" s="4">
        <f t="shared" ca="1" si="0"/>
        <v>0.97301222827351352</v>
      </c>
      <c r="B26" s="5" t="s">
        <v>678</v>
      </c>
      <c r="C26" s="5" t="s">
        <v>679</v>
      </c>
      <c r="D26" s="5" t="s">
        <v>6895</v>
      </c>
      <c r="E26" s="5" t="s">
        <v>6942</v>
      </c>
      <c r="F26" s="5" t="s">
        <v>6943</v>
      </c>
      <c r="G26" s="4" t="s">
        <v>79</v>
      </c>
      <c r="H26" s="6">
        <f>DATE(2024,10,18)</f>
        <v>45583</v>
      </c>
      <c r="I26" s="4">
        <v>340.78</v>
      </c>
      <c r="J26" s="4" t="s">
        <v>94</v>
      </c>
      <c r="K26" s="11"/>
      <c r="L26" s="11"/>
      <c r="M26" s="4"/>
      <c r="N26" s="4"/>
      <c r="O26" s="4"/>
      <c r="P26" s="11"/>
      <c r="Q26" s="19"/>
    </row>
    <row r="27" spans="1:17" x14ac:dyDescent="0.25">
      <c r="A27" s="4">
        <f t="shared" ca="1" si="0"/>
        <v>6.5384901763793746E-2</v>
      </c>
      <c r="B27" s="5" t="s">
        <v>187</v>
      </c>
      <c r="C27" s="5" t="s">
        <v>188</v>
      </c>
      <c r="D27" s="5" t="s">
        <v>6895</v>
      </c>
      <c r="E27" s="5" t="s">
        <v>6944</v>
      </c>
      <c r="F27" s="5" t="s">
        <v>6945</v>
      </c>
      <c r="G27" s="4" t="s">
        <v>79</v>
      </c>
      <c r="H27" s="6">
        <f>DATE(2024,12,16)</f>
        <v>45642</v>
      </c>
      <c r="I27" s="4">
        <v>2331.6</v>
      </c>
      <c r="J27" s="4" t="s">
        <v>94</v>
      </c>
      <c r="K27" s="11"/>
      <c r="L27" s="11"/>
      <c r="M27" s="4"/>
      <c r="N27" s="4"/>
      <c r="O27" s="4"/>
      <c r="P27" s="11"/>
      <c r="Q27" s="19"/>
    </row>
    <row r="28" spans="1:17" x14ac:dyDescent="0.25">
      <c r="A28" s="4">
        <f t="shared" ca="1" si="0"/>
        <v>0.97252778904026149</v>
      </c>
      <c r="B28" s="5" t="s">
        <v>187</v>
      </c>
      <c r="C28" s="5" t="s">
        <v>188</v>
      </c>
      <c r="D28" s="5" t="s">
        <v>6895</v>
      </c>
      <c r="E28" s="5" t="s">
        <v>6946</v>
      </c>
      <c r="F28" s="5" t="s">
        <v>6947</v>
      </c>
      <c r="G28" s="4" t="s">
        <v>79</v>
      </c>
      <c r="H28" s="6">
        <f>DATE(2025,1,7)</f>
        <v>45664</v>
      </c>
      <c r="I28" s="4">
        <v>362.56</v>
      </c>
      <c r="J28" s="4" t="s">
        <v>94</v>
      </c>
      <c r="K28" s="11"/>
      <c r="L28" s="11"/>
      <c r="M28" s="4"/>
      <c r="N28" s="4"/>
      <c r="O28" s="4"/>
      <c r="P28" s="11"/>
      <c r="Q28" s="19"/>
    </row>
    <row r="29" spans="1:17" x14ac:dyDescent="0.25">
      <c r="A29" s="4">
        <f t="shared" ca="1" si="0"/>
        <v>0.51378746654550322</v>
      </c>
      <c r="B29" s="5" t="s">
        <v>187</v>
      </c>
      <c r="C29" s="5" t="s">
        <v>188</v>
      </c>
      <c r="D29" s="5" t="s">
        <v>6895</v>
      </c>
      <c r="E29" s="5" t="s">
        <v>6948</v>
      </c>
      <c r="F29" s="5" t="s">
        <v>6949</v>
      </c>
      <c r="G29" s="4" t="s">
        <v>79</v>
      </c>
      <c r="H29" s="6">
        <f>DATE(2025,2,20)</f>
        <v>45708</v>
      </c>
      <c r="I29" s="4">
        <v>0</v>
      </c>
      <c r="J29" s="4" t="s">
        <v>94</v>
      </c>
      <c r="K29" s="11"/>
      <c r="L29" s="11"/>
      <c r="M29" s="4"/>
      <c r="N29" s="4"/>
      <c r="O29" s="4"/>
      <c r="P29" s="11"/>
      <c r="Q29" s="19"/>
    </row>
    <row r="30" spans="1:17" x14ac:dyDescent="0.25">
      <c r="A30" s="4">
        <f t="shared" ca="1" si="0"/>
        <v>0.64358860448872968</v>
      </c>
      <c r="B30" s="5" t="s">
        <v>919</v>
      </c>
      <c r="C30" s="5" t="s">
        <v>920</v>
      </c>
      <c r="D30" s="5" t="s">
        <v>6895</v>
      </c>
      <c r="E30" s="5" t="s">
        <v>6950</v>
      </c>
      <c r="F30" s="5" t="s">
        <v>6951</v>
      </c>
      <c r="G30" s="4" t="s">
        <v>79</v>
      </c>
      <c r="H30" s="6">
        <f>DATE(2024,11,27)</f>
        <v>45623</v>
      </c>
      <c r="I30" s="4">
        <v>1005.9</v>
      </c>
      <c r="J30" s="4" t="s">
        <v>94</v>
      </c>
      <c r="K30" s="11"/>
      <c r="L30" s="11"/>
      <c r="M30" s="4"/>
      <c r="N30" s="4"/>
      <c r="O30" s="4"/>
      <c r="P30" s="11"/>
      <c r="Q30" s="19"/>
    </row>
    <row r="31" spans="1:17" x14ac:dyDescent="0.25">
      <c r="A31" s="4">
        <f t="shared" ca="1" si="0"/>
        <v>0.34700462663217879</v>
      </c>
      <c r="B31" s="5" t="s">
        <v>187</v>
      </c>
      <c r="C31" s="5" t="s">
        <v>188</v>
      </c>
      <c r="D31" s="5" t="s">
        <v>6895</v>
      </c>
      <c r="E31" s="5" t="s">
        <v>6952</v>
      </c>
      <c r="F31" s="5" t="s">
        <v>6953</v>
      </c>
      <c r="G31" s="4" t="s">
        <v>79</v>
      </c>
      <c r="H31" s="6">
        <f>DATE(2025,1,3)</f>
        <v>45660</v>
      </c>
      <c r="I31" s="4">
        <v>24.72</v>
      </c>
      <c r="J31" s="4" t="s">
        <v>94</v>
      </c>
      <c r="K31" s="11"/>
      <c r="L31" s="11"/>
      <c r="M31" s="4"/>
      <c r="N31" s="4"/>
      <c r="O31" s="4"/>
      <c r="P31" s="11"/>
      <c r="Q31" s="19"/>
    </row>
    <row r="32" spans="1:17" x14ac:dyDescent="0.25">
      <c r="A32" s="4">
        <f t="shared" ca="1" si="0"/>
        <v>0.92848943052549315</v>
      </c>
      <c r="B32" s="5" t="s">
        <v>187</v>
      </c>
      <c r="C32" s="5" t="s">
        <v>188</v>
      </c>
      <c r="D32" s="5" t="s">
        <v>6895</v>
      </c>
      <c r="E32" s="5" t="s">
        <v>6954</v>
      </c>
      <c r="F32" s="5" t="s">
        <v>6955</v>
      </c>
      <c r="G32" s="4" t="s">
        <v>101</v>
      </c>
      <c r="H32" s="6">
        <f>DATE(2025,1,15)</f>
        <v>45672</v>
      </c>
      <c r="I32" s="4">
        <v>111.6</v>
      </c>
      <c r="J32" s="4" t="s">
        <v>94</v>
      </c>
      <c r="K32" s="11"/>
      <c r="L32" s="11"/>
      <c r="M32" s="4"/>
      <c r="N32" s="4"/>
      <c r="O32" s="4"/>
      <c r="P32" s="11"/>
      <c r="Q32" s="19"/>
    </row>
    <row r="33" spans="1:17" x14ac:dyDescent="0.25">
      <c r="A33">
        <f t="shared" ca="1" si="0"/>
        <v>0.58709363454032826</v>
      </c>
      <c r="B33" s="8" t="s">
        <v>187</v>
      </c>
      <c r="C33" s="8" t="s">
        <v>188</v>
      </c>
      <c r="D33" s="8" t="s">
        <v>6895</v>
      </c>
      <c r="E33" s="8" t="s">
        <v>6956</v>
      </c>
      <c r="F33" s="8" t="s">
        <v>6957</v>
      </c>
      <c r="G33" s="7" t="s">
        <v>79</v>
      </c>
      <c r="H33" s="9">
        <f>DATE(2024,12,26)</f>
        <v>45652</v>
      </c>
      <c r="I33" s="7">
        <v>17499</v>
      </c>
      <c r="J33" s="7" t="s">
        <v>94</v>
      </c>
      <c r="K33" s="10"/>
      <c r="L33" s="10"/>
      <c r="M33" s="7"/>
      <c r="N33" s="7"/>
      <c r="O33" s="7"/>
      <c r="P33" s="10"/>
      <c r="Q33" s="18"/>
    </row>
    <row r="34" spans="1:17" x14ac:dyDescent="0.25">
      <c r="A34">
        <f t="shared" ca="1" si="0"/>
        <v>0.22542582928628119</v>
      </c>
      <c r="B34" s="8" t="s">
        <v>85</v>
      </c>
      <c r="C34" s="8" t="s">
        <v>86</v>
      </c>
      <c r="D34" s="8" t="s">
        <v>6895</v>
      </c>
      <c r="E34" s="8" t="s">
        <v>6958</v>
      </c>
      <c r="F34" s="8" t="s">
        <v>6959</v>
      </c>
      <c r="G34" s="7" t="s">
        <v>79</v>
      </c>
      <c r="H34" s="9">
        <f>DATE(2024,11,22)</f>
        <v>45618</v>
      </c>
      <c r="I34" s="7">
        <v>29125.98</v>
      </c>
      <c r="J34" s="7" t="s">
        <v>44</v>
      </c>
      <c r="K34" s="10">
        <v>1055.43</v>
      </c>
      <c r="L34" s="10"/>
      <c r="M34" s="7">
        <v>11745</v>
      </c>
      <c r="N34" s="7" t="s">
        <v>39</v>
      </c>
      <c r="O34" s="20">
        <v>8747.85</v>
      </c>
      <c r="P34" s="10">
        <f>O34*0.1796</f>
        <v>1571.1138600000002</v>
      </c>
      <c r="Q34" s="18">
        <f>(K34+L34)-P34</f>
        <v>-515.6838600000001</v>
      </c>
    </row>
    <row r="35" spans="1:17" x14ac:dyDescent="0.25">
      <c r="A35" s="4">
        <f t="shared" ca="1" si="0"/>
        <v>0.48597528102454979</v>
      </c>
      <c r="B35" s="5" t="s">
        <v>678</v>
      </c>
      <c r="C35" s="5" t="s">
        <v>679</v>
      </c>
      <c r="D35" s="5" t="s">
        <v>6895</v>
      </c>
      <c r="E35" s="5" t="s">
        <v>6960</v>
      </c>
      <c r="F35" s="5" t="s">
        <v>6961</v>
      </c>
      <c r="G35" s="4" t="s">
        <v>79</v>
      </c>
      <c r="H35" s="6">
        <f>DATE(2024,11,28)</f>
        <v>45624</v>
      </c>
      <c r="I35" s="4">
        <v>1883.61</v>
      </c>
      <c r="J35" s="4" t="s">
        <v>207</v>
      </c>
      <c r="K35" s="11">
        <v>350.94</v>
      </c>
      <c r="L35" s="11"/>
      <c r="M35" s="4">
        <f>244.12+70+46.5</f>
        <v>360.62</v>
      </c>
      <c r="N35" s="4" t="s">
        <v>39</v>
      </c>
      <c r="O35" s="4"/>
      <c r="P35" s="11"/>
      <c r="Q35" s="19"/>
    </row>
    <row r="36" spans="1:17" x14ac:dyDescent="0.25">
      <c r="A36" s="4">
        <f t="shared" ca="1" si="0"/>
        <v>4.8317375360546699E-2</v>
      </c>
      <c r="B36" s="5" t="s">
        <v>241</v>
      </c>
      <c r="C36" s="5" t="s">
        <v>242</v>
      </c>
      <c r="D36" s="5" t="s">
        <v>6895</v>
      </c>
      <c r="E36" s="5" t="s">
        <v>6962</v>
      </c>
      <c r="F36" s="5" t="s">
        <v>6963</v>
      </c>
      <c r="G36" s="4" t="s">
        <v>101</v>
      </c>
      <c r="H36" s="6">
        <f>DATE(2025,2,12)</f>
        <v>45700</v>
      </c>
      <c r="I36" s="4">
        <v>326.05</v>
      </c>
      <c r="J36" s="4" t="s">
        <v>207</v>
      </c>
      <c r="K36" s="11">
        <v>6.39</v>
      </c>
      <c r="L36" s="11"/>
      <c r="M36" s="4">
        <v>82.6</v>
      </c>
      <c r="N36" s="4" t="s">
        <v>39</v>
      </c>
      <c r="O36" s="4"/>
      <c r="P36" s="11"/>
      <c r="Q36" s="19"/>
    </row>
    <row r="37" spans="1:17" x14ac:dyDescent="0.25">
      <c r="A37">
        <f t="shared" ca="1" si="0"/>
        <v>0.70280231866361254</v>
      </c>
      <c r="B37" s="8" t="s">
        <v>74</v>
      </c>
      <c r="C37" s="8" t="s">
        <v>75</v>
      </c>
      <c r="D37" s="8" t="s">
        <v>6895</v>
      </c>
      <c r="E37" s="8" t="s">
        <v>6964</v>
      </c>
      <c r="F37" s="8" t="s">
        <v>6965</v>
      </c>
      <c r="G37" s="7" t="s">
        <v>79</v>
      </c>
      <c r="H37" s="9">
        <f>DATE(2024,10,2)</f>
        <v>45567</v>
      </c>
      <c r="I37" s="7">
        <v>12665.16</v>
      </c>
      <c r="J37" s="7" t="s">
        <v>46</v>
      </c>
      <c r="K37" s="10">
        <v>485.42</v>
      </c>
      <c r="L37" s="10"/>
      <c r="M37" s="7">
        <v>3794.31</v>
      </c>
      <c r="N37" s="7" t="s">
        <v>39</v>
      </c>
      <c r="O37" s="7">
        <v>4366.83</v>
      </c>
      <c r="P37" s="10">
        <f>O37*0.1796</f>
        <v>784.28266800000006</v>
      </c>
      <c r="Q37" s="18">
        <f>(K37+L37)-P37</f>
        <v>-298.86266800000004</v>
      </c>
    </row>
    <row r="38" spans="1:17" x14ac:dyDescent="0.25">
      <c r="A38" s="4">
        <f t="shared" ca="1" si="0"/>
        <v>4.4874639988148113E-2</v>
      </c>
      <c r="B38" s="5" t="s">
        <v>261</v>
      </c>
      <c r="C38" s="5" t="s">
        <v>262</v>
      </c>
      <c r="D38" s="5" t="s">
        <v>6895</v>
      </c>
      <c r="E38" s="5" t="s">
        <v>6966</v>
      </c>
      <c r="F38" s="5" t="s">
        <v>6967</v>
      </c>
      <c r="G38" s="4" t="s">
        <v>79</v>
      </c>
      <c r="H38" s="6">
        <f>DATE(2024,11,26)</f>
        <v>45622</v>
      </c>
      <c r="I38" s="4">
        <v>128.6</v>
      </c>
      <c r="J38" s="4" t="s">
        <v>6968</v>
      </c>
      <c r="K38" s="11">
        <v>50</v>
      </c>
      <c r="L38" s="11"/>
      <c r="M38" s="4">
        <v>120</v>
      </c>
      <c r="N38" s="4" t="s">
        <v>266</v>
      </c>
      <c r="O38" s="4"/>
      <c r="P38" s="11"/>
      <c r="Q38" s="19"/>
    </row>
    <row r="39" spans="1:17" x14ac:dyDescent="0.25">
      <c r="A39">
        <f t="shared" ca="1" si="0"/>
        <v>0.39837892521470164</v>
      </c>
      <c r="B39" s="8" t="s">
        <v>81</v>
      </c>
      <c r="C39" s="8" t="s">
        <v>82</v>
      </c>
      <c r="D39" s="8" t="s">
        <v>6895</v>
      </c>
      <c r="E39" s="8" t="s">
        <v>6969</v>
      </c>
      <c r="F39" s="8" t="s">
        <v>6970</v>
      </c>
      <c r="G39" s="7" t="s">
        <v>101</v>
      </c>
      <c r="H39" s="9">
        <f>DATE(2025,1,21)</f>
        <v>45678</v>
      </c>
      <c r="I39" s="7">
        <v>37254.58</v>
      </c>
      <c r="J39" s="7" t="s">
        <v>6971</v>
      </c>
      <c r="K39" s="10">
        <v>644.85</v>
      </c>
      <c r="L39" s="10">
        <v>270.83999999999997</v>
      </c>
      <c r="M39" s="7">
        <v>1260.6500000000001</v>
      </c>
      <c r="N39" s="7" t="s">
        <v>42</v>
      </c>
      <c r="O39" s="7">
        <v>8514.43</v>
      </c>
      <c r="P39" s="10">
        <f>O39*0.1796</f>
        <v>1529.191628</v>
      </c>
      <c r="Q39" s="18">
        <f>(K39+L39)-P39</f>
        <v>-613.50162799999998</v>
      </c>
    </row>
    <row r="40" spans="1:17" x14ac:dyDescent="0.25">
      <c r="A40">
        <f t="shared" ca="1" si="0"/>
        <v>0.45557997685519847</v>
      </c>
      <c r="B40" s="8" t="s">
        <v>81</v>
      </c>
      <c r="C40" s="8" t="s">
        <v>82</v>
      </c>
      <c r="D40" s="8" t="s">
        <v>6895</v>
      </c>
      <c r="E40" s="8" t="s">
        <v>6972</v>
      </c>
      <c r="F40" s="8" t="s">
        <v>6973</v>
      </c>
      <c r="G40" s="7" t="s">
        <v>79</v>
      </c>
      <c r="H40" s="9">
        <f>DATE(2024,11,22)</f>
        <v>45618</v>
      </c>
      <c r="I40" s="7">
        <v>24621.99</v>
      </c>
      <c r="J40" s="7" t="s">
        <v>6974</v>
      </c>
      <c r="K40" s="10">
        <v>872.85</v>
      </c>
      <c r="L40" s="10">
        <v>349.14</v>
      </c>
      <c r="M40" s="7">
        <v>7500</v>
      </c>
      <c r="N40" s="7" t="s">
        <v>39</v>
      </c>
      <c r="O40" s="7"/>
      <c r="P40" s="10"/>
      <c r="Q40" s="18"/>
    </row>
    <row r="41" spans="1:17" x14ac:dyDescent="0.25">
      <c r="A41">
        <f t="shared" ca="1" si="0"/>
        <v>0.40123098923527623</v>
      </c>
      <c r="B41" s="8" t="s">
        <v>85</v>
      </c>
      <c r="C41" s="8" t="s">
        <v>86</v>
      </c>
      <c r="D41" s="8" t="s">
        <v>6895</v>
      </c>
      <c r="E41" s="8" t="s">
        <v>6975</v>
      </c>
      <c r="F41" s="8" t="s">
        <v>6976</v>
      </c>
      <c r="G41" s="7" t="s">
        <v>101</v>
      </c>
      <c r="H41" s="9">
        <f>DATE(2025,2,11)</f>
        <v>45699</v>
      </c>
      <c r="I41" s="7">
        <v>112331.32</v>
      </c>
      <c r="J41" s="7" t="s">
        <v>6974</v>
      </c>
      <c r="K41" s="10">
        <v>1452</v>
      </c>
      <c r="L41" s="10"/>
      <c r="M41" s="7">
        <f>7308+174+565.5+40411.5</f>
        <v>48459</v>
      </c>
      <c r="N41" s="7" t="s">
        <v>39</v>
      </c>
      <c r="O41" s="7"/>
      <c r="P41" s="10"/>
      <c r="Q41" s="18"/>
    </row>
    <row r="42" spans="1:17" x14ac:dyDescent="0.25">
      <c r="A42">
        <f t="shared" ca="1" si="0"/>
        <v>0.43757145002642894</v>
      </c>
      <c r="B42" s="8" t="s">
        <v>85</v>
      </c>
      <c r="C42" s="8" t="s">
        <v>86</v>
      </c>
      <c r="D42" s="8" t="s">
        <v>6895</v>
      </c>
      <c r="E42" s="8" t="s">
        <v>6977</v>
      </c>
      <c r="F42" s="8" t="s">
        <v>6978</v>
      </c>
      <c r="G42" s="7" t="s">
        <v>79</v>
      </c>
      <c r="H42" s="9">
        <f>DATE(2024,11,25)</f>
        <v>45621</v>
      </c>
      <c r="I42" s="7">
        <v>18636.84</v>
      </c>
      <c r="J42" s="7" t="s">
        <v>6974</v>
      </c>
      <c r="K42" s="10">
        <v>80445</v>
      </c>
      <c r="L42" s="10"/>
      <c r="M42" s="7">
        <v>8961</v>
      </c>
      <c r="N42" s="7" t="s">
        <v>39</v>
      </c>
      <c r="O42" s="7"/>
      <c r="P42" s="10"/>
      <c r="Q42" s="18"/>
    </row>
    <row r="43" spans="1:17" x14ac:dyDescent="0.25">
      <c r="A43">
        <f t="shared" ca="1" si="0"/>
        <v>0.16117864164586004</v>
      </c>
      <c r="B43" s="8" t="s">
        <v>85</v>
      </c>
      <c r="C43" s="8" t="s">
        <v>86</v>
      </c>
      <c r="D43" s="8" t="s">
        <v>6895</v>
      </c>
      <c r="E43" s="8" t="s">
        <v>6979</v>
      </c>
      <c r="F43" s="8" t="s">
        <v>6976</v>
      </c>
      <c r="G43" s="7" t="s">
        <v>101</v>
      </c>
      <c r="H43" s="9">
        <f>DATE(2025,2,11)</f>
        <v>45699</v>
      </c>
      <c r="I43" s="7">
        <v>14223.02</v>
      </c>
      <c r="J43" s="7" t="s">
        <v>6974</v>
      </c>
      <c r="K43" s="10">
        <v>585.77</v>
      </c>
      <c r="L43" s="10"/>
      <c r="M43" s="7">
        <v>6525</v>
      </c>
      <c r="N43" s="7" t="s">
        <v>39</v>
      </c>
      <c r="O43" s="7"/>
      <c r="P43" s="10"/>
      <c r="Q43" s="18"/>
    </row>
    <row r="44" spans="1:17" x14ac:dyDescent="0.25">
      <c r="A44" s="4">
        <f t="shared" ca="1" si="0"/>
        <v>0.38395466969778247</v>
      </c>
      <c r="B44" s="5" t="s">
        <v>81</v>
      </c>
      <c r="C44" s="5" t="s">
        <v>82</v>
      </c>
      <c r="D44" s="5" t="s">
        <v>6895</v>
      </c>
      <c r="E44" s="5" t="s">
        <v>6980</v>
      </c>
      <c r="F44" s="5" t="s">
        <v>6981</v>
      </c>
      <c r="G44" s="4" t="s">
        <v>101</v>
      </c>
      <c r="H44" s="6">
        <f>DATE(2025,1,15)</f>
        <v>45672</v>
      </c>
      <c r="I44" s="4">
        <v>5871.15</v>
      </c>
      <c r="J44" s="4" t="s">
        <v>80</v>
      </c>
      <c r="K44" s="11"/>
      <c r="L44" s="11"/>
      <c r="M44" s="4"/>
      <c r="N44" s="4"/>
      <c r="O44" s="4"/>
      <c r="P44" s="11"/>
      <c r="Q44" s="19"/>
    </row>
    <row r="45" spans="1:17" x14ac:dyDescent="0.25">
      <c r="A45" s="4">
        <f t="shared" ca="1" si="0"/>
        <v>0.80987903425159302</v>
      </c>
      <c r="B45" s="5" t="s">
        <v>6982</v>
      </c>
      <c r="C45" s="5" t="s">
        <v>6983</v>
      </c>
      <c r="D45" s="5" t="s">
        <v>6895</v>
      </c>
      <c r="E45" s="5" t="s">
        <v>6984</v>
      </c>
      <c r="F45" s="5" t="s">
        <v>6985</v>
      </c>
      <c r="G45" s="4" t="s">
        <v>79</v>
      </c>
      <c r="H45" s="6">
        <f>DATE(2024,10,2)</f>
        <v>45567</v>
      </c>
      <c r="I45" s="4">
        <v>111.2</v>
      </c>
      <c r="J45" s="4" t="s">
        <v>80</v>
      </c>
      <c r="K45" s="11"/>
      <c r="L45" s="11"/>
      <c r="M45" s="4"/>
      <c r="N45" s="4"/>
      <c r="O45" s="4"/>
      <c r="P45" s="11"/>
      <c r="Q45" s="19"/>
    </row>
    <row r="46" spans="1:17" x14ac:dyDescent="0.25">
      <c r="A46" s="4">
        <f t="shared" ca="1" si="0"/>
        <v>0.78043099169590013</v>
      </c>
      <c r="B46" s="5" t="s">
        <v>85</v>
      </c>
      <c r="C46" s="5" t="s">
        <v>86</v>
      </c>
      <c r="D46" s="5" t="s">
        <v>6895</v>
      </c>
      <c r="E46" s="5" t="s">
        <v>6986</v>
      </c>
      <c r="F46" s="5" t="s">
        <v>6987</v>
      </c>
      <c r="G46" s="4" t="s">
        <v>101</v>
      </c>
      <c r="H46" s="6">
        <f>DATE(2025,2,27)</f>
        <v>45715</v>
      </c>
      <c r="I46" s="4">
        <v>62.05</v>
      </c>
      <c r="J46" s="4" t="s">
        <v>80</v>
      </c>
      <c r="K46" s="11"/>
      <c r="L46" s="11"/>
      <c r="M46" s="4"/>
      <c r="N46" s="4"/>
      <c r="O46" s="4"/>
      <c r="P46" s="11"/>
      <c r="Q46" s="19"/>
    </row>
    <row r="47" spans="1:17" x14ac:dyDescent="0.25">
      <c r="A47" s="4">
        <f t="shared" ca="1" si="0"/>
        <v>0.1009225597027078</v>
      </c>
      <c r="B47" s="5" t="s">
        <v>6982</v>
      </c>
      <c r="C47" s="5" t="s">
        <v>6983</v>
      </c>
      <c r="D47" s="5" t="s">
        <v>6895</v>
      </c>
      <c r="E47" s="5" t="s">
        <v>6988</v>
      </c>
      <c r="F47" s="5" t="s">
        <v>6989</v>
      </c>
      <c r="G47" s="4" t="s">
        <v>79</v>
      </c>
      <c r="H47" s="6">
        <f>DATE(2024,12,13)</f>
        <v>45639</v>
      </c>
      <c r="I47" s="4">
        <v>983</v>
      </c>
      <c r="J47" s="4" t="s">
        <v>80</v>
      </c>
      <c r="K47" s="11"/>
      <c r="L47" s="11"/>
      <c r="M47" s="4"/>
      <c r="N47" s="4"/>
      <c r="O47" s="4"/>
      <c r="P47" s="11"/>
      <c r="Q47" s="19"/>
    </row>
    <row r="48" spans="1:17" x14ac:dyDescent="0.25">
      <c r="A48" s="4">
        <f t="shared" ca="1" si="0"/>
        <v>0.7686046172891875</v>
      </c>
      <c r="B48" s="5" t="s">
        <v>6982</v>
      </c>
      <c r="C48" s="5" t="s">
        <v>6983</v>
      </c>
      <c r="D48" s="5" t="s">
        <v>6895</v>
      </c>
      <c r="E48" s="5" t="s">
        <v>6990</v>
      </c>
      <c r="F48" s="5" t="s">
        <v>6991</v>
      </c>
      <c r="G48" s="4" t="s">
        <v>79</v>
      </c>
      <c r="H48" s="6">
        <f>DATE(2024,10,9)</f>
        <v>45574</v>
      </c>
      <c r="I48" s="4">
        <v>562.75</v>
      </c>
      <c r="J48" s="4" t="s">
        <v>80</v>
      </c>
      <c r="K48" s="11"/>
      <c r="L48" s="11"/>
      <c r="M48" s="4"/>
      <c r="N48" s="4"/>
      <c r="O48" s="4"/>
      <c r="P48" s="11"/>
      <c r="Q48" s="19"/>
    </row>
    <row r="49" spans="1:17" x14ac:dyDescent="0.25">
      <c r="A49" s="4">
        <f t="shared" ca="1" si="0"/>
        <v>0.71544167456769681</v>
      </c>
      <c r="B49" s="5" t="s">
        <v>6982</v>
      </c>
      <c r="C49" s="5" t="s">
        <v>6983</v>
      </c>
      <c r="D49" s="5" t="s">
        <v>6895</v>
      </c>
      <c r="E49" s="5" t="s">
        <v>6992</v>
      </c>
      <c r="F49" s="5" t="s">
        <v>6993</v>
      </c>
      <c r="G49" s="4" t="s">
        <v>79</v>
      </c>
      <c r="H49" s="6">
        <f>DATE(2024,10,28)</f>
        <v>45593</v>
      </c>
      <c r="I49" s="4">
        <v>177.96</v>
      </c>
      <c r="J49" s="4" t="s">
        <v>80</v>
      </c>
      <c r="K49" s="11"/>
      <c r="L49" s="11"/>
      <c r="M49" s="4"/>
      <c r="N49" s="4"/>
      <c r="O49" s="4"/>
      <c r="P49" s="11"/>
      <c r="Q49" s="19"/>
    </row>
    <row r="50" spans="1:17" x14ac:dyDescent="0.25">
      <c r="A50" s="4">
        <f t="shared" ca="1" si="0"/>
        <v>0.50619966091630475</v>
      </c>
      <c r="B50" s="5" t="s">
        <v>6982</v>
      </c>
      <c r="C50" s="5" t="s">
        <v>6983</v>
      </c>
      <c r="D50" s="5" t="s">
        <v>6895</v>
      </c>
      <c r="E50" s="5" t="s">
        <v>6994</v>
      </c>
      <c r="F50" s="5" t="s">
        <v>6995</v>
      </c>
      <c r="G50" s="4" t="s">
        <v>79</v>
      </c>
      <c r="H50" s="6">
        <f>DATE(2024,10,29)</f>
        <v>45594</v>
      </c>
      <c r="I50" s="4">
        <v>22.24</v>
      </c>
      <c r="J50" s="4" t="s">
        <v>80</v>
      </c>
      <c r="K50" s="11"/>
      <c r="L50" s="11"/>
      <c r="M50" s="4"/>
      <c r="N50" s="4"/>
      <c r="O50" s="4"/>
      <c r="P50" s="11"/>
      <c r="Q50" s="19"/>
    </row>
    <row r="51" spans="1:17" x14ac:dyDescent="0.25">
      <c r="A51" s="4">
        <f t="shared" ca="1" si="0"/>
        <v>0.90764110862754299</v>
      </c>
      <c r="B51" s="5" t="s">
        <v>6982</v>
      </c>
      <c r="C51" s="5" t="s">
        <v>6983</v>
      </c>
      <c r="D51" s="5" t="s">
        <v>6895</v>
      </c>
      <c r="E51" s="5" t="s">
        <v>6996</v>
      </c>
      <c r="F51" s="5" t="s">
        <v>6997</v>
      </c>
      <c r="G51" s="4" t="s">
        <v>79</v>
      </c>
      <c r="H51" s="6">
        <f>DATE(2025,1,14)</f>
        <v>45671</v>
      </c>
      <c r="I51" s="4">
        <v>8377.09</v>
      </c>
      <c r="J51" s="4" t="s">
        <v>80</v>
      </c>
      <c r="K51" s="11"/>
      <c r="L51" s="11"/>
      <c r="M51" s="4"/>
      <c r="N51" s="4"/>
      <c r="O51" s="4"/>
      <c r="P51" s="11"/>
      <c r="Q51" s="19"/>
    </row>
    <row r="52" spans="1:17" x14ac:dyDescent="0.25">
      <c r="A52" s="4">
        <f t="shared" ca="1" si="0"/>
        <v>0.92191293089621951</v>
      </c>
      <c r="B52" s="5" t="s">
        <v>6982</v>
      </c>
      <c r="C52" s="5" t="s">
        <v>6983</v>
      </c>
      <c r="D52" s="5" t="s">
        <v>6895</v>
      </c>
      <c r="E52" s="5" t="s">
        <v>6998</v>
      </c>
      <c r="F52" s="5" t="s">
        <v>6999</v>
      </c>
      <c r="G52" s="4" t="s">
        <v>79</v>
      </c>
      <c r="H52" s="6">
        <f>DATE(2024,10,25)</f>
        <v>45590</v>
      </c>
      <c r="I52" s="4">
        <v>511.38</v>
      </c>
      <c r="J52" s="4" t="s">
        <v>80</v>
      </c>
      <c r="K52" s="11"/>
      <c r="L52" s="11"/>
      <c r="M52" s="4"/>
      <c r="N52" s="4"/>
      <c r="O52" s="4"/>
      <c r="P52" s="11"/>
      <c r="Q52" s="19"/>
    </row>
    <row r="53" spans="1:17" x14ac:dyDescent="0.25">
      <c r="A53" s="4">
        <f t="shared" ca="1" si="0"/>
        <v>2.3298162944978218E-2</v>
      </c>
      <c r="B53" s="5" t="s">
        <v>6982</v>
      </c>
      <c r="C53" s="5" t="s">
        <v>6983</v>
      </c>
      <c r="D53" s="5" t="s">
        <v>6895</v>
      </c>
      <c r="E53" s="5" t="s">
        <v>7000</v>
      </c>
      <c r="F53" s="5" t="s">
        <v>7001</v>
      </c>
      <c r="G53" s="4" t="s">
        <v>79</v>
      </c>
      <c r="H53" s="6">
        <f>DATE(2024,10,2)</f>
        <v>45567</v>
      </c>
      <c r="I53" s="4">
        <v>321</v>
      </c>
      <c r="J53" s="4" t="s">
        <v>80</v>
      </c>
      <c r="K53" s="11"/>
      <c r="L53" s="11"/>
      <c r="M53" s="4"/>
      <c r="N53" s="4"/>
      <c r="O53" s="4"/>
      <c r="P53" s="11"/>
      <c r="Q53" s="19"/>
    </row>
    <row r="54" spans="1:17" x14ac:dyDescent="0.25">
      <c r="A54" s="4">
        <f t="shared" ca="1" si="0"/>
        <v>0.63318163444849906</v>
      </c>
      <c r="B54" s="5" t="s">
        <v>6982</v>
      </c>
      <c r="C54" s="5" t="s">
        <v>6983</v>
      </c>
      <c r="D54" s="5" t="s">
        <v>6895</v>
      </c>
      <c r="E54" s="5" t="s">
        <v>7002</v>
      </c>
      <c r="F54" s="5" t="s">
        <v>7003</v>
      </c>
      <c r="G54" s="4" t="s">
        <v>79</v>
      </c>
      <c r="H54" s="6">
        <f>DATE(2024,12,13)</f>
        <v>45639</v>
      </c>
      <c r="I54" s="4">
        <v>32.32</v>
      </c>
      <c r="J54" s="4" t="s">
        <v>80</v>
      </c>
      <c r="K54" s="11"/>
      <c r="L54" s="11"/>
      <c r="M54" s="4"/>
      <c r="N54" s="4"/>
      <c r="O54" s="4"/>
      <c r="P54" s="11"/>
      <c r="Q54" s="19"/>
    </row>
    <row r="55" spans="1:17" x14ac:dyDescent="0.25">
      <c r="A55" s="4">
        <f t="shared" ca="1" si="0"/>
        <v>0.70795523152973316</v>
      </c>
      <c r="B55" s="5" t="s">
        <v>241</v>
      </c>
      <c r="C55" s="5" t="s">
        <v>242</v>
      </c>
      <c r="D55" s="5" t="s">
        <v>6895</v>
      </c>
      <c r="E55" s="5" t="s">
        <v>7004</v>
      </c>
      <c r="F55" s="5" t="s">
        <v>7005</v>
      </c>
      <c r="G55" s="4" t="s">
        <v>79</v>
      </c>
      <c r="H55" s="6">
        <f>DATE(2024,11,26)</f>
        <v>45622</v>
      </c>
      <c r="I55" s="4">
        <v>1212.27</v>
      </c>
      <c r="J55" s="4" t="s">
        <v>80</v>
      </c>
      <c r="K55" s="11"/>
      <c r="L55" s="11"/>
      <c r="M55" s="4"/>
      <c r="N55" s="4"/>
      <c r="O55" s="4"/>
      <c r="P55" s="11"/>
      <c r="Q55" s="19"/>
    </row>
    <row r="56" spans="1:17" x14ac:dyDescent="0.25">
      <c r="A56" s="4">
        <f t="shared" ca="1" si="0"/>
        <v>0.14570695025357261</v>
      </c>
      <c r="B56" s="5" t="s">
        <v>6982</v>
      </c>
      <c r="C56" s="5" t="s">
        <v>6983</v>
      </c>
      <c r="D56" s="5" t="s">
        <v>6895</v>
      </c>
      <c r="E56" s="5" t="s">
        <v>7006</v>
      </c>
      <c r="F56" s="5" t="s">
        <v>7007</v>
      </c>
      <c r="G56" s="4" t="s">
        <v>79</v>
      </c>
      <c r="H56" s="6">
        <f>DATE(2025,1,10)</f>
        <v>45667</v>
      </c>
      <c r="I56" s="4">
        <v>122.2</v>
      </c>
      <c r="J56" s="4" t="s">
        <v>80</v>
      </c>
      <c r="K56" s="11"/>
      <c r="L56" s="11"/>
      <c r="M56" s="4"/>
      <c r="N56" s="4"/>
      <c r="O56" s="4"/>
      <c r="P56" s="11"/>
      <c r="Q56" s="19"/>
    </row>
    <row r="57" spans="1:17" x14ac:dyDescent="0.25">
      <c r="A57" s="4">
        <f t="shared" ca="1" si="0"/>
        <v>0.83073391954539566</v>
      </c>
      <c r="B57" s="5" t="s">
        <v>6982</v>
      </c>
      <c r="C57" s="5" t="s">
        <v>6983</v>
      </c>
      <c r="D57" s="5" t="s">
        <v>6895</v>
      </c>
      <c r="E57" s="5" t="s">
        <v>7008</v>
      </c>
      <c r="F57" s="5" t="s">
        <v>7009</v>
      </c>
      <c r="G57" s="4" t="s">
        <v>79</v>
      </c>
      <c r="H57" s="6">
        <f>DATE(2024,11,8)</f>
        <v>45604</v>
      </c>
      <c r="I57" s="4">
        <v>266.88</v>
      </c>
      <c r="J57" s="4" t="s">
        <v>80</v>
      </c>
      <c r="K57" s="11"/>
      <c r="L57" s="11"/>
      <c r="M57" s="4"/>
      <c r="N57" s="4"/>
      <c r="O57" s="4"/>
      <c r="P57" s="11"/>
      <c r="Q57" s="19"/>
    </row>
    <row r="58" spans="1:17" x14ac:dyDescent="0.25">
      <c r="A58" s="4">
        <f t="shared" ca="1" si="0"/>
        <v>0.30526719967227534</v>
      </c>
      <c r="B58" s="5" t="s">
        <v>81</v>
      </c>
      <c r="C58" s="5" t="s">
        <v>82</v>
      </c>
      <c r="D58" s="5" t="s">
        <v>6895</v>
      </c>
      <c r="E58" s="5" t="s">
        <v>7010</v>
      </c>
      <c r="F58" s="5" t="s">
        <v>7011</v>
      </c>
      <c r="G58" s="4" t="s">
        <v>101</v>
      </c>
      <c r="H58" s="6">
        <f>DATE(2025,1,21)</f>
        <v>45678</v>
      </c>
      <c r="I58" s="4">
        <v>560.29</v>
      </c>
      <c r="J58" s="4" t="s">
        <v>80</v>
      </c>
      <c r="K58" s="11"/>
      <c r="L58" s="11"/>
      <c r="M58" s="4"/>
      <c r="N58" s="4"/>
      <c r="O58" s="4"/>
      <c r="P58" s="11"/>
      <c r="Q58" s="19"/>
    </row>
    <row r="59" spans="1:17" x14ac:dyDescent="0.25">
      <c r="A59" s="4">
        <f t="shared" ca="1" si="0"/>
        <v>0.38218867208641838</v>
      </c>
      <c r="B59" s="5" t="s">
        <v>417</v>
      </c>
      <c r="C59" s="5" t="s">
        <v>418</v>
      </c>
      <c r="D59" s="5" t="s">
        <v>6895</v>
      </c>
      <c r="E59" s="5" t="s">
        <v>7012</v>
      </c>
      <c r="F59" s="5" t="s">
        <v>7013</v>
      </c>
      <c r="G59" s="4" t="s">
        <v>79</v>
      </c>
      <c r="H59" s="6">
        <f>DATE(2025,2,19)</f>
        <v>45707</v>
      </c>
      <c r="I59" s="4">
        <v>0</v>
      </c>
      <c r="J59" s="4" t="s">
        <v>80</v>
      </c>
      <c r="K59" s="11"/>
      <c r="L59" s="11"/>
      <c r="M59" s="4"/>
      <c r="N59" s="4"/>
      <c r="O59" s="4"/>
      <c r="P59" s="11"/>
      <c r="Q59" s="19"/>
    </row>
    <row r="60" spans="1:17" x14ac:dyDescent="0.25">
      <c r="A60" s="4">
        <f t="shared" ca="1" si="0"/>
        <v>0.46919177104207177</v>
      </c>
      <c r="B60" s="5" t="s">
        <v>6982</v>
      </c>
      <c r="C60" s="5" t="s">
        <v>6983</v>
      </c>
      <c r="D60" s="5" t="s">
        <v>6895</v>
      </c>
      <c r="E60" s="5" t="s">
        <v>7014</v>
      </c>
      <c r="F60" s="5" t="s">
        <v>5154</v>
      </c>
      <c r="G60" s="4" t="s">
        <v>79</v>
      </c>
      <c r="H60" s="6">
        <f>DATE(2024,12,12)</f>
        <v>45638</v>
      </c>
      <c r="I60" s="4">
        <v>290.5</v>
      </c>
      <c r="J60" s="4" t="s">
        <v>80</v>
      </c>
      <c r="K60" s="11"/>
      <c r="L60" s="11"/>
      <c r="M60" s="4"/>
      <c r="N60" s="4"/>
      <c r="O60" s="4"/>
      <c r="P60" s="11"/>
      <c r="Q60" s="19"/>
    </row>
    <row r="61" spans="1:17" x14ac:dyDescent="0.25">
      <c r="A61" s="4">
        <f t="shared" ca="1" si="0"/>
        <v>0.25730787102274777</v>
      </c>
      <c r="B61" s="5" t="s">
        <v>6982</v>
      </c>
      <c r="C61" s="5" t="s">
        <v>6983</v>
      </c>
      <c r="D61" s="5" t="s">
        <v>6895</v>
      </c>
      <c r="E61" s="5" t="s">
        <v>7015</v>
      </c>
      <c r="F61" s="5" t="s">
        <v>7016</v>
      </c>
      <c r="G61" s="4" t="s">
        <v>79</v>
      </c>
      <c r="H61" s="6">
        <f>DATE(2024,10,17)</f>
        <v>45582</v>
      </c>
      <c r="I61" s="4">
        <v>756.74</v>
      </c>
      <c r="J61" s="4" t="s">
        <v>80</v>
      </c>
      <c r="K61" s="11"/>
      <c r="L61" s="11"/>
      <c r="M61" s="4"/>
      <c r="N61" s="4"/>
      <c r="O61" s="4"/>
      <c r="P61" s="11"/>
      <c r="Q61" s="19"/>
    </row>
    <row r="62" spans="1:17" x14ac:dyDescent="0.25">
      <c r="A62">
        <f t="shared" ca="1" si="0"/>
        <v>0.15076412157867147</v>
      </c>
      <c r="B62" s="8" t="s">
        <v>81</v>
      </c>
      <c r="C62" s="8" t="s">
        <v>82</v>
      </c>
      <c r="D62" s="8" t="s">
        <v>6895</v>
      </c>
      <c r="E62" s="8" t="s">
        <v>7017</v>
      </c>
      <c r="F62" s="8" t="s">
        <v>7018</v>
      </c>
      <c r="G62" s="7" t="s">
        <v>101</v>
      </c>
      <c r="H62" s="9">
        <f>DATE(2025,1,21)</f>
        <v>45678</v>
      </c>
      <c r="I62" s="7">
        <v>21085.48</v>
      </c>
      <c r="J62" s="7" t="s">
        <v>80</v>
      </c>
      <c r="K62" s="10"/>
      <c r="L62" s="10"/>
      <c r="M62" s="7"/>
      <c r="N62" s="7"/>
      <c r="O62" s="7"/>
      <c r="P62" s="10"/>
      <c r="Q62" s="18"/>
    </row>
    <row r="63" spans="1:17" x14ac:dyDescent="0.25">
      <c r="A63">
        <f t="shared" ca="1" si="0"/>
        <v>0.17948647025239473</v>
      </c>
      <c r="B63" s="8" t="s">
        <v>85</v>
      </c>
      <c r="C63" s="8" t="s">
        <v>86</v>
      </c>
      <c r="D63" s="8" t="s">
        <v>6895</v>
      </c>
      <c r="E63" s="8" t="s">
        <v>7019</v>
      </c>
      <c r="F63" s="8" t="s">
        <v>7020</v>
      </c>
      <c r="G63" s="7" t="s">
        <v>101</v>
      </c>
      <c r="H63" s="9">
        <f>DATE(2025,1,24)</f>
        <v>45681</v>
      </c>
      <c r="I63" s="7">
        <v>12423.72</v>
      </c>
      <c r="J63" s="7" t="s">
        <v>80</v>
      </c>
      <c r="K63" s="10"/>
      <c r="L63" s="10"/>
      <c r="M63" s="7"/>
      <c r="N63" s="7"/>
      <c r="O63" s="7"/>
      <c r="P63" s="10"/>
      <c r="Q63" s="18"/>
    </row>
    <row r="64" spans="1:17" x14ac:dyDescent="0.25">
      <c r="A64">
        <f t="shared" ca="1" si="0"/>
        <v>0.98562168867069755</v>
      </c>
      <c r="B64" s="8" t="s">
        <v>136</v>
      </c>
      <c r="C64" s="8" t="s">
        <v>137</v>
      </c>
      <c r="D64" s="8" t="s">
        <v>6895</v>
      </c>
      <c r="E64" s="8" t="s">
        <v>7021</v>
      </c>
      <c r="F64" s="8" t="s">
        <v>7022</v>
      </c>
      <c r="G64" s="7" t="s">
        <v>79</v>
      </c>
      <c r="H64" s="9">
        <f>DATE(2024,10,16)</f>
        <v>45581</v>
      </c>
      <c r="I64" s="7">
        <v>15441.01</v>
      </c>
      <c r="J64" s="7" t="s">
        <v>80</v>
      </c>
      <c r="K64" s="10"/>
      <c r="L64" s="10"/>
      <c r="M64" s="7"/>
      <c r="N64" s="7"/>
      <c r="O64" s="7"/>
      <c r="P64" s="10"/>
      <c r="Q64" s="18"/>
    </row>
    <row r="65" spans="1:17" x14ac:dyDescent="0.25">
      <c r="A65">
        <f t="shared" ca="1" si="0"/>
        <v>0.77780982271896126</v>
      </c>
      <c r="B65" s="8" t="s">
        <v>574</v>
      </c>
      <c r="C65" s="8" t="s">
        <v>575</v>
      </c>
      <c r="D65" s="8" t="s">
        <v>6895</v>
      </c>
      <c r="E65" s="8" t="s">
        <v>7023</v>
      </c>
      <c r="F65" s="8" t="s">
        <v>7024</v>
      </c>
      <c r="G65" s="7" t="s">
        <v>79</v>
      </c>
      <c r="H65" s="9">
        <f>DATE(2024,10,22)</f>
        <v>45587</v>
      </c>
      <c r="I65" s="7">
        <v>18689.23</v>
      </c>
      <c r="J65" s="7" t="s">
        <v>80</v>
      </c>
      <c r="K65" s="10"/>
      <c r="L65" s="10"/>
      <c r="M65" s="7"/>
      <c r="N65" s="7"/>
      <c r="O65" s="7"/>
      <c r="P65" s="10"/>
      <c r="Q65" s="18"/>
    </row>
    <row r="66" spans="1:17" x14ac:dyDescent="0.25">
      <c r="A66">
        <f t="shared" ca="1" si="0"/>
        <v>0.803627446885958</v>
      </c>
      <c r="B66" s="8" t="s">
        <v>6982</v>
      </c>
      <c r="C66" s="8" t="s">
        <v>6983</v>
      </c>
      <c r="D66" s="8" t="s">
        <v>6895</v>
      </c>
      <c r="E66" s="8" t="s">
        <v>7025</v>
      </c>
      <c r="F66" s="8" t="s">
        <v>7026</v>
      </c>
      <c r="G66" s="7" t="s">
        <v>79</v>
      </c>
      <c r="H66" s="9">
        <f>DATE(2025,1,14)</f>
        <v>45671</v>
      </c>
      <c r="I66" s="7">
        <v>25317.82</v>
      </c>
      <c r="J66" s="7" t="s">
        <v>80</v>
      </c>
      <c r="K66" s="10"/>
      <c r="L66" s="10"/>
      <c r="M66" s="7"/>
      <c r="N66" s="7"/>
      <c r="O66" s="7"/>
      <c r="P66" s="10"/>
      <c r="Q66" s="18"/>
    </row>
    <row r="67" spans="1:17" x14ac:dyDescent="0.25">
      <c r="A67">
        <f t="shared" ref="A67:A130" ca="1" si="4">RAND()</f>
        <v>0.6948415189180065</v>
      </c>
      <c r="B67" s="8" t="s">
        <v>187</v>
      </c>
      <c r="C67" s="8" t="s">
        <v>188</v>
      </c>
      <c r="D67" s="8" t="s">
        <v>6895</v>
      </c>
      <c r="E67" s="8" t="s">
        <v>7027</v>
      </c>
      <c r="F67" s="8" t="s">
        <v>7028</v>
      </c>
      <c r="G67" s="7" t="s">
        <v>79</v>
      </c>
      <c r="H67" s="9">
        <f>DATE(2024,11,6)</f>
        <v>45602</v>
      </c>
      <c r="I67" s="7">
        <v>23816.7</v>
      </c>
      <c r="J67" s="7" t="s">
        <v>80</v>
      </c>
      <c r="K67" s="10"/>
      <c r="L67" s="10"/>
      <c r="M67" s="7"/>
      <c r="N67" s="7"/>
      <c r="O67" s="7"/>
      <c r="P67" s="10"/>
      <c r="Q67" s="18"/>
    </row>
    <row r="68" spans="1:17" x14ac:dyDescent="0.25">
      <c r="A68">
        <f t="shared" ca="1" si="4"/>
        <v>0.9798471362901382</v>
      </c>
      <c r="B68" s="8" t="s">
        <v>261</v>
      </c>
      <c r="C68" s="8" t="s">
        <v>262</v>
      </c>
      <c r="D68" s="8" t="s">
        <v>6895</v>
      </c>
      <c r="E68" s="8" t="s">
        <v>7029</v>
      </c>
      <c r="F68" s="8" t="s">
        <v>7030</v>
      </c>
      <c r="G68" s="7" t="s">
        <v>79</v>
      </c>
      <c r="H68" s="9">
        <f>DATE(2024,12,27)</f>
        <v>45653</v>
      </c>
      <c r="I68" s="7">
        <v>11966.45</v>
      </c>
      <c r="J68" s="7" t="s">
        <v>80</v>
      </c>
      <c r="K68" s="10"/>
      <c r="L68" s="10"/>
      <c r="M68" s="7"/>
      <c r="N68" s="7"/>
      <c r="O68" s="7"/>
      <c r="P68" s="10"/>
      <c r="Q68" s="18"/>
    </row>
    <row r="69" spans="1:17" x14ac:dyDescent="0.25">
      <c r="A69">
        <f t="shared" ca="1" si="4"/>
        <v>0.98588379173468721</v>
      </c>
      <c r="B69" s="8" t="s">
        <v>187</v>
      </c>
      <c r="C69" s="8" t="s">
        <v>188</v>
      </c>
      <c r="D69" s="8" t="s">
        <v>6895</v>
      </c>
      <c r="E69" s="8" t="s">
        <v>7031</v>
      </c>
      <c r="F69" s="8" t="s">
        <v>7032</v>
      </c>
      <c r="G69" s="7" t="s">
        <v>79</v>
      </c>
      <c r="H69" s="9">
        <f>DATE(2024,11,6)</f>
        <v>45602</v>
      </c>
      <c r="I69" s="7">
        <v>22694.48</v>
      </c>
      <c r="J69" s="7" t="s">
        <v>80</v>
      </c>
      <c r="K69" s="10"/>
      <c r="L69" s="10"/>
      <c r="M69" s="7"/>
      <c r="N69" s="7"/>
      <c r="O69" s="7"/>
      <c r="P69" s="10"/>
      <c r="Q69" s="18"/>
    </row>
    <row r="70" spans="1:17" x14ac:dyDescent="0.25">
      <c r="A70">
        <f t="shared" ca="1" si="4"/>
        <v>0.23157403322235681</v>
      </c>
      <c r="B70" s="8" t="s">
        <v>1321</v>
      </c>
      <c r="C70" s="8" t="s">
        <v>1322</v>
      </c>
      <c r="D70" s="8" t="s">
        <v>6895</v>
      </c>
      <c r="E70" s="8" t="s">
        <v>7033</v>
      </c>
      <c r="F70" s="8" t="s">
        <v>7034</v>
      </c>
      <c r="G70" s="7" t="s">
        <v>79</v>
      </c>
      <c r="H70" s="9">
        <f>DATE(2024,11,25)</f>
        <v>45621</v>
      </c>
      <c r="I70" s="7">
        <v>12324</v>
      </c>
      <c r="J70" s="7" t="s">
        <v>80</v>
      </c>
      <c r="K70" s="10"/>
      <c r="L70" s="10"/>
      <c r="M70" s="7"/>
      <c r="N70" s="7"/>
      <c r="O70" s="7"/>
      <c r="P70" s="10"/>
      <c r="Q70" s="18"/>
    </row>
    <row r="71" spans="1:17" x14ac:dyDescent="0.25">
      <c r="A71">
        <f t="shared" ca="1" si="4"/>
        <v>0.18357898365571146</v>
      </c>
      <c r="B71" s="8" t="s">
        <v>110</v>
      </c>
      <c r="C71" s="8" t="s">
        <v>111</v>
      </c>
      <c r="D71" s="8" t="s">
        <v>6895</v>
      </c>
      <c r="E71" s="8" t="s">
        <v>7035</v>
      </c>
      <c r="F71" s="8" t="s">
        <v>7036</v>
      </c>
      <c r="G71" s="7" t="s">
        <v>79</v>
      </c>
      <c r="H71" s="9">
        <f>DATE(2025,1,14)</f>
        <v>45671</v>
      </c>
      <c r="I71" s="7">
        <v>16091.6</v>
      </c>
      <c r="J71" s="7" t="s">
        <v>80</v>
      </c>
      <c r="K71" s="10"/>
      <c r="L71" s="10"/>
      <c r="M71" s="7"/>
      <c r="N71" s="7"/>
      <c r="O71" s="7"/>
      <c r="P71" s="10"/>
      <c r="Q71" s="18"/>
    </row>
    <row r="72" spans="1:17" x14ac:dyDescent="0.25">
      <c r="A72">
        <f t="shared" ca="1" si="4"/>
        <v>0.41508544367751299</v>
      </c>
      <c r="B72" s="8" t="s">
        <v>241</v>
      </c>
      <c r="C72" s="8" t="s">
        <v>242</v>
      </c>
      <c r="D72" s="8" t="s">
        <v>6895</v>
      </c>
      <c r="E72" s="8" t="s">
        <v>7037</v>
      </c>
      <c r="F72" s="8" t="s">
        <v>7038</v>
      </c>
      <c r="G72" s="7" t="s">
        <v>79</v>
      </c>
      <c r="H72" s="9">
        <f>DATE(2024,11,7)</f>
        <v>45603</v>
      </c>
      <c r="I72" s="7">
        <v>12734.58</v>
      </c>
      <c r="J72" s="7" t="s">
        <v>80</v>
      </c>
      <c r="K72" s="10"/>
      <c r="L72" s="10"/>
      <c r="M72" s="7"/>
      <c r="N72" s="7"/>
      <c r="O72" s="7"/>
      <c r="P72" s="10"/>
      <c r="Q72" s="18"/>
    </row>
    <row r="73" spans="1:17" x14ac:dyDescent="0.25">
      <c r="A73">
        <f t="shared" ca="1" si="4"/>
        <v>0.49344648573394378</v>
      </c>
      <c r="B73" s="8" t="s">
        <v>110</v>
      </c>
      <c r="C73" s="8" t="s">
        <v>111</v>
      </c>
      <c r="D73" s="8" t="s">
        <v>6895</v>
      </c>
      <c r="E73" s="8" t="s">
        <v>7039</v>
      </c>
      <c r="F73" s="8" t="s">
        <v>7040</v>
      </c>
      <c r="G73" s="7" t="s">
        <v>79</v>
      </c>
      <c r="H73" s="9">
        <f>DATE(2024,12,12)</f>
        <v>45638</v>
      </c>
      <c r="I73" s="7">
        <v>17153.84</v>
      </c>
      <c r="J73" s="7" t="s">
        <v>80</v>
      </c>
      <c r="K73" s="10"/>
      <c r="L73" s="10"/>
      <c r="M73" s="7"/>
      <c r="N73" s="7"/>
      <c r="O73" s="7"/>
      <c r="P73" s="10"/>
      <c r="Q73" s="18"/>
    </row>
    <row r="74" spans="1:17" x14ac:dyDescent="0.25">
      <c r="A74">
        <f t="shared" ca="1" si="4"/>
        <v>0.8992169882831772</v>
      </c>
      <c r="B74" s="8" t="s">
        <v>187</v>
      </c>
      <c r="C74" s="8" t="s">
        <v>188</v>
      </c>
      <c r="D74" s="8" t="s">
        <v>6895</v>
      </c>
      <c r="E74" s="8" t="s">
        <v>7041</v>
      </c>
      <c r="F74" s="8" t="s">
        <v>7042</v>
      </c>
      <c r="G74" s="7" t="s">
        <v>101</v>
      </c>
      <c r="H74" s="9">
        <f>DATE(2025,2,19)</f>
        <v>45707</v>
      </c>
      <c r="I74" s="7">
        <v>12805.2</v>
      </c>
      <c r="J74" s="7" t="s">
        <v>80</v>
      </c>
      <c r="K74" s="10"/>
      <c r="L74" s="10"/>
      <c r="M74" s="7"/>
      <c r="N74" s="7"/>
      <c r="O74" s="7"/>
      <c r="P74" s="10"/>
      <c r="Q74" s="18"/>
    </row>
    <row r="75" spans="1:17" x14ac:dyDescent="0.25">
      <c r="A75">
        <f t="shared" ca="1" si="4"/>
        <v>0.7289875551889109</v>
      </c>
      <c r="B75" s="8" t="s">
        <v>136</v>
      </c>
      <c r="C75" s="8" t="s">
        <v>137</v>
      </c>
      <c r="D75" s="8" t="s">
        <v>6895</v>
      </c>
      <c r="E75" s="8" t="s">
        <v>7043</v>
      </c>
      <c r="F75" s="8" t="s">
        <v>7044</v>
      </c>
      <c r="G75" s="7" t="s">
        <v>79</v>
      </c>
      <c r="H75" s="9">
        <f>DATE(2024,11,19)</f>
        <v>45615</v>
      </c>
      <c r="I75" s="7">
        <v>14162.96</v>
      </c>
      <c r="J75" s="7" t="s">
        <v>80</v>
      </c>
      <c r="K75" s="10"/>
      <c r="L75" s="10"/>
      <c r="M75" s="7"/>
      <c r="N75" s="7"/>
      <c r="O75" s="7"/>
      <c r="P75" s="10"/>
      <c r="Q75" s="18"/>
    </row>
    <row r="76" spans="1:17" x14ac:dyDescent="0.25">
      <c r="A76">
        <f t="shared" ca="1" si="4"/>
        <v>0.16867392212462473</v>
      </c>
      <c r="B76" s="8" t="s">
        <v>166</v>
      </c>
      <c r="C76" s="8" t="s">
        <v>167</v>
      </c>
      <c r="D76" s="8" t="s">
        <v>6895</v>
      </c>
      <c r="E76" s="8" t="s">
        <v>7045</v>
      </c>
      <c r="F76" s="8" t="s">
        <v>7046</v>
      </c>
      <c r="G76" s="7" t="s">
        <v>79</v>
      </c>
      <c r="H76" s="9">
        <f>DATE(2024,10,4)</f>
        <v>45569</v>
      </c>
      <c r="I76" s="7">
        <v>18720</v>
      </c>
      <c r="J76" s="7" t="s">
        <v>80</v>
      </c>
      <c r="K76" s="10"/>
      <c r="L76" s="10"/>
      <c r="M76" s="7"/>
      <c r="N76" s="7"/>
      <c r="O76" s="7"/>
      <c r="P76" s="10"/>
      <c r="Q76" s="18"/>
    </row>
    <row r="77" spans="1:17" x14ac:dyDescent="0.25">
      <c r="A77">
        <f t="shared" ca="1" si="4"/>
        <v>0.28873470926567613</v>
      </c>
      <c r="B77" s="8" t="s">
        <v>81</v>
      </c>
      <c r="C77" s="8" t="s">
        <v>82</v>
      </c>
      <c r="D77" s="8" t="s">
        <v>6895</v>
      </c>
      <c r="E77" s="8" t="s">
        <v>7047</v>
      </c>
      <c r="F77" s="8" t="s">
        <v>7048</v>
      </c>
      <c r="G77" s="7" t="s">
        <v>101</v>
      </c>
      <c r="H77" s="9">
        <f>DATE(2025,2,19)</f>
        <v>45707</v>
      </c>
      <c r="I77" s="7">
        <v>19032.14</v>
      </c>
      <c r="J77" s="7" t="s">
        <v>80</v>
      </c>
      <c r="K77" s="10"/>
      <c r="L77" s="10"/>
      <c r="M77" s="7"/>
      <c r="N77" s="7"/>
      <c r="O77" s="7"/>
      <c r="P77" s="10"/>
      <c r="Q77" s="18"/>
    </row>
    <row r="78" spans="1:17" x14ac:dyDescent="0.25">
      <c r="A78">
        <f t="shared" ca="1" si="4"/>
        <v>0.51079985146461804</v>
      </c>
      <c r="B78" s="8" t="s">
        <v>81</v>
      </c>
      <c r="C78" s="8" t="s">
        <v>82</v>
      </c>
      <c r="D78" s="8" t="s">
        <v>6895</v>
      </c>
      <c r="E78" s="8" t="s">
        <v>7049</v>
      </c>
      <c r="F78" s="8" t="s">
        <v>7018</v>
      </c>
      <c r="G78" s="7" t="s">
        <v>101</v>
      </c>
      <c r="H78" s="9">
        <f>DATE(2025,1,1)</f>
        <v>45658</v>
      </c>
      <c r="I78" s="7">
        <v>26116.29</v>
      </c>
      <c r="J78" s="7" t="s">
        <v>80</v>
      </c>
      <c r="K78" s="10"/>
      <c r="L78" s="10"/>
      <c r="M78" s="7"/>
      <c r="N78" s="7"/>
      <c r="O78" s="7"/>
      <c r="P78" s="10"/>
      <c r="Q78" s="18"/>
    </row>
    <row r="79" spans="1:17" x14ac:dyDescent="0.25">
      <c r="A79">
        <f t="shared" ca="1" si="4"/>
        <v>0.61853172080516761</v>
      </c>
      <c r="B79" s="8" t="s">
        <v>187</v>
      </c>
      <c r="C79" s="8" t="s">
        <v>188</v>
      </c>
      <c r="D79" s="8" t="s">
        <v>6895</v>
      </c>
      <c r="E79" s="8" t="s">
        <v>7050</v>
      </c>
      <c r="F79" s="8" t="s">
        <v>7051</v>
      </c>
      <c r="G79" s="7" t="s">
        <v>79</v>
      </c>
      <c r="H79" s="9">
        <f>DATE(2024,11,5)</f>
        <v>45601</v>
      </c>
      <c r="I79" s="7">
        <v>21952</v>
      </c>
      <c r="J79" s="7" t="s">
        <v>80</v>
      </c>
      <c r="K79" s="10"/>
      <c r="L79" s="10"/>
      <c r="M79" s="7"/>
      <c r="N79" s="7"/>
      <c r="O79" s="7"/>
      <c r="P79" s="10"/>
      <c r="Q79" s="18"/>
    </row>
    <row r="80" spans="1:17" x14ac:dyDescent="0.25">
      <c r="A80">
        <f t="shared" ca="1" si="4"/>
        <v>0.54057342915061701</v>
      </c>
      <c r="B80" s="8" t="s">
        <v>224</v>
      </c>
      <c r="C80" s="8" t="s">
        <v>225</v>
      </c>
      <c r="D80" s="8" t="s">
        <v>6895</v>
      </c>
      <c r="E80" s="8" t="s">
        <v>7052</v>
      </c>
      <c r="F80" s="8" t="s">
        <v>7053</v>
      </c>
      <c r="G80" s="7" t="s">
        <v>101</v>
      </c>
      <c r="H80" s="9">
        <f>DATE(2025,2,15)</f>
        <v>45703</v>
      </c>
      <c r="I80" s="7">
        <v>17942.23</v>
      </c>
      <c r="J80" s="7" t="s">
        <v>80</v>
      </c>
      <c r="K80" s="10"/>
      <c r="L80" s="10"/>
      <c r="M80" s="7"/>
      <c r="N80" s="7"/>
      <c r="O80" s="7"/>
      <c r="P80" s="10"/>
      <c r="Q80" s="18"/>
    </row>
    <row r="81" spans="1:17" x14ac:dyDescent="0.25">
      <c r="A81">
        <f t="shared" ca="1" si="4"/>
        <v>0.63103411495184147</v>
      </c>
      <c r="B81" s="8" t="s">
        <v>281</v>
      </c>
      <c r="C81" s="8" t="s">
        <v>282</v>
      </c>
      <c r="D81" s="8" t="s">
        <v>6895</v>
      </c>
      <c r="E81" s="8" t="s">
        <v>7054</v>
      </c>
      <c r="F81" s="8" t="s">
        <v>7055</v>
      </c>
      <c r="G81" s="7" t="s">
        <v>79</v>
      </c>
      <c r="H81" s="9">
        <f>DATE(2024,12,17)</f>
        <v>45643</v>
      </c>
      <c r="I81" s="7">
        <v>51060.15</v>
      </c>
      <c r="J81" s="7" t="s">
        <v>80</v>
      </c>
      <c r="K81" s="10"/>
      <c r="L81" s="10"/>
      <c r="M81" s="7"/>
      <c r="N81" s="7"/>
      <c r="O81" s="7"/>
      <c r="P81" s="10"/>
      <c r="Q81" s="18"/>
    </row>
    <row r="82" spans="1:17" x14ac:dyDescent="0.25">
      <c r="A82">
        <f t="shared" ca="1" si="4"/>
        <v>0.87663657807376827</v>
      </c>
      <c r="B82" s="8" t="s">
        <v>187</v>
      </c>
      <c r="C82" s="8" t="s">
        <v>188</v>
      </c>
      <c r="D82" s="8" t="s">
        <v>6895</v>
      </c>
      <c r="E82" s="8" t="s">
        <v>7056</v>
      </c>
      <c r="F82" s="8" t="s">
        <v>7057</v>
      </c>
      <c r="G82" s="7" t="s">
        <v>79</v>
      </c>
      <c r="H82" s="9">
        <f>DATE(2024,11,20)</f>
        <v>45616</v>
      </c>
      <c r="I82" s="7">
        <v>62389.760000000002</v>
      </c>
      <c r="J82" s="7" t="s">
        <v>80</v>
      </c>
      <c r="K82" s="10"/>
      <c r="L82" s="10"/>
      <c r="M82" s="7"/>
      <c r="N82" s="7"/>
      <c r="O82" s="7"/>
      <c r="P82" s="10"/>
      <c r="Q82" s="18"/>
    </row>
    <row r="83" spans="1:17" x14ac:dyDescent="0.25">
      <c r="A83">
        <f t="shared" ca="1" si="4"/>
        <v>0.78838643877174241</v>
      </c>
      <c r="B83" s="8" t="s">
        <v>6982</v>
      </c>
      <c r="C83" s="8" t="s">
        <v>6983</v>
      </c>
      <c r="D83" s="8" t="s">
        <v>6895</v>
      </c>
      <c r="E83" s="8" t="s">
        <v>7058</v>
      </c>
      <c r="F83" s="8" t="s">
        <v>7059</v>
      </c>
      <c r="G83" s="7" t="s">
        <v>79</v>
      </c>
      <c r="H83" s="9">
        <f>DATE(2024,12,12)</f>
        <v>45638</v>
      </c>
      <c r="I83" s="7">
        <v>15161.78</v>
      </c>
      <c r="J83" s="7" t="s">
        <v>80</v>
      </c>
      <c r="K83" s="10"/>
      <c r="L83" s="10"/>
      <c r="M83" s="7"/>
      <c r="N83" s="7"/>
      <c r="O83" s="7"/>
      <c r="P83" s="10"/>
      <c r="Q83" s="18"/>
    </row>
    <row r="84" spans="1:17" x14ac:dyDescent="0.25">
      <c r="A84">
        <f t="shared" ca="1" si="4"/>
        <v>0.60245711326135432</v>
      </c>
      <c r="B84" s="8" t="s">
        <v>81</v>
      </c>
      <c r="C84" s="8" t="s">
        <v>82</v>
      </c>
      <c r="D84" s="8" t="s">
        <v>6895</v>
      </c>
      <c r="E84" s="8" t="s">
        <v>7060</v>
      </c>
      <c r="F84" s="8" t="s">
        <v>7061</v>
      </c>
      <c r="G84" s="7" t="s">
        <v>79</v>
      </c>
      <c r="H84" s="9">
        <f>DATE(2024,11,10)</f>
        <v>45606</v>
      </c>
      <c r="I84" s="7">
        <v>55490.48</v>
      </c>
      <c r="J84" s="7" t="s">
        <v>80</v>
      </c>
      <c r="K84" s="10"/>
      <c r="L84" s="10"/>
      <c r="M84" s="7"/>
      <c r="N84" s="7"/>
      <c r="O84" s="7"/>
      <c r="P84" s="10"/>
      <c r="Q84" s="18"/>
    </row>
    <row r="85" spans="1:17" x14ac:dyDescent="0.25">
      <c r="A85">
        <f t="shared" ca="1" si="4"/>
        <v>0.27815885049948375</v>
      </c>
      <c r="B85" s="8" t="s">
        <v>7062</v>
      </c>
      <c r="C85" s="8" t="s">
        <v>7063</v>
      </c>
      <c r="D85" s="8" t="s">
        <v>6895</v>
      </c>
      <c r="E85" s="8" t="s">
        <v>7064</v>
      </c>
      <c r="F85" s="8" t="s">
        <v>7065</v>
      </c>
      <c r="G85" s="7" t="s">
        <v>79</v>
      </c>
      <c r="H85" s="9">
        <f>DATE(2024,12,19)</f>
        <v>45645</v>
      </c>
      <c r="I85" s="7">
        <v>15506.7</v>
      </c>
      <c r="J85" s="7" t="s">
        <v>80</v>
      </c>
      <c r="K85" s="10"/>
      <c r="L85" s="10"/>
      <c r="M85" s="7"/>
      <c r="N85" s="7"/>
      <c r="O85" s="7"/>
      <c r="P85" s="10"/>
      <c r="Q85" s="18"/>
    </row>
    <row r="86" spans="1:17" x14ac:dyDescent="0.25">
      <c r="A86">
        <f t="shared" ca="1" si="4"/>
        <v>0.60672767397189087</v>
      </c>
      <c r="B86" s="8" t="s">
        <v>81</v>
      </c>
      <c r="C86" s="8" t="s">
        <v>82</v>
      </c>
      <c r="D86" s="8" t="s">
        <v>6895</v>
      </c>
      <c r="E86" s="8" t="s">
        <v>7066</v>
      </c>
      <c r="F86" s="8" t="s">
        <v>7067</v>
      </c>
      <c r="G86" s="7" t="s">
        <v>101</v>
      </c>
      <c r="H86" s="9">
        <f>DATE(2025,1,26)</f>
        <v>45683</v>
      </c>
      <c r="I86" s="7">
        <v>15233.62</v>
      </c>
      <c r="J86" s="7" t="s">
        <v>80</v>
      </c>
      <c r="K86" s="10"/>
      <c r="L86" s="10"/>
      <c r="M86" s="7"/>
      <c r="N86" s="7"/>
      <c r="O86" s="7"/>
      <c r="P86" s="10"/>
      <c r="Q86" s="18"/>
    </row>
    <row r="87" spans="1:17" x14ac:dyDescent="0.25">
      <c r="A87">
        <f t="shared" ca="1" si="4"/>
        <v>0.32001232842689231</v>
      </c>
      <c r="B87" s="8" t="s">
        <v>366</v>
      </c>
      <c r="C87" s="8" t="s">
        <v>367</v>
      </c>
      <c r="D87" s="8" t="s">
        <v>6895</v>
      </c>
      <c r="E87" s="8" t="s">
        <v>7068</v>
      </c>
      <c r="F87" s="8" t="s">
        <v>7069</v>
      </c>
      <c r="G87" s="7" t="s">
        <v>79</v>
      </c>
      <c r="H87" s="9">
        <f>DATE(2024,12,27)</f>
        <v>45653</v>
      </c>
      <c r="I87" s="7">
        <v>15218.29</v>
      </c>
      <c r="J87" s="7" t="s">
        <v>80</v>
      </c>
      <c r="K87" s="10"/>
      <c r="L87" s="10"/>
      <c r="M87" s="7"/>
      <c r="N87" s="7"/>
      <c r="O87" s="7"/>
      <c r="P87" s="10"/>
      <c r="Q87" s="18"/>
    </row>
    <row r="88" spans="1:17" x14ac:dyDescent="0.25">
      <c r="A88">
        <f t="shared" ca="1" si="4"/>
        <v>0.58511165576766988</v>
      </c>
      <c r="B88" s="8" t="s">
        <v>81</v>
      </c>
      <c r="C88" s="8" t="s">
        <v>82</v>
      </c>
      <c r="D88" s="8" t="s">
        <v>6895</v>
      </c>
      <c r="E88" s="8" t="s">
        <v>7070</v>
      </c>
      <c r="F88" s="8" t="s">
        <v>7071</v>
      </c>
      <c r="G88" s="7" t="s">
        <v>101</v>
      </c>
      <c r="H88" s="9">
        <f>DATE(2025,1,20)</f>
        <v>45677</v>
      </c>
      <c r="I88" s="7">
        <v>27945.01</v>
      </c>
      <c r="J88" s="7" t="s">
        <v>80</v>
      </c>
      <c r="K88" s="10"/>
      <c r="L88" s="10"/>
      <c r="M88" s="7"/>
      <c r="N88" s="7"/>
      <c r="O88" s="7"/>
      <c r="P88" s="10"/>
      <c r="Q88" s="18"/>
    </row>
    <row r="89" spans="1:17" x14ac:dyDescent="0.25">
      <c r="A89">
        <f t="shared" ca="1" si="4"/>
        <v>5.4282834989339945E-2</v>
      </c>
      <c r="B89" s="8" t="s">
        <v>3881</v>
      </c>
      <c r="C89" s="8" t="s">
        <v>3882</v>
      </c>
      <c r="D89" s="8" t="s">
        <v>6895</v>
      </c>
      <c r="E89" s="8" t="s">
        <v>7072</v>
      </c>
      <c r="F89" s="8" t="s">
        <v>7073</v>
      </c>
      <c r="G89" s="7" t="s">
        <v>79</v>
      </c>
      <c r="H89" s="9">
        <f>DATE(2024,10,15)</f>
        <v>45580</v>
      </c>
      <c r="I89" s="7">
        <v>20588</v>
      </c>
      <c r="J89" s="7" t="s">
        <v>80</v>
      </c>
      <c r="K89" s="10"/>
      <c r="L89" s="10"/>
      <c r="M89" s="7"/>
      <c r="N89" s="7"/>
      <c r="O89" s="7"/>
      <c r="P89" s="10"/>
      <c r="Q89" s="18"/>
    </row>
    <row r="90" spans="1:17" x14ac:dyDescent="0.25">
      <c r="A90">
        <f t="shared" ca="1" si="4"/>
        <v>0.55504656479451453</v>
      </c>
      <c r="B90" s="8" t="s">
        <v>85</v>
      </c>
      <c r="C90" s="8" t="s">
        <v>86</v>
      </c>
      <c r="D90" s="8" t="s">
        <v>6895</v>
      </c>
      <c r="E90" s="8" t="s">
        <v>7074</v>
      </c>
      <c r="F90" s="8" t="s">
        <v>7075</v>
      </c>
      <c r="G90" s="7" t="s">
        <v>79</v>
      </c>
      <c r="H90" s="9">
        <f>DATE(2025,1,8)</f>
        <v>45665</v>
      </c>
      <c r="I90" s="7">
        <v>26805.7</v>
      </c>
      <c r="J90" s="7" t="s">
        <v>80</v>
      </c>
      <c r="K90" s="10"/>
      <c r="L90" s="10"/>
      <c r="M90" s="7"/>
      <c r="N90" s="7"/>
      <c r="O90" s="7"/>
      <c r="P90" s="10"/>
      <c r="Q90" s="18"/>
    </row>
    <row r="91" spans="1:17" x14ac:dyDescent="0.25">
      <c r="A91">
        <f t="shared" ca="1" si="4"/>
        <v>0.94150665698976232</v>
      </c>
      <c r="B91" s="8" t="s">
        <v>4565</v>
      </c>
      <c r="C91" s="8" t="s">
        <v>4566</v>
      </c>
      <c r="D91" s="8" t="s">
        <v>6895</v>
      </c>
      <c r="E91" s="8" t="s">
        <v>7076</v>
      </c>
      <c r="F91" s="8" t="s">
        <v>7077</v>
      </c>
      <c r="G91" s="7" t="s">
        <v>79</v>
      </c>
      <c r="H91" s="9">
        <f>DATE(2024,11,19)</f>
        <v>45615</v>
      </c>
      <c r="I91" s="7">
        <v>32313.69</v>
      </c>
      <c r="J91" s="7" t="s">
        <v>80</v>
      </c>
      <c r="K91" s="10"/>
      <c r="L91" s="10"/>
      <c r="M91" s="7"/>
      <c r="N91" s="7"/>
      <c r="O91" s="7"/>
      <c r="P91" s="10"/>
      <c r="Q91" s="18"/>
    </row>
    <row r="92" spans="1:17" x14ac:dyDescent="0.25">
      <c r="A92">
        <f t="shared" ca="1" si="4"/>
        <v>0.53134129864138124</v>
      </c>
      <c r="B92" s="8" t="s">
        <v>281</v>
      </c>
      <c r="C92" s="8" t="s">
        <v>282</v>
      </c>
      <c r="D92" s="8" t="s">
        <v>6895</v>
      </c>
      <c r="E92" s="8" t="s">
        <v>7078</v>
      </c>
      <c r="F92" s="8" t="s">
        <v>7055</v>
      </c>
      <c r="G92" s="7" t="s">
        <v>79</v>
      </c>
      <c r="H92" s="9">
        <f>DATE(2025,1,9)</f>
        <v>45666</v>
      </c>
      <c r="I92" s="7">
        <v>55305.64</v>
      </c>
      <c r="J92" s="7" t="s">
        <v>80</v>
      </c>
      <c r="K92" s="10"/>
      <c r="L92" s="10"/>
      <c r="M92" s="7"/>
      <c r="N92" s="7"/>
      <c r="O92" s="7"/>
      <c r="P92" s="10"/>
      <c r="Q92" s="18"/>
    </row>
    <row r="93" spans="1:17" x14ac:dyDescent="0.25">
      <c r="A93">
        <f t="shared" ca="1" si="4"/>
        <v>0.51182010770005459</v>
      </c>
      <c r="B93" s="8" t="s">
        <v>366</v>
      </c>
      <c r="C93" s="8" t="s">
        <v>367</v>
      </c>
      <c r="D93" s="8" t="s">
        <v>6895</v>
      </c>
      <c r="E93" s="8" t="s">
        <v>7079</v>
      </c>
      <c r="F93" s="8" t="s">
        <v>7080</v>
      </c>
      <c r="G93" s="7" t="s">
        <v>79</v>
      </c>
      <c r="H93" s="9">
        <f>DATE(2024,12,27)</f>
        <v>45653</v>
      </c>
      <c r="I93" s="7">
        <v>12807.48</v>
      </c>
      <c r="J93" s="7" t="s">
        <v>80</v>
      </c>
      <c r="K93" s="10"/>
      <c r="L93" s="10"/>
      <c r="M93" s="7"/>
      <c r="N93" s="7"/>
      <c r="O93" s="7"/>
      <c r="P93" s="10"/>
      <c r="Q93" s="18"/>
    </row>
    <row r="94" spans="1:17" x14ac:dyDescent="0.25">
      <c r="A94">
        <f t="shared" ca="1" si="4"/>
        <v>0.28870349084187041</v>
      </c>
      <c r="B94" s="8" t="s">
        <v>187</v>
      </c>
      <c r="C94" s="8" t="s">
        <v>188</v>
      </c>
      <c r="D94" s="8" t="s">
        <v>6895</v>
      </c>
      <c r="E94" s="8" t="s">
        <v>7081</v>
      </c>
      <c r="F94" s="8" t="s">
        <v>7082</v>
      </c>
      <c r="G94" s="7" t="s">
        <v>79</v>
      </c>
      <c r="H94" s="9">
        <f>DATE(2024,11,19)</f>
        <v>45615</v>
      </c>
      <c r="I94" s="7">
        <v>13478.95</v>
      </c>
      <c r="J94" s="7" t="s">
        <v>80</v>
      </c>
      <c r="K94" s="10"/>
      <c r="L94" s="10"/>
      <c r="M94" s="7"/>
      <c r="N94" s="7"/>
      <c r="O94" s="7"/>
      <c r="P94" s="10"/>
      <c r="Q94" s="18"/>
    </row>
    <row r="95" spans="1:17" x14ac:dyDescent="0.25">
      <c r="A95">
        <f t="shared" ca="1" si="4"/>
        <v>0.74813572830021169</v>
      </c>
      <c r="B95" s="8" t="s">
        <v>7083</v>
      </c>
      <c r="C95" s="8" t="s">
        <v>7084</v>
      </c>
      <c r="D95" s="8" t="s">
        <v>6895</v>
      </c>
      <c r="E95" s="8" t="s">
        <v>7085</v>
      </c>
      <c r="F95" s="8" t="s">
        <v>7086</v>
      </c>
      <c r="G95" s="7" t="s">
        <v>79</v>
      </c>
      <c r="H95" s="9">
        <f>DATE(2024,11,26)</f>
        <v>45622</v>
      </c>
      <c r="I95" s="7">
        <v>21384.44</v>
      </c>
      <c r="J95" s="7" t="s">
        <v>80</v>
      </c>
      <c r="K95" s="10"/>
      <c r="L95" s="10"/>
      <c r="M95" s="7"/>
      <c r="N95" s="7"/>
      <c r="O95" s="7"/>
      <c r="P95" s="10"/>
      <c r="Q95" s="18"/>
    </row>
    <row r="96" spans="1:17" x14ac:dyDescent="0.25">
      <c r="A96">
        <f t="shared" ca="1" si="4"/>
        <v>0.50812271784591811</v>
      </c>
      <c r="B96" s="2" t="s">
        <v>95</v>
      </c>
      <c r="C96" s="2" t="s">
        <v>96</v>
      </c>
      <c r="D96" s="2" t="s">
        <v>6895</v>
      </c>
      <c r="E96" s="2" t="s">
        <v>7087</v>
      </c>
      <c r="F96" s="2" t="s">
        <v>7088</v>
      </c>
      <c r="G96" t="s">
        <v>101</v>
      </c>
      <c r="H96" s="1">
        <f>DATE(2025,2,13)</f>
        <v>45701</v>
      </c>
      <c r="I96">
        <v>955.52</v>
      </c>
    </row>
    <row r="97" spans="1:9" x14ac:dyDescent="0.25">
      <c r="A97">
        <f t="shared" ca="1" si="4"/>
        <v>0.93626917561914635</v>
      </c>
      <c r="B97" s="2" t="s">
        <v>187</v>
      </c>
      <c r="C97" s="2" t="s">
        <v>188</v>
      </c>
      <c r="D97" s="2" t="s">
        <v>6895</v>
      </c>
      <c r="E97" s="2" t="s">
        <v>7089</v>
      </c>
      <c r="F97" s="2" t="s">
        <v>7090</v>
      </c>
      <c r="G97" t="s">
        <v>79</v>
      </c>
      <c r="H97" s="1">
        <f>DATE(2024,12,6)</f>
        <v>45632</v>
      </c>
      <c r="I97">
        <v>1286.4000000000001</v>
      </c>
    </row>
    <row r="98" spans="1:9" x14ac:dyDescent="0.25">
      <c r="A98">
        <f t="shared" ca="1" si="4"/>
        <v>0.75098075727612146</v>
      </c>
      <c r="B98" s="2" t="s">
        <v>187</v>
      </c>
      <c r="C98" s="2" t="s">
        <v>188</v>
      </c>
      <c r="D98" s="2" t="s">
        <v>6895</v>
      </c>
      <c r="E98" s="2" t="s">
        <v>7091</v>
      </c>
      <c r="F98" s="2" t="s">
        <v>7092</v>
      </c>
      <c r="G98" t="s">
        <v>101</v>
      </c>
      <c r="H98" s="1">
        <f>DATE(2025,1,28)</f>
        <v>45685</v>
      </c>
      <c r="I98">
        <v>4448.6400000000003</v>
      </c>
    </row>
    <row r="99" spans="1:9" x14ac:dyDescent="0.25">
      <c r="A99">
        <f t="shared" ca="1" si="4"/>
        <v>0.10265606526334692</v>
      </c>
      <c r="B99" s="2" t="s">
        <v>241</v>
      </c>
      <c r="C99" s="2" t="s">
        <v>242</v>
      </c>
      <c r="D99" s="2" t="s">
        <v>6895</v>
      </c>
      <c r="E99" s="2" t="s">
        <v>7093</v>
      </c>
      <c r="F99" s="2" t="s">
        <v>6931</v>
      </c>
      <c r="G99" t="s">
        <v>79</v>
      </c>
      <c r="H99" s="1">
        <f>DATE(2025,1,16)</f>
        <v>45673</v>
      </c>
      <c r="I99">
        <v>8753.75</v>
      </c>
    </row>
    <row r="100" spans="1:9" x14ac:dyDescent="0.25">
      <c r="A100">
        <f t="shared" ca="1" si="4"/>
        <v>0.44122751892312895</v>
      </c>
      <c r="B100" s="2" t="s">
        <v>85</v>
      </c>
      <c r="C100" s="2" t="s">
        <v>86</v>
      </c>
      <c r="D100" s="2" t="s">
        <v>6895</v>
      </c>
      <c r="E100" s="2" t="s">
        <v>7094</v>
      </c>
      <c r="F100" s="2" t="s">
        <v>7095</v>
      </c>
      <c r="G100" t="s">
        <v>79</v>
      </c>
      <c r="H100" s="1">
        <f>DATE(2024,10,30)</f>
        <v>45595</v>
      </c>
      <c r="I100">
        <v>288.08</v>
      </c>
    </row>
    <row r="101" spans="1:9" x14ac:dyDescent="0.25">
      <c r="A101">
        <f t="shared" ca="1" si="4"/>
        <v>1.1272821003691091E-2</v>
      </c>
      <c r="B101" s="2" t="s">
        <v>6982</v>
      </c>
      <c r="C101" s="2" t="s">
        <v>6983</v>
      </c>
      <c r="D101" s="2" t="s">
        <v>6895</v>
      </c>
      <c r="E101" s="2" t="s">
        <v>7096</v>
      </c>
      <c r="F101" s="2" t="s">
        <v>7097</v>
      </c>
      <c r="G101" t="s">
        <v>79</v>
      </c>
      <c r="H101" s="1">
        <f>DATE(2024,10,10)</f>
        <v>45575</v>
      </c>
      <c r="I101">
        <v>226.5</v>
      </c>
    </row>
    <row r="102" spans="1:9" x14ac:dyDescent="0.25">
      <c r="A102">
        <f t="shared" ca="1" si="4"/>
        <v>0.10596887668308008</v>
      </c>
      <c r="B102" s="2" t="s">
        <v>7098</v>
      </c>
      <c r="C102" s="2" t="s">
        <v>7099</v>
      </c>
      <c r="D102" s="2" t="s">
        <v>6895</v>
      </c>
      <c r="E102" s="2" t="s">
        <v>7100</v>
      </c>
      <c r="F102" s="2" t="s">
        <v>7101</v>
      </c>
      <c r="G102" t="s">
        <v>79</v>
      </c>
      <c r="H102" s="1">
        <f>DATE(2025,1,21)</f>
        <v>45678</v>
      </c>
      <c r="I102">
        <v>123.2</v>
      </c>
    </row>
    <row r="103" spans="1:9" x14ac:dyDescent="0.25">
      <c r="A103">
        <f t="shared" ca="1" si="4"/>
        <v>0.19068046669131877</v>
      </c>
      <c r="B103" s="2" t="s">
        <v>187</v>
      </c>
      <c r="C103" s="2" t="s">
        <v>188</v>
      </c>
      <c r="D103" s="2" t="s">
        <v>6895</v>
      </c>
      <c r="E103" s="2" t="s">
        <v>7102</v>
      </c>
      <c r="F103" s="2" t="s">
        <v>7103</v>
      </c>
      <c r="G103" t="s">
        <v>101</v>
      </c>
      <c r="H103" s="1">
        <f>DATE(2025,1,15)</f>
        <v>45672</v>
      </c>
      <c r="I103">
        <v>223.2</v>
      </c>
    </row>
    <row r="104" spans="1:9" x14ac:dyDescent="0.25">
      <c r="A104">
        <f t="shared" ca="1" si="4"/>
        <v>0.67731681176618519</v>
      </c>
      <c r="B104" s="2" t="s">
        <v>187</v>
      </c>
      <c r="C104" s="2" t="s">
        <v>188</v>
      </c>
      <c r="D104" s="2" t="s">
        <v>6895</v>
      </c>
      <c r="E104" s="2" t="s">
        <v>7104</v>
      </c>
      <c r="F104" s="2" t="s">
        <v>7105</v>
      </c>
      <c r="G104" t="s">
        <v>79</v>
      </c>
      <c r="H104" s="1">
        <f>DATE(2024,12,18)</f>
        <v>45644</v>
      </c>
      <c r="I104">
        <v>11336.4</v>
      </c>
    </row>
    <row r="105" spans="1:9" x14ac:dyDescent="0.25">
      <c r="A105">
        <f t="shared" ca="1" si="4"/>
        <v>0.65295186118817594</v>
      </c>
      <c r="B105" s="2" t="s">
        <v>187</v>
      </c>
      <c r="C105" s="2" t="s">
        <v>188</v>
      </c>
      <c r="D105" s="2" t="s">
        <v>6895</v>
      </c>
      <c r="E105" s="2" t="s">
        <v>7106</v>
      </c>
      <c r="F105" s="2" t="s">
        <v>6957</v>
      </c>
      <c r="G105" t="s">
        <v>79</v>
      </c>
      <c r="H105" s="1">
        <f>DATE(2024,12,17)</f>
        <v>45643</v>
      </c>
      <c r="I105">
        <v>2492.4</v>
      </c>
    </row>
    <row r="106" spans="1:9" x14ac:dyDescent="0.25">
      <c r="A106">
        <f t="shared" ca="1" si="4"/>
        <v>0.86038931363610838</v>
      </c>
      <c r="B106" s="2" t="s">
        <v>241</v>
      </c>
      <c r="C106" s="2" t="s">
        <v>242</v>
      </c>
      <c r="D106" s="2" t="s">
        <v>6895</v>
      </c>
      <c r="E106" s="2" t="s">
        <v>7107</v>
      </c>
      <c r="F106" s="2" t="s">
        <v>7108</v>
      </c>
      <c r="G106" t="s">
        <v>101</v>
      </c>
      <c r="H106" s="1">
        <f>DATE(2025,1,17)</f>
        <v>45674</v>
      </c>
      <c r="I106">
        <v>27.78</v>
      </c>
    </row>
    <row r="107" spans="1:9" x14ac:dyDescent="0.25">
      <c r="A107">
        <f t="shared" ca="1" si="4"/>
        <v>0.13111062931754092</v>
      </c>
      <c r="B107" s="2" t="s">
        <v>187</v>
      </c>
      <c r="C107" s="2" t="s">
        <v>188</v>
      </c>
      <c r="D107" s="2" t="s">
        <v>6895</v>
      </c>
      <c r="E107" s="2" t="s">
        <v>7109</v>
      </c>
      <c r="F107" s="2" t="s">
        <v>7110</v>
      </c>
      <c r="G107" t="s">
        <v>79</v>
      </c>
      <c r="H107" s="1">
        <f>DATE(2024,11,19)</f>
        <v>45615</v>
      </c>
      <c r="I107">
        <v>1379.84</v>
      </c>
    </row>
    <row r="108" spans="1:9" x14ac:dyDescent="0.25">
      <c r="A108">
        <f t="shared" ca="1" si="4"/>
        <v>0.20981129327511583</v>
      </c>
      <c r="B108" s="2" t="s">
        <v>6982</v>
      </c>
      <c r="C108" s="2" t="s">
        <v>6983</v>
      </c>
      <c r="D108" s="2" t="s">
        <v>6895</v>
      </c>
      <c r="E108" s="2" t="s">
        <v>7111</v>
      </c>
      <c r="F108" s="2" t="s">
        <v>7112</v>
      </c>
      <c r="G108" t="s">
        <v>79</v>
      </c>
      <c r="H108" s="1">
        <f>DATE(2024,12,12)</f>
        <v>45638</v>
      </c>
      <c r="I108">
        <v>87.32</v>
      </c>
    </row>
    <row r="109" spans="1:9" x14ac:dyDescent="0.25">
      <c r="A109">
        <f t="shared" ca="1" si="4"/>
        <v>0.65963351988378793</v>
      </c>
      <c r="B109" s="2" t="s">
        <v>6982</v>
      </c>
      <c r="C109" s="2" t="s">
        <v>6983</v>
      </c>
      <c r="D109" s="2" t="s">
        <v>6895</v>
      </c>
      <c r="E109" s="2" t="s">
        <v>7113</v>
      </c>
      <c r="F109" s="2" t="s">
        <v>7114</v>
      </c>
      <c r="G109" t="s">
        <v>101</v>
      </c>
      <c r="H109" s="1">
        <f>DATE(2025,2,6)</f>
        <v>45694</v>
      </c>
      <c r="I109">
        <v>294.8</v>
      </c>
    </row>
    <row r="110" spans="1:9" x14ac:dyDescent="0.25">
      <c r="A110">
        <f t="shared" ca="1" si="4"/>
        <v>0.73664708234846954</v>
      </c>
      <c r="B110" s="2" t="s">
        <v>6982</v>
      </c>
      <c r="C110" s="2" t="s">
        <v>6983</v>
      </c>
      <c r="D110" s="2" t="s">
        <v>6895</v>
      </c>
      <c r="E110" s="2" t="s">
        <v>7115</v>
      </c>
      <c r="F110" s="2" t="s">
        <v>7116</v>
      </c>
      <c r="G110" t="s">
        <v>79</v>
      </c>
      <c r="H110" s="1">
        <f>DATE(2024,11,27)</f>
        <v>45623</v>
      </c>
      <c r="I110">
        <v>205.48</v>
      </c>
    </row>
    <row r="111" spans="1:9" x14ac:dyDescent="0.25">
      <c r="A111">
        <f t="shared" ca="1" si="4"/>
        <v>0.44596699950952767</v>
      </c>
      <c r="B111" s="2" t="s">
        <v>6982</v>
      </c>
      <c r="C111" s="2" t="s">
        <v>6983</v>
      </c>
      <c r="D111" s="2" t="s">
        <v>6895</v>
      </c>
      <c r="E111" s="2" t="s">
        <v>7117</v>
      </c>
      <c r="F111" s="2" t="s">
        <v>7118</v>
      </c>
      <c r="G111" t="s">
        <v>79</v>
      </c>
      <c r="H111" s="1">
        <f>DATE(2025,1,23)</f>
        <v>45680</v>
      </c>
      <c r="I111">
        <v>1877.5</v>
      </c>
    </row>
    <row r="112" spans="1:9" x14ac:dyDescent="0.25">
      <c r="A112">
        <f t="shared" ca="1" si="4"/>
        <v>0.47003388729560858</v>
      </c>
      <c r="B112" s="2" t="s">
        <v>187</v>
      </c>
      <c r="C112" s="2" t="s">
        <v>188</v>
      </c>
      <c r="D112" s="2" t="s">
        <v>6895</v>
      </c>
      <c r="E112" s="2" t="s">
        <v>7119</v>
      </c>
      <c r="F112" s="2" t="s">
        <v>7120</v>
      </c>
      <c r="G112" t="s">
        <v>79</v>
      </c>
      <c r="H112" s="1">
        <f>DATE(2024,10,22)</f>
        <v>45587</v>
      </c>
      <c r="I112">
        <v>5508</v>
      </c>
    </row>
    <row r="113" spans="1:16" x14ac:dyDescent="0.25">
      <c r="A113">
        <f t="shared" ca="1" si="4"/>
        <v>5.8286254376342939E-2</v>
      </c>
      <c r="B113" s="2" t="s">
        <v>307</v>
      </c>
      <c r="C113" s="2" t="s">
        <v>308</v>
      </c>
      <c r="D113" s="2" t="s">
        <v>6895</v>
      </c>
      <c r="E113" s="2" t="s">
        <v>7121</v>
      </c>
      <c r="F113" s="2" t="s">
        <v>7122</v>
      </c>
      <c r="G113" t="s">
        <v>101</v>
      </c>
      <c r="H113" s="1">
        <f>DATE(2025,2,28)</f>
        <v>45716</v>
      </c>
      <c r="I113">
        <v>312.17</v>
      </c>
    </row>
    <row r="114" spans="1:16" x14ac:dyDescent="0.25">
      <c r="A114">
        <f t="shared" ca="1" si="4"/>
        <v>0.99230229967497963</v>
      </c>
      <c r="B114" s="2" t="s">
        <v>328</v>
      </c>
      <c r="C114" s="2" t="s">
        <v>329</v>
      </c>
      <c r="D114" s="2" t="s">
        <v>6895</v>
      </c>
      <c r="E114" s="2" t="s">
        <v>7123</v>
      </c>
      <c r="F114" s="2" t="s">
        <v>7124</v>
      </c>
      <c r="G114" t="s">
        <v>79</v>
      </c>
      <c r="H114" s="1">
        <f>DATE(2025,1,14)</f>
        <v>45671</v>
      </c>
      <c r="I114">
        <v>66.650000000000006</v>
      </c>
    </row>
    <row r="115" spans="1:16" x14ac:dyDescent="0.25">
      <c r="A115">
        <f t="shared" ca="1" si="4"/>
        <v>0.6079044990052177</v>
      </c>
      <c r="B115" s="2" t="s">
        <v>6982</v>
      </c>
      <c r="C115" s="2" t="s">
        <v>6983</v>
      </c>
      <c r="D115" s="2" t="s">
        <v>6895</v>
      </c>
      <c r="E115" s="2" t="s">
        <v>7125</v>
      </c>
      <c r="F115" s="2" t="s">
        <v>7126</v>
      </c>
      <c r="G115" t="s">
        <v>79</v>
      </c>
      <c r="H115" s="1">
        <f>DATE(2024,10,29)</f>
        <v>45594</v>
      </c>
      <c r="I115">
        <v>181.2</v>
      </c>
    </row>
    <row r="116" spans="1:16" x14ac:dyDescent="0.25">
      <c r="A116">
        <f t="shared" ca="1" si="4"/>
        <v>0.95813261909160941</v>
      </c>
      <c r="B116" s="2" t="s">
        <v>261</v>
      </c>
      <c r="C116" s="2" t="s">
        <v>262</v>
      </c>
      <c r="D116" s="2" t="s">
        <v>6895</v>
      </c>
      <c r="E116" s="2" t="s">
        <v>7127</v>
      </c>
      <c r="F116" s="2" t="s">
        <v>7128</v>
      </c>
      <c r="G116" t="s">
        <v>79</v>
      </c>
      <c r="H116" s="1">
        <f>DATE(2024,10,30)</f>
        <v>45595</v>
      </c>
      <c r="I116">
        <v>778</v>
      </c>
    </row>
    <row r="117" spans="1:16" x14ac:dyDescent="0.25">
      <c r="A117">
        <f t="shared" ca="1" si="4"/>
        <v>0.80895560986670456</v>
      </c>
      <c r="B117" s="2" t="s">
        <v>623</v>
      </c>
      <c r="C117" s="2" t="s">
        <v>624</v>
      </c>
      <c r="D117" s="2" t="s">
        <v>6895</v>
      </c>
      <c r="E117" s="2" t="s">
        <v>7129</v>
      </c>
      <c r="F117" s="2" t="s">
        <v>7130</v>
      </c>
      <c r="G117" t="s">
        <v>79</v>
      </c>
      <c r="H117" s="1">
        <f>DATE(2024,11,20)</f>
        <v>45616</v>
      </c>
      <c r="I117">
        <v>1619.41</v>
      </c>
    </row>
    <row r="118" spans="1:16" x14ac:dyDescent="0.25">
      <c r="A118">
        <f t="shared" ca="1" si="4"/>
        <v>0.13324807514912518</v>
      </c>
      <c r="B118" s="2" t="s">
        <v>6982</v>
      </c>
      <c r="C118" s="2" t="s">
        <v>6983</v>
      </c>
      <c r="D118" s="2" t="s">
        <v>6895</v>
      </c>
      <c r="E118" s="2" t="s">
        <v>7131</v>
      </c>
      <c r="F118" s="2" t="s">
        <v>5154</v>
      </c>
      <c r="G118" t="s">
        <v>79</v>
      </c>
      <c r="H118" s="1">
        <f>DATE(2025,1,3)</f>
        <v>45660</v>
      </c>
      <c r="I118">
        <v>187.4</v>
      </c>
      <c r="P118" s="12"/>
    </row>
    <row r="119" spans="1:16" x14ac:dyDescent="0.25">
      <c r="A119">
        <f t="shared" ca="1" si="4"/>
        <v>0.36370072531918429</v>
      </c>
      <c r="B119" s="2" t="s">
        <v>6982</v>
      </c>
      <c r="C119" s="2" t="s">
        <v>6983</v>
      </c>
      <c r="D119" s="2" t="s">
        <v>6895</v>
      </c>
      <c r="E119" s="2" t="s">
        <v>7132</v>
      </c>
      <c r="F119" s="2" t="s">
        <v>7133</v>
      </c>
      <c r="G119" t="s">
        <v>79</v>
      </c>
      <c r="H119" s="1">
        <f>DATE(2024,10,9)</f>
        <v>45574</v>
      </c>
      <c r="I119">
        <v>782.32</v>
      </c>
    </row>
    <row r="120" spans="1:16" x14ac:dyDescent="0.25">
      <c r="A120">
        <f t="shared" ca="1" si="4"/>
        <v>0.57076309412089443</v>
      </c>
      <c r="B120" s="2" t="s">
        <v>81</v>
      </c>
      <c r="C120" s="2" t="s">
        <v>82</v>
      </c>
      <c r="D120" s="2" t="s">
        <v>6895</v>
      </c>
      <c r="E120" s="2" t="s">
        <v>7134</v>
      </c>
      <c r="F120" s="2" t="s">
        <v>6907</v>
      </c>
      <c r="G120" t="s">
        <v>79</v>
      </c>
      <c r="H120" s="1">
        <f>DATE(2024,12,5)</f>
        <v>45631</v>
      </c>
      <c r="I120">
        <v>8613.4</v>
      </c>
    </row>
    <row r="121" spans="1:16" x14ac:dyDescent="0.25">
      <c r="A121">
        <f t="shared" ca="1" si="4"/>
        <v>0.19339587415053738</v>
      </c>
      <c r="B121" s="2" t="s">
        <v>6982</v>
      </c>
      <c r="C121" s="2" t="s">
        <v>6983</v>
      </c>
      <c r="D121" s="2" t="s">
        <v>6895</v>
      </c>
      <c r="E121" s="2" t="s">
        <v>7135</v>
      </c>
      <c r="F121" s="2" t="s">
        <v>7136</v>
      </c>
      <c r="G121" t="s">
        <v>79</v>
      </c>
      <c r="H121" s="1">
        <f>DATE(2024,11,1)</f>
        <v>45597</v>
      </c>
      <c r="I121">
        <v>93.4</v>
      </c>
    </row>
    <row r="122" spans="1:16" x14ac:dyDescent="0.25">
      <c r="A122">
        <f t="shared" ca="1" si="4"/>
        <v>0.19025424087698262</v>
      </c>
      <c r="B122" s="2" t="s">
        <v>187</v>
      </c>
      <c r="C122" s="2" t="s">
        <v>188</v>
      </c>
      <c r="D122" s="2" t="s">
        <v>6895</v>
      </c>
      <c r="E122" s="2" t="s">
        <v>7137</v>
      </c>
      <c r="F122" s="2" t="s">
        <v>7138</v>
      </c>
      <c r="G122" t="s">
        <v>79</v>
      </c>
      <c r="H122" s="1">
        <f>DATE(2024,11,5)</f>
        <v>45601</v>
      </c>
      <c r="I122">
        <v>1495.68</v>
      </c>
    </row>
    <row r="123" spans="1:16" x14ac:dyDescent="0.25">
      <c r="A123">
        <f t="shared" ca="1" si="4"/>
        <v>0.90195184716897558</v>
      </c>
      <c r="B123" s="2" t="s">
        <v>187</v>
      </c>
      <c r="C123" s="2" t="s">
        <v>188</v>
      </c>
      <c r="D123" s="2" t="s">
        <v>6895</v>
      </c>
      <c r="E123" s="2" t="s">
        <v>7139</v>
      </c>
      <c r="F123" s="2" t="s">
        <v>7140</v>
      </c>
      <c r="G123" t="s">
        <v>79</v>
      </c>
      <c r="H123" s="1">
        <f>DATE(2024,11,18)</f>
        <v>45614</v>
      </c>
      <c r="I123">
        <v>4647.83</v>
      </c>
    </row>
    <row r="124" spans="1:16" x14ac:dyDescent="0.25">
      <c r="A124">
        <f t="shared" ca="1" si="4"/>
        <v>0.77352335683809126</v>
      </c>
      <c r="B124" s="2" t="s">
        <v>74</v>
      </c>
      <c r="C124" s="2" t="s">
        <v>75</v>
      </c>
      <c r="D124" s="2" t="s">
        <v>6895</v>
      </c>
      <c r="E124" s="2" t="s">
        <v>7141</v>
      </c>
      <c r="F124" s="2" t="s">
        <v>7142</v>
      </c>
      <c r="G124" t="s">
        <v>101</v>
      </c>
      <c r="H124" s="1">
        <f>DATE(2025,2,17)</f>
        <v>45705</v>
      </c>
      <c r="I124">
        <v>10716.68</v>
      </c>
    </row>
    <row r="125" spans="1:16" x14ac:dyDescent="0.25">
      <c r="A125">
        <f t="shared" ca="1" si="4"/>
        <v>0.41524276913896441</v>
      </c>
      <c r="B125" s="2" t="s">
        <v>187</v>
      </c>
      <c r="C125" s="2" t="s">
        <v>188</v>
      </c>
      <c r="D125" s="2" t="s">
        <v>6895</v>
      </c>
      <c r="E125" s="2" t="s">
        <v>7143</v>
      </c>
      <c r="F125" s="2" t="s">
        <v>7144</v>
      </c>
      <c r="G125" t="s">
        <v>79</v>
      </c>
      <c r="H125" s="1">
        <f>DATE(2025,1,13)</f>
        <v>45670</v>
      </c>
      <c r="I125">
        <v>892.8</v>
      </c>
    </row>
    <row r="126" spans="1:16" x14ac:dyDescent="0.25">
      <c r="A126">
        <f t="shared" ca="1" si="4"/>
        <v>5.0858918284215071E-2</v>
      </c>
      <c r="B126" s="2" t="s">
        <v>6982</v>
      </c>
      <c r="C126" s="2" t="s">
        <v>6983</v>
      </c>
      <c r="D126" s="2" t="s">
        <v>6895</v>
      </c>
      <c r="E126" s="2" t="s">
        <v>7145</v>
      </c>
      <c r="F126" s="2" t="s">
        <v>7146</v>
      </c>
      <c r="G126" t="s">
        <v>79</v>
      </c>
      <c r="H126" s="1">
        <f>DATE(2024,12,16)</f>
        <v>45642</v>
      </c>
      <c r="I126">
        <v>120.36</v>
      </c>
    </row>
    <row r="127" spans="1:16" x14ac:dyDescent="0.25">
      <c r="A127">
        <f t="shared" ca="1" si="4"/>
        <v>0.97148691009645838</v>
      </c>
      <c r="B127" s="2" t="s">
        <v>6982</v>
      </c>
      <c r="C127" s="2" t="s">
        <v>6983</v>
      </c>
      <c r="D127" s="2" t="s">
        <v>6895</v>
      </c>
      <c r="E127" s="2" t="s">
        <v>7147</v>
      </c>
      <c r="F127" s="2" t="s">
        <v>7148</v>
      </c>
      <c r="G127" t="s">
        <v>79</v>
      </c>
      <c r="H127" s="1">
        <f>DATE(2024,12,12)</f>
        <v>45638</v>
      </c>
      <c r="I127">
        <v>1133.67</v>
      </c>
    </row>
    <row r="128" spans="1:16" x14ac:dyDescent="0.25">
      <c r="A128">
        <f t="shared" ca="1" si="4"/>
        <v>0.74391396410057864</v>
      </c>
      <c r="B128" s="2" t="s">
        <v>187</v>
      </c>
      <c r="C128" s="2" t="s">
        <v>188</v>
      </c>
      <c r="D128" s="2" t="s">
        <v>6895</v>
      </c>
      <c r="E128" s="2" t="s">
        <v>7149</v>
      </c>
      <c r="F128" s="2" t="s">
        <v>7150</v>
      </c>
      <c r="G128" t="s">
        <v>79</v>
      </c>
      <c r="H128" s="1">
        <f>DATE(2024,10,30)</f>
        <v>45595</v>
      </c>
      <c r="I128">
        <v>51.11</v>
      </c>
    </row>
    <row r="129" spans="1:16" x14ac:dyDescent="0.25">
      <c r="A129">
        <f t="shared" ca="1" si="4"/>
        <v>0.32384997815601091</v>
      </c>
      <c r="B129" s="2" t="s">
        <v>110</v>
      </c>
      <c r="C129" s="2" t="s">
        <v>111</v>
      </c>
      <c r="D129" s="2" t="s">
        <v>6895</v>
      </c>
      <c r="E129" s="2" t="s">
        <v>7151</v>
      </c>
      <c r="F129" s="2" t="s">
        <v>7152</v>
      </c>
      <c r="G129" t="s">
        <v>101</v>
      </c>
      <c r="H129" s="1">
        <f>DATE(2025,3,3)</f>
        <v>45719</v>
      </c>
      <c r="I129">
        <v>238.89</v>
      </c>
    </row>
    <row r="130" spans="1:16" x14ac:dyDescent="0.25">
      <c r="A130">
        <f t="shared" ca="1" si="4"/>
        <v>0.73445481602809726</v>
      </c>
      <c r="B130" s="2" t="s">
        <v>81</v>
      </c>
      <c r="C130" s="2" t="s">
        <v>82</v>
      </c>
      <c r="D130" s="2" t="s">
        <v>6895</v>
      </c>
      <c r="E130" s="2" t="s">
        <v>7153</v>
      </c>
      <c r="F130" s="2" t="s">
        <v>7154</v>
      </c>
      <c r="G130" t="s">
        <v>101</v>
      </c>
      <c r="H130" s="1">
        <f>DATE(2024,12,18)</f>
        <v>45644</v>
      </c>
      <c r="I130">
        <v>350.1</v>
      </c>
    </row>
    <row r="131" spans="1:16" x14ac:dyDescent="0.25">
      <c r="A131">
        <f t="shared" ref="A131:A194" ca="1" si="5">RAND()</f>
        <v>0.92324658347582778</v>
      </c>
      <c r="B131" s="2" t="s">
        <v>85</v>
      </c>
      <c r="C131" s="2" t="s">
        <v>86</v>
      </c>
      <c r="D131" s="2" t="s">
        <v>6895</v>
      </c>
      <c r="E131" s="2" t="s">
        <v>7155</v>
      </c>
      <c r="F131" s="2" t="s">
        <v>7156</v>
      </c>
      <c r="G131" t="s">
        <v>79</v>
      </c>
      <c r="H131" s="1">
        <f>DATE(2024,12,13)</f>
        <v>45639</v>
      </c>
      <c r="I131">
        <v>142.16</v>
      </c>
    </row>
    <row r="132" spans="1:16" x14ac:dyDescent="0.25">
      <c r="A132">
        <f t="shared" ca="1" si="5"/>
        <v>0.72954721227528885</v>
      </c>
      <c r="B132" s="2" t="s">
        <v>623</v>
      </c>
      <c r="C132" s="2" t="s">
        <v>624</v>
      </c>
      <c r="D132" s="2" t="s">
        <v>6895</v>
      </c>
      <c r="E132" s="2" t="s">
        <v>7157</v>
      </c>
      <c r="F132" s="2" t="s">
        <v>7158</v>
      </c>
      <c r="G132" t="s">
        <v>101</v>
      </c>
      <c r="H132" s="1">
        <f>DATE(2025,1,15)</f>
        <v>45672</v>
      </c>
      <c r="I132">
        <v>609.55999999999995</v>
      </c>
      <c r="P132" s="12"/>
    </row>
    <row r="133" spans="1:16" x14ac:dyDescent="0.25">
      <c r="A133">
        <f t="shared" ca="1" si="5"/>
        <v>0.36863975413778227</v>
      </c>
      <c r="B133" s="2" t="s">
        <v>85</v>
      </c>
      <c r="C133" s="2" t="s">
        <v>86</v>
      </c>
      <c r="D133" s="2" t="s">
        <v>6895</v>
      </c>
      <c r="E133" s="2" t="s">
        <v>7159</v>
      </c>
      <c r="F133" s="2" t="s">
        <v>6959</v>
      </c>
      <c r="G133" t="s">
        <v>79</v>
      </c>
      <c r="H133" s="1">
        <f>DATE(2024,12,16)</f>
        <v>45642</v>
      </c>
      <c r="I133">
        <v>249.44</v>
      </c>
    </row>
    <row r="134" spans="1:16" x14ac:dyDescent="0.25">
      <c r="A134">
        <f t="shared" ca="1" si="5"/>
        <v>0.96052761447458535</v>
      </c>
      <c r="B134" s="2" t="s">
        <v>166</v>
      </c>
      <c r="C134" s="2" t="s">
        <v>167</v>
      </c>
      <c r="D134" s="2" t="s">
        <v>6895</v>
      </c>
      <c r="E134" s="2" t="s">
        <v>7160</v>
      </c>
      <c r="F134" s="2" t="s">
        <v>7161</v>
      </c>
      <c r="G134" t="s">
        <v>79</v>
      </c>
      <c r="H134" s="1">
        <f>DATE(2024,11,21)</f>
        <v>45617</v>
      </c>
      <c r="I134">
        <v>452.76</v>
      </c>
    </row>
    <row r="135" spans="1:16" x14ac:dyDescent="0.25">
      <c r="A135">
        <f t="shared" ca="1" si="5"/>
        <v>0.847954440122627</v>
      </c>
      <c r="B135" s="2" t="s">
        <v>187</v>
      </c>
      <c r="C135" s="2" t="s">
        <v>188</v>
      </c>
      <c r="D135" s="2" t="s">
        <v>6895</v>
      </c>
      <c r="E135" s="2" t="s">
        <v>7162</v>
      </c>
      <c r="F135" s="2" t="s">
        <v>7163</v>
      </c>
      <c r="G135" t="s">
        <v>79</v>
      </c>
      <c r="H135" s="1">
        <f>DATE(2025,1,8)</f>
        <v>45665</v>
      </c>
      <c r="I135">
        <v>92.4</v>
      </c>
    </row>
    <row r="136" spans="1:16" x14ac:dyDescent="0.25">
      <c r="A136">
        <f t="shared" ca="1" si="5"/>
        <v>0.16630521168671575</v>
      </c>
      <c r="B136" s="2" t="s">
        <v>81</v>
      </c>
      <c r="C136" s="2" t="s">
        <v>82</v>
      </c>
      <c r="D136" s="2" t="s">
        <v>6895</v>
      </c>
      <c r="E136" s="2" t="s">
        <v>7164</v>
      </c>
      <c r="F136" s="2" t="s">
        <v>7018</v>
      </c>
      <c r="G136" t="s">
        <v>101</v>
      </c>
      <c r="H136" s="1">
        <f>DATE(2024,12,29)</f>
        <v>45655</v>
      </c>
      <c r="I136">
        <v>1617</v>
      </c>
    </row>
    <row r="137" spans="1:16" x14ac:dyDescent="0.25">
      <c r="A137">
        <f t="shared" ca="1" si="5"/>
        <v>0.4983669598467233</v>
      </c>
      <c r="B137" s="2" t="s">
        <v>261</v>
      </c>
      <c r="C137" s="2" t="s">
        <v>262</v>
      </c>
      <c r="D137" s="2" t="s">
        <v>6895</v>
      </c>
      <c r="E137" s="2" t="s">
        <v>7165</v>
      </c>
      <c r="F137" s="2" t="s">
        <v>7166</v>
      </c>
      <c r="G137" t="s">
        <v>79</v>
      </c>
      <c r="H137" s="1">
        <f>DATE(2024,11,15)</f>
        <v>45611</v>
      </c>
      <c r="I137">
        <v>1922.87</v>
      </c>
    </row>
    <row r="138" spans="1:16" x14ac:dyDescent="0.25">
      <c r="A138">
        <f t="shared" ca="1" si="5"/>
        <v>5.3833194472247992E-2</v>
      </c>
      <c r="B138" s="2" t="s">
        <v>110</v>
      </c>
      <c r="C138" s="2" t="s">
        <v>111</v>
      </c>
      <c r="D138" s="2" t="s">
        <v>6895</v>
      </c>
      <c r="E138" s="2" t="s">
        <v>7167</v>
      </c>
      <c r="F138" s="2" t="s">
        <v>7168</v>
      </c>
      <c r="G138" t="s">
        <v>79</v>
      </c>
      <c r="H138" s="1">
        <f>DATE(2024,11,18)</f>
        <v>45614</v>
      </c>
      <c r="I138">
        <v>3972.27</v>
      </c>
    </row>
    <row r="139" spans="1:16" x14ac:dyDescent="0.25">
      <c r="A139">
        <f t="shared" ca="1" si="5"/>
        <v>0.33173175469924787</v>
      </c>
      <c r="B139" s="2" t="s">
        <v>241</v>
      </c>
      <c r="C139" s="2" t="s">
        <v>242</v>
      </c>
      <c r="D139" s="2" t="s">
        <v>6895</v>
      </c>
      <c r="E139" s="2" t="s">
        <v>7169</v>
      </c>
      <c r="F139" s="2" t="s">
        <v>7170</v>
      </c>
      <c r="G139" t="s">
        <v>101</v>
      </c>
      <c r="H139" s="1">
        <f>DATE(2025,1,13)</f>
        <v>45670</v>
      </c>
      <c r="I139">
        <v>794.37</v>
      </c>
    </row>
    <row r="140" spans="1:16" x14ac:dyDescent="0.25">
      <c r="A140">
        <f t="shared" ca="1" si="5"/>
        <v>0.66411745086756657</v>
      </c>
      <c r="B140" s="2" t="s">
        <v>74</v>
      </c>
      <c r="C140" s="2" t="s">
        <v>75</v>
      </c>
      <c r="D140" s="2" t="s">
        <v>6895</v>
      </c>
      <c r="E140" s="2" t="s">
        <v>7171</v>
      </c>
      <c r="F140" s="2" t="s">
        <v>6905</v>
      </c>
      <c r="G140" t="s">
        <v>79</v>
      </c>
      <c r="H140" s="1">
        <f>DATE(2024,10,15)</f>
        <v>45580</v>
      </c>
      <c r="I140">
        <v>10857.14</v>
      </c>
    </row>
    <row r="141" spans="1:16" x14ac:dyDescent="0.25">
      <c r="A141">
        <f t="shared" ca="1" si="5"/>
        <v>0.2183926609980491</v>
      </c>
      <c r="B141" s="2" t="s">
        <v>187</v>
      </c>
      <c r="C141" s="2" t="s">
        <v>188</v>
      </c>
      <c r="D141" s="2" t="s">
        <v>6895</v>
      </c>
      <c r="E141" s="2" t="s">
        <v>7172</v>
      </c>
      <c r="F141" s="2" t="s">
        <v>7173</v>
      </c>
      <c r="G141" t="s">
        <v>79</v>
      </c>
      <c r="H141" s="1">
        <f>DATE(2024,12,4)</f>
        <v>45630</v>
      </c>
      <c r="I141">
        <v>321.60000000000002</v>
      </c>
    </row>
    <row r="142" spans="1:16" x14ac:dyDescent="0.25">
      <c r="A142">
        <f t="shared" ca="1" si="5"/>
        <v>0.38771197514426514</v>
      </c>
      <c r="B142" s="2" t="s">
        <v>241</v>
      </c>
      <c r="C142" s="2" t="s">
        <v>242</v>
      </c>
      <c r="D142" s="2" t="s">
        <v>6895</v>
      </c>
      <c r="E142" s="2" t="s">
        <v>7174</v>
      </c>
      <c r="F142" s="2" t="s">
        <v>7175</v>
      </c>
      <c r="G142" t="s">
        <v>79</v>
      </c>
      <c r="H142" s="1">
        <f>DATE(2024,10,31)</f>
        <v>45596</v>
      </c>
      <c r="I142">
        <v>285.86</v>
      </c>
    </row>
    <row r="143" spans="1:16" x14ac:dyDescent="0.25">
      <c r="A143">
        <f t="shared" ca="1" si="5"/>
        <v>0.20110477708125607</v>
      </c>
      <c r="B143" s="2" t="s">
        <v>150</v>
      </c>
      <c r="C143" s="2" t="s">
        <v>151</v>
      </c>
      <c r="D143" s="2" t="s">
        <v>6895</v>
      </c>
      <c r="E143" s="2" t="s">
        <v>7176</v>
      </c>
      <c r="F143" s="2" t="s">
        <v>7177</v>
      </c>
      <c r="G143" t="s">
        <v>79</v>
      </c>
      <c r="H143" s="1">
        <f>DATE(2024,11,5)</f>
        <v>45601</v>
      </c>
      <c r="I143">
        <v>2447.59</v>
      </c>
    </row>
    <row r="144" spans="1:16" x14ac:dyDescent="0.25">
      <c r="A144">
        <f t="shared" ca="1" si="5"/>
        <v>0.96941472109822735</v>
      </c>
      <c r="B144" s="2" t="s">
        <v>6982</v>
      </c>
      <c r="C144" s="2" t="s">
        <v>6983</v>
      </c>
      <c r="D144" s="2" t="s">
        <v>6895</v>
      </c>
      <c r="E144" s="2" t="s">
        <v>7178</v>
      </c>
      <c r="F144" s="2" t="s">
        <v>7179</v>
      </c>
      <c r="G144" t="s">
        <v>79</v>
      </c>
      <c r="H144" s="1">
        <f>DATE(2025,1,16)</f>
        <v>45673</v>
      </c>
      <c r="I144">
        <v>995.67</v>
      </c>
    </row>
    <row r="145" spans="1:16" x14ac:dyDescent="0.25">
      <c r="A145">
        <f t="shared" ca="1" si="5"/>
        <v>0.47770912349275474</v>
      </c>
      <c r="B145" s="2" t="s">
        <v>187</v>
      </c>
      <c r="C145" s="2" t="s">
        <v>188</v>
      </c>
      <c r="D145" s="2" t="s">
        <v>6895</v>
      </c>
      <c r="E145" s="2" t="s">
        <v>7180</v>
      </c>
      <c r="F145" s="2" t="s">
        <v>7181</v>
      </c>
      <c r="G145" t="s">
        <v>79</v>
      </c>
      <c r="H145" s="1">
        <f>DATE(2024,10,28)</f>
        <v>45593</v>
      </c>
      <c r="I145">
        <v>485.4</v>
      </c>
    </row>
    <row r="146" spans="1:16" x14ac:dyDescent="0.25">
      <c r="A146">
        <f t="shared" ca="1" si="5"/>
        <v>2.8367461358694279E-2</v>
      </c>
      <c r="B146" s="2" t="s">
        <v>81</v>
      </c>
      <c r="C146" s="2" t="s">
        <v>82</v>
      </c>
      <c r="D146" s="2" t="s">
        <v>6895</v>
      </c>
      <c r="E146" s="2" t="s">
        <v>7182</v>
      </c>
      <c r="F146" s="2" t="s">
        <v>7183</v>
      </c>
      <c r="G146" t="s">
        <v>101</v>
      </c>
      <c r="H146" s="1">
        <f>DATE(2025,2,6)</f>
        <v>45694</v>
      </c>
      <c r="I146">
        <v>1355.6</v>
      </c>
    </row>
    <row r="147" spans="1:16" x14ac:dyDescent="0.25">
      <c r="A147">
        <f t="shared" ca="1" si="5"/>
        <v>0.84480072139307505</v>
      </c>
      <c r="B147" s="2" t="s">
        <v>241</v>
      </c>
      <c r="C147" s="2" t="s">
        <v>242</v>
      </c>
      <c r="D147" s="2" t="s">
        <v>6895</v>
      </c>
      <c r="E147" s="2" t="s">
        <v>7184</v>
      </c>
      <c r="F147" s="2" t="s">
        <v>7185</v>
      </c>
      <c r="G147" t="s">
        <v>79</v>
      </c>
      <c r="H147" s="1">
        <f>DATE(2024,11,12)</f>
        <v>45608</v>
      </c>
      <c r="I147">
        <v>376.27</v>
      </c>
    </row>
    <row r="148" spans="1:16" x14ac:dyDescent="0.25">
      <c r="A148">
        <f t="shared" ca="1" si="5"/>
        <v>0.16370690905774365</v>
      </c>
      <c r="B148" s="2" t="s">
        <v>366</v>
      </c>
      <c r="C148" s="2" t="s">
        <v>367</v>
      </c>
      <c r="D148" s="2" t="s">
        <v>6895</v>
      </c>
      <c r="E148" s="2" t="s">
        <v>7186</v>
      </c>
      <c r="F148" s="2" t="s">
        <v>7187</v>
      </c>
      <c r="G148" t="s">
        <v>79</v>
      </c>
      <c r="H148" s="1">
        <f>DATE(2024,11,6)</f>
        <v>45602</v>
      </c>
      <c r="I148">
        <v>1841.66</v>
      </c>
    </row>
    <row r="149" spans="1:16" x14ac:dyDescent="0.25">
      <c r="A149">
        <f t="shared" ca="1" si="5"/>
        <v>0.30252848964686574</v>
      </c>
      <c r="B149" s="2" t="s">
        <v>6982</v>
      </c>
      <c r="C149" s="2" t="s">
        <v>6983</v>
      </c>
      <c r="D149" s="2" t="s">
        <v>6895</v>
      </c>
      <c r="E149" s="2" t="s">
        <v>7188</v>
      </c>
      <c r="F149" s="2" t="s">
        <v>7189</v>
      </c>
      <c r="G149" t="s">
        <v>79</v>
      </c>
      <c r="H149" s="1">
        <f>DATE(2025,1,17)</f>
        <v>45674</v>
      </c>
      <c r="I149">
        <v>1794.95</v>
      </c>
    </row>
    <row r="150" spans="1:16" x14ac:dyDescent="0.25">
      <c r="A150">
        <f t="shared" ca="1" si="5"/>
        <v>0.70522058833671852</v>
      </c>
      <c r="B150" s="2" t="s">
        <v>869</v>
      </c>
      <c r="C150" s="2" t="s">
        <v>870</v>
      </c>
      <c r="D150" s="2" t="s">
        <v>6895</v>
      </c>
      <c r="E150" s="2" t="s">
        <v>7190</v>
      </c>
      <c r="F150" s="2" t="s">
        <v>7191</v>
      </c>
      <c r="G150" t="s">
        <v>101</v>
      </c>
      <c r="H150" s="1">
        <f>DATE(2024,10,24)</f>
        <v>45589</v>
      </c>
      <c r="I150">
        <v>398.23</v>
      </c>
    </row>
    <row r="151" spans="1:16" x14ac:dyDescent="0.25">
      <c r="A151">
        <f t="shared" ca="1" si="5"/>
        <v>0.27465696694955932</v>
      </c>
      <c r="B151" s="2" t="s">
        <v>6982</v>
      </c>
      <c r="C151" s="2" t="s">
        <v>6983</v>
      </c>
      <c r="D151" s="2" t="s">
        <v>6895</v>
      </c>
      <c r="E151" s="2" t="s">
        <v>7192</v>
      </c>
      <c r="F151" s="2" t="s">
        <v>7193</v>
      </c>
      <c r="G151" t="s">
        <v>79</v>
      </c>
      <c r="H151" s="1">
        <f>DATE(2024,10,9)</f>
        <v>45574</v>
      </c>
      <c r="I151">
        <v>724.41</v>
      </c>
    </row>
    <row r="152" spans="1:16" x14ac:dyDescent="0.25">
      <c r="A152">
        <f t="shared" ca="1" si="5"/>
        <v>0.8246815254350639</v>
      </c>
      <c r="B152" s="2" t="s">
        <v>328</v>
      </c>
      <c r="C152" s="2" t="s">
        <v>329</v>
      </c>
      <c r="D152" s="2" t="s">
        <v>6895</v>
      </c>
      <c r="E152" s="2" t="s">
        <v>7194</v>
      </c>
      <c r="F152" s="2" t="s">
        <v>7195</v>
      </c>
      <c r="G152" t="s">
        <v>79</v>
      </c>
      <c r="H152" s="1">
        <f>DATE(2024,12,10)</f>
        <v>45636</v>
      </c>
      <c r="I152">
        <v>27.52</v>
      </c>
      <c r="P152" s="12"/>
    </row>
    <row r="153" spans="1:16" x14ac:dyDescent="0.25">
      <c r="A153">
        <f t="shared" ca="1" si="5"/>
        <v>0.47530576382789991</v>
      </c>
      <c r="B153" s="2" t="s">
        <v>81</v>
      </c>
      <c r="C153" s="2" t="s">
        <v>82</v>
      </c>
      <c r="D153" s="2" t="s">
        <v>6895</v>
      </c>
      <c r="E153" s="2" t="s">
        <v>7196</v>
      </c>
      <c r="F153" s="2" t="s">
        <v>7197</v>
      </c>
      <c r="G153" t="s">
        <v>79</v>
      </c>
      <c r="H153" s="1">
        <f>DATE(2024,11,13)</f>
        <v>45609</v>
      </c>
      <c r="I153">
        <v>242.53</v>
      </c>
    </row>
    <row r="154" spans="1:16" x14ac:dyDescent="0.25">
      <c r="A154">
        <f t="shared" ca="1" si="5"/>
        <v>0.80385092101573197</v>
      </c>
      <c r="B154" s="2" t="s">
        <v>81</v>
      </c>
      <c r="C154" s="2" t="s">
        <v>82</v>
      </c>
      <c r="D154" s="2" t="s">
        <v>6895</v>
      </c>
      <c r="E154" s="2" t="s">
        <v>7198</v>
      </c>
      <c r="F154" s="2" t="s">
        <v>7018</v>
      </c>
      <c r="G154" t="s">
        <v>101</v>
      </c>
      <c r="H154" s="1">
        <f>DATE(2024,12,26)</f>
        <v>45652</v>
      </c>
      <c r="I154">
        <v>5512.57</v>
      </c>
    </row>
    <row r="155" spans="1:16" x14ac:dyDescent="0.25">
      <c r="A155">
        <f t="shared" ca="1" si="5"/>
        <v>0.1842041928203183</v>
      </c>
      <c r="B155" s="2" t="s">
        <v>6982</v>
      </c>
      <c r="C155" s="2" t="s">
        <v>6983</v>
      </c>
      <c r="D155" s="2" t="s">
        <v>6895</v>
      </c>
      <c r="E155" s="2" t="s">
        <v>7199</v>
      </c>
      <c r="F155" s="2" t="s">
        <v>7200</v>
      </c>
      <c r="G155" t="s">
        <v>79</v>
      </c>
      <c r="H155" s="1">
        <f>DATE(2025,1,2)</f>
        <v>45659</v>
      </c>
      <c r="I155">
        <v>44.48</v>
      </c>
    </row>
    <row r="156" spans="1:16" x14ac:dyDescent="0.25">
      <c r="A156">
        <f t="shared" ca="1" si="5"/>
        <v>0.49944419171897425</v>
      </c>
      <c r="B156" s="2" t="s">
        <v>187</v>
      </c>
      <c r="C156" s="2" t="s">
        <v>188</v>
      </c>
      <c r="D156" s="2" t="s">
        <v>6895</v>
      </c>
      <c r="E156" s="2" t="s">
        <v>7201</v>
      </c>
      <c r="F156" s="2" t="s">
        <v>7202</v>
      </c>
      <c r="G156" t="s">
        <v>79</v>
      </c>
      <c r="H156" s="1">
        <f>DATE(2024,10,2)</f>
        <v>45567</v>
      </c>
      <c r="I156">
        <v>1521</v>
      </c>
    </row>
    <row r="157" spans="1:16" x14ac:dyDescent="0.25">
      <c r="A157">
        <f t="shared" ca="1" si="5"/>
        <v>0.75260621391746585</v>
      </c>
      <c r="B157" s="2" t="s">
        <v>6982</v>
      </c>
      <c r="C157" s="2" t="s">
        <v>6983</v>
      </c>
      <c r="D157" s="2" t="s">
        <v>6895</v>
      </c>
      <c r="E157" s="2" t="s">
        <v>7203</v>
      </c>
      <c r="F157" s="2" t="s">
        <v>7204</v>
      </c>
      <c r="G157" t="s">
        <v>79</v>
      </c>
      <c r="H157" s="1">
        <f>DATE(2024,12,12)</f>
        <v>45638</v>
      </c>
      <c r="I157">
        <v>109.85</v>
      </c>
    </row>
    <row r="158" spans="1:16" x14ac:dyDescent="0.25">
      <c r="A158">
        <f t="shared" ca="1" si="5"/>
        <v>8.8530720850346856E-2</v>
      </c>
      <c r="B158" s="2" t="s">
        <v>6982</v>
      </c>
      <c r="C158" s="2" t="s">
        <v>6983</v>
      </c>
      <c r="D158" s="2" t="s">
        <v>6895</v>
      </c>
      <c r="E158" s="2" t="s">
        <v>7205</v>
      </c>
      <c r="F158" s="2" t="s">
        <v>7206</v>
      </c>
      <c r="G158" t="s">
        <v>79</v>
      </c>
      <c r="H158" s="1">
        <f>DATE(2024,11,15)</f>
        <v>45611</v>
      </c>
      <c r="I158">
        <v>44.48</v>
      </c>
    </row>
    <row r="159" spans="1:16" x14ac:dyDescent="0.25">
      <c r="A159">
        <f t="shared" ca="1" si="5"/>
        <v>0.82863553355884911</v>
      </c>
      <c r="B159" s="2" t="s">
        <v>81</v>
      </c>
      <c r="C159" s="2" t="s">
        <v>82</v>
      </c>
      <c r="D159" s="2" t="s">
        <v>6895</v>
      </c>
      <c r="E159" s="2" t="s">
        <v>7207</v>
      </c>
      <c r="F159" s="2" t="s">
        <v>7208</v>
      </c>
      <c r="G159" t="s">
        <v>79</v>
      </c>
      <c r="H159" s="1">
        <f>DATE(2024,10,31)</f>
        <v>45596</v>
      </c>
      <c r="I159">
        <v>123.66</v>
      </c>
    </row>
    <row r="160" spans="1:16" x14ac:dyDescent="0.25">
      <c r="A160">
        <f t="shared" ca="1" si="5"/>
        <v>0.11435587438603301</v>
      </c>
      <c r="B160" s="2" t="s">
        <v>7209</v>
      </c>
      <c r="C160" s="2" t="s">
        <v>7210</v>
      </c>
      <c r="D160" s="2" t="s">
        <v>6895</v>
      </c>
      <c r="E160" s="2" t="s">
        <v>7211</v>
      </c>
      <c r="F160" s="2" t="s">
        <v>7212</v>
      </c>
      <c r="G160" t="s">
        <v>79</v>
      </c>
      <c r="H160" s="1">
        <f>DATE(2024,12,12)</f>
        <v>45638</v>
      </c>
      <c r="I160">
        <v>3189.7</v>
      </c>
    </row>
    <row r="161" spans="1:16" x14ac:dyDescent="0.25">
      <c r="A161">
        <f t="shared" ca="1" si="5"/>
        <v>0.93002443280002123</v>
      </c>
      <c r="B161" s="2" t="s">
        <v>7213</v>
      </c>
      <c r="C161" s="2" t="s">
        <v>7214</v>
      </c>
      <c r="D161" s="2" t="s">
        <v>6895</v>
      </c>
      <c r="E161" s="2" t="s">
        <v>7215</v>
      </c>
      <c r="F161" s="2" t="s">
        <v>7216</v>
      </c>
      <c r="G161" t="s">
        <v>101</v>
      </c>
      <c r="H161" s="1">
        <f>DATE(2025,2,7)</f>
        <v>45695</v>
      </c>
      <c r="I161">
        <v>34.340000000000003</v>
      </c>
    </row>
    <row r="162" spans="1:16" x14ac:dyDescent="0.25">
      <c r="A162">
        <f t="shared" ca="1" si="5"/>
        <v>0.45040297687974273</v>
      </c>
      <c r="B162" s="2" t="s">
        <v>6982</v>
      </c>
      <c r="C162" s="2" t="s">
        <v>6983</v>
      </c>
      <c r="D162" s="2" t="s">
        <v>6895</v>
      </c>
      <c r="E162" s="2" t="s">
        <v>7217</v>
      </c>
      <c r="F162" s="2" t="s">
        <v>7218</v>
      </c>
      <c r="G162" t="s">
        <v>79</v>
      </c>
      <c r="H162" s="1">
        <f>DATE(2024,10,23)</f>
        <v>45588</v>
      </c>
      <c r="I162">
        <v>907.42</v>
      </c>
    </row>
    <row r="163" spans="1:16" x14ac:dyDescent="0.25">
      <c r="A163">
        <f t="shared" ca="1" si="5"/>
        <v>0.5317774135855905</v>
      </c>
      <c r="B163" s="2" t="s">
        <v>187</v>
      </c>
      <c r="C163" s="2" t="s">
        <v>188</v>
      </c>
      <c r="D163" s="2" t="s">
        <v>6895</v>
      </c>
      <c r="E163" s="2" t="s">
        <v>7219</v>
      </c>
      <c r="F163" s="2" t="s">
        <v>7220</v>
      </c>
      <c r="G163" t="s">
        <v>79</v>
      </c>
      <c r="H163" s="1">
        <f>DATE(2024,11,15)</f>
        <v>45611</v>
      </c>
      <c r="I163">
        <v>804</v>
      </c>
      <c r="P163" s="12"/>
    </row>
    <row r="164" spans="1:16" x14ac:dyDescent="0.25">
      <c r="A164">
        <f t="shared" ca="1" si="5"/>
        <v>0.43107961672978401</v>
      </c>
      <c r="B164" s="2" t="s">
        <v>136</v>
      </c>
      <c r="C164" s="2" t="s">
        <v>137</v>
      </c>
      <c r="D164" s="2" t="s">
        <v>6895</v>
      </c>
      <c r="E164" s="2" t="s">
        <v>7221</v>
      </c>
      <c r="F164" s="2" t="s">
        <v>7222</v>
      </c>
      <c r="G164" t="s">
        <v>101</v>
      </c>
      <c r="H164" s="1">
        <f>DATE(2025,2,20)</f>
        <v>45708</v>
      </c>
      <c r="I164">
        <v>3518.69</v>
      </c>
    </row>
    <row r="165" spans="1:16" x14ac:dyDescent="0.25">
      <c r="A165">
        <f t="shared" ca="1" si="5"/>
        <v>0.57748851427898273</v>
      </c>
      <c r="B165" s="2" t="s">
        <v>187</v>
      </c>
      <c r="C165" s="2" t="s">
        <v>188</v>
      </c>
      <c r="D165" s="2" t="s">
        <v>6895</v>
      </c>
      <c r="E165" s="2" t="s">
        <v>7223</v>
      </c>
      <c r="F165" s="2" t="s">
        <v>7224</v>
      </c>
      <c r="G165" t="s">
        <v>79</v>
      </c>
      <c r="H165" s="1">
        <f>DATE(2024,11,7)</f>
        <v>45603</v>
      </c>
      <c r="I165">
        <v>2253.3000000000002</v>
      </c>
    </row>
    <row r="166" spans="1:16" x14ac:dyDescent="0.25">
      <c r="A166">
        <f t="shared" ca="1" si="5"/>
        <v>0.75495980980881006</v>
      </c>
      <c r="B166" s="2" t="s">
        <v>7225</v>
      </c>
      <c r="C166" s="2" t="s">
        <v>7226</v>
      </c>
      <c r="D166" s="2" t="s">
        <v>6895</v>
      </c>
      <c r="E166" s="2" t="s">
        <v>7227</v>
      </c>
      <c r="F166" s="2" t="s">
        <v>7228</v>
      </c>
      <c r="G166" t="s">
        <v>79</v>
      </c>
      <c r="H166" s="1">
        <f>DATE(2024,10,7)</f>
        <v>45572</v>
      </c>
      <c r="I166">
        <v>1500.89</v>
      </c>
    </row>
    <row r="167" spans="1:16" x14ac:dyDescent="0.25">
      <c r="A167">
        <f t="shared" ca="1" si="5"/>
        <v>0.14805459728129011</v>
      </c>
      <c r="B167" s="2" t="s">
        <v>85</v>
      </c>
      <c r="C167" s="2" t="s">
        <v>86</v>
      </c>
      <c r="D167" s="2" t="s">
        <v>6895</v>
      </c>
      <c r="E167" s="2" t="s">
        <v>7229</v>
      </c>
      <c r="F167" s="2" t="s">
        <v>7230</v>
      </c>
      <c r="G167" t="s">
        <v>79</v>
      </c>
      <c r="H167" s="1">
        <f>DATE(2024,10,24)</f>
        <v>45589</v>
      </c>
      <c r="I167">
        <v>9522.2900000000009</v>
      </c>
    </row>
    <row r="168" spans="1:16" x14ac:dyDescent="0.25">
      <c r="A168">
        <f t="shared" ca="1" si="5"/>
        <v>0.71862894092756258</v>
      </c>
      <c r="B168" s="2" t="s">
        <v>85</v>
      </c>
      <c r="C168" s="2" t="s">
        <v>86</v>
      </c>
      <c r="D168" s="2" t="s">
        <v>6895</v>
      </c>
      <c r="E168" s="2" t="s">
        <v>7231</v>
      </c>
      <c r="F168" s="2" t="s">
        <v>6959</v>
      </c>
      <c r="G168" t="s">
        <v>79</v>
      </c>
      <c r="H168" s="1">
        <f>DATE(2024,11,11)</f>
        <v>45607</v>
      </c>
      <c r="I168">
        <v>6300.9</v>
      </c>
    </row>
    <row r="169" spans="1:16" x14ac:dyDescent="0.25">
      <c r="A169">
        <f t="shared" ca="1" si="5"/>
        <v>0.158272576551026</v>
      </c>
      <c r="B169" s="2" t="s">
        <v>241</v>
      </c>
      <c r="C169" s="2" t="s">
        <v>242</v>
      </c>
      <c r="D169" s="2" t="s">
        <v>6895</v>
      </c>
      <c r="E169" s="2" t="s">
        <v>7232</v>
      </c>
      <c r="F169" s="2" t="s">
        <v>7233</v>
      </c>
      <c r="G169" t="s">
        <v>101</v>
      </c>
      <c r="H169" s="1">
        <f>DATE(2025,1,3)</f>
        <v>45660</v>
      </c>
      <c r="I169">
        <v>2626.43</v>
      </c>
    </row>
    <row r="170" spans="1:16" x14ac:dyDescent="0.25">
      <c r="A170">
        <f t="shared" ca="1" si="5"/>
        <v>3.3618220199076898E-2</v>
      </c>
      <c r="B170" s="2" t="s">
        <v>6982</v>
      </c>
      <c r="C170" s="2" t="s">
        <v>6983</v>
      </c>
      <c r="D170" s="2" t="s">
        <v>6895</v>
      </c>
      <c r="E170" s="2" t="s">
        <v>7234</v>
      </c>
      <c r="F170" s="2" t="s">
        <v>7235</v>
      </c>
      <c r="G170" t="s">
        <v>79</v>
      </c>
      <c r="H170" s="1">
        <f>DATE(2025,1,8)</f>
        <v>45665</v>
      </c>
      <c r="I170">
        <v>758.8</v>
      </c>
    </row>
    <row r="171" spans="1:16" x14ac:dyDescent="0.25">
      <c r="A171">
        <f t="shared" ca="1" si="5"/>
        <v>0.19191070338256755</v>
      </c>
      <c r="B171" s="2" t="s">
        <v>187</v>
      </c>
      <c r="C171" s="2" t="s">
        <v>188</v>
      </c>
      <c r="D171" s="2" t="s">
        <v>6895</v>
      </c>
      <c r="E171" s="2" t="s">
        <v>7236</v>
      </c>
      <c r="F171" s="2" t="s">
        <v>7237</v>
      </c>
      <c r="G171" t="s">
        <v>79</v>
      </c>
      <c r="H171" s="1">
        <f>DATE(2024,12,16)</f>
        <v>45642</v>
      </c>
      <c r="I171">
        <v>585</v>
      </c>
    </row>
    <row r="172" spans="1:16" x14ac:dyDescent="0.25">
      <c r="A172">
        <f t="shared" ca="1" si="5"/>
        <v>0.78470714972746003</v>
      </c>
      <c r="B172" s="2" t="s">
        <v>564</v>
      </c>
      <c r="C172" s="2" t="s">
        <v>565</v>
      </c>
      <c r="D172" s="2" t="s">
        <v>6895</v>
      </c>
      <c r="E172" s="2" t="s">
        <v>7238</v>
      </c>
      <c r="F172" s="2" t="s">
        <v>7239</v>
      </c>
      <c r="G172" t="s">
        <v>79</v>
      </c>
      <c r="H172" s="1">
        <f>DATE(2024,12,4)</f>
        <v>45630</v>
      </c>
      <c r="I172">
        <v>3554.46</v>
      </c>
    </row>
    <row r="173" spans="1:16" x14ac:dyDescent="0.25">
      <c r="A173">
        <f t="shared" ca="1" si="5"/>
        <v>0.45593046197397169</v>
      </c>
      <c r="B173" s="2" t="s">
        <v>869</v>
      </c>
      <c r="C173" s="2" t="s">
        <v>870</v>
      </c>
      <c r="D173" s="2" t="s">
        <v>6895</v>
      </c>
      <c r="E173" s="2" t="s">
        <v>7240</v>
      </c>
      <c r="F173" s="2" t="s">
        <v>7241</v>
      </c>
      <c r="G173" t="s">
        <v>79</v>
      </c>
      <c r="H173" s="1">
        <f>DATE(2025,2,25)</f>
        <v>45713</v>
      </c>
      <c r="I173">
        <v>0</v>
      </c>
    </row>
    <row r="174" spans="1:16" x14ac:dyDescent="0.25">
      <c r="A174">
        <f t="shared" ca="1" si="5"/>
        <v>0.30750053971035274</v>
      </c>
      <c r="B174" s="2" t="s">
        <v>241</v>
      </c>
      <c r="C174" s="2" t="s">
        <v>242</v>
      </c>
      <c r="D174" s="2" t="s">
        <v>6895</v>
      </c>
      <c r="E174" s="2" t="s">
        <v>7242</v>
      </c>
      <c r="F174" s="2" t="s">
        <v>7243</v>
      </c>
      <c r="G174" t="s">
        <v>101</v>
      </c>
      <c r="H174" s="1">
        <f>DATE(2025,1,3)</f>
        <v>45660</v>
      </c>
      <c r="I174">
        <v>-441.25</v>
      </c>
    </row>
    <row r="175" spans="1:16" x14ac:dyDescent="0.25">
      <c r="A175">
        <f t="shared" ca="1" si="5"/>
        <v>0.90373581570825046</v>
      </c>
      <c r="B175" s="2" t="s">
        <v>623</v>
      </c>
      <c r="C175" s="2" t="s">
        <v>624</v>
      </c>
      <c r="D175" s="2" t="s">
        <v>6895</v>
      </c>
      <c r="E175" s="2" t="s">
        <v>7244</v>
      </c>
      <c r="F175" s="2" t="s">
        <v>7245</v>
      </c>
      <c r="G175" t="s">
        <v>79</v>
      </c>
      <c r="H175" s="1">
        <f>DATE(2024,10,22)</f>
        <v>45587</v>
      </c>
      <c r="I175">
        <v>508.51</v>
      </c>
    </row>
    <row r="176" spans="1:16" x14ac:dyDescent="0.25">
      <c r="A176">
        <f t="shared" ca="1" si="5"/>
        <v>0.60801467680598575</v>
      </c>
      <c r="B176" s="2" t="s">
        <v>6982</v>
      </c>
      <c r="C176" s="2" t="s">
        <v>6983</v>
      </c>
      <c r="D176" s="2" t="s">
        <v>6895</v>
      </c>
      <c r="E176" s="2" t="s">
        <v>7246</v>
      </c>
      <c r="F176" s="2" t="s">
        <v>7247</v>
      </c>
      <c r="G176" t="s">
        <v>79</v>
      </c>
      <c r="H176" s="1">
        <f>DATE(2024,12,13)</f>
        <v>45639</v>
      </c>
      <c r="I176">
        <v>74</v>
      </c>
    </row>
    <row r="177" spans="1:16" x14ac:dyDescent="0.25">
      <c r="A177">
        <f t="shared" ca="1" si="5"/>
        <v>0.34916299012627994</v>
      </c>
      <c r="B177" s="2" t="s">
        <v>2532</v>
      </c>
      <c r="C177" s="2" t="s">
        <v>2533</v>
      </c>
      <c r="D177" s="2" t="s">
        <v>6895</v>
      </c>
      <c r="E177" s="2" t="s">
        <v>7248</v>
      </c>
      <c r="F177" s="2" t="s">
        <v>7249</v>
      </c>
      <c r="G177" t="s">
        <v>79</v>
      </c>
      <c r="H177" s="1">
        <f>DATE(2024,12,13)</f>
        <v>45639</v>
      </c>
      <c r="I177">
        <v>305.27999999999997</v>
      </c>
    </row>
    <row r="178" spans="1:16" x14ac:dyDescent="0.25">
      <c r="A178">
        <f t="shared" ca="1" si="5"/>
        <v>1.9240630233674172E-2</v>
      </c>
      <c r="B178" s="2" t="s">
        <v>241</v>
      </c>
      <c r="C178" s="2" t="s">
        <v>242</v>
      </c>
      <c r="D178" s="2" t="s">
        <v>6895</v>
      </c>
      <c r="E178" s="2" t="s">
        <v>7250</v>
      </c>
      <c r="F178" s="2" t="s">
        <v>7251</v>
      </c>
      <c r="G178" t="s">
        <v>79</v>
      </c>
      <c r="H178" s="1">
        <f>DATE(2024,10,9)</f>
        <v>45574</v>
      </c>
      <c r="I178">
        <v>45.69</v>
      </c>
    </row>
    <row r="179" spans="1:16" x14ac:dyDescent="0.25">
      <c r="A179">
        <f t="shared" ca="1" si="5"/>
        <v>0.88905692835575334</v>
      </c>
      <c r="B179" s="2" t="s">
        <v>85</v>
      </c>
      <c r="C179" s="2" t="s">
        <v>86</v>
      </c>
      <c r="D179" s="2" t="s">
        <v>6895</v>
      </c>
      <c r="E179" s="2" t="s">
        <v>7252</v>
      </c>
      <c r="F179" s="2" t="s">
        <v>7253</v>
      </c>
      <c r="G179" t="s">
        <v>101</v>
      </c>
      <c r="H179" s="1">
        <f>DATE(2025,1,8)</f>
        <v>45665</v>
      </c>
      <c r="I179">
        <v>4947.5</v>
      </c>
    </row>
    <row r="180" spans="1:16" x14ac:dyDescent="0.25">
      <c r="A180">
        <f t="shared" ca="1" si="5"/>
        <v>0.81966319346421901</v>
      </c>
      <c r="B180" s="2" t="s">
        <v>241</v>
      </c>
      <c r="C180" s="2" t="s">
        <v>242</v>
      </c>
      <c r="D180" s="2" t="s">
        <v>6895</v>
      </c>
      <c r="E180" s="2" t="s">
        <v>7254</v>
      </c>
      <c r="F180" s="2" t="s">
        <v>7255</v>
      </c>
      <c r="G180" t="s">
        <v>79</v>
      </c>
      <c r="H180" s="1">
        <f>DATE(2024,11,7)</f>
        <v>45603</v>
      </c>
      <c r="I180">
        <v>4260.3900000000003</v>
      </c>
    </row>
    <row r="181" spans="1:16" x14ac:dyDescent="0.25">
      <c r="A181">
        <f t="shared" ca="1" si="5"/>
        <v>0.50670403188907753</v>
      </c>
      <c r="B181" s="2" t="s">
        <v>7256</v>
      </c>
      <c r="C181" s="2" t="s">
        <v>7257</v>
      </c>
      <c r="D181" s="2" t="s">
        <v>6895</v>
      </c>
      <c r="E181" s="2" t="s">
        <v>7258</v>
      </c>
      <c r="F181" s="2" t="s">
        <v>7259</v>
      </c>
      <c r="G181" t="s">
        <v>79</v>
      </c>
      <c r="H181" s="1">
        <f>DATE(2024,11,21)</f>
        <v>45617</v>
      </c>
      <c r="I181">
        <v>1234.1300000000001</v>
      </c>
    </row>
    <row r="182" spans="1:16" x14ac:dyDescent="0.25">
      <c r="A182">
        <f t="shared" ca="1" si="5"/>
        <v>3.343287768798997E-2</v>
      </c>
      <c r="B182" s="2" t="s">
        <v>187</v>
      </c>
      <c r="C182" s="2" t="s">
        <v>188</v>
      </c>
      <c r="D182" s="2" t="s">
        <v>6895</v>
      </c>
      <c r="E182" s="2" t="s">
        <v>7260</v>
      </c>
      <c r="F182" s="2" t="s">
        <v>7261</v>
      </c>
      <c r="G182" t="s">
        <v>79</v>
      </c>
      <c r="H182" s="1">
        <f>DATE(2024,12,20)</f>
        <v>45646</v>
      </c>
      <c r="I182">
        <v>80.400000000000006</v>
      </c>
    </row>
    <row r="183" spans="1:16" x14ac:dyDescent="0.25">
      <c r="A183">
        <f t="shared" ca="1" si="5"/>
        <v>0.43684958914290672</v>
      </c>
      <c r="B183" s="2" t="s">
        <v>1510</v>
      </c>
      <c r="C183" s="2" t="s">
        <v>1511</v>
      </c>
      <c r="D183" s="2" t="s">
        <v>6895</v>
      </c>
      <c r="E183" s="2" t="s">
        <v>7262</v>
      </c>
      <c r="F183" s="2" t="s">
        <v>7263</v>
      </c>
      <c r="G183" t="s">
        <v>79</v>
      </c>
      <c r="H183" s="1">
        <f>DATE(2025,1,31)</f>
        <v>45688</v>
      </c>
      <c r="I183">
        <v>2437.1</v>
      </c>
    </row>
    <row r="184" spans="1:16" x14ac:dyDescent="0.25">
      <c r="A184">
        <f t="shared" ca="1" si="5"/>
        <v>0.74957587485059063</v>
      </c>
      <c r="B184" s="2" t="s">
        <v>6982</v>
      </c>
      <c r="C184" s="2" t="s">
        <v>6983</v>
      </c>
      <c r="D184" s="2" t="s">
        <v>6895</v>
      </c>
      <c r="E184" s="2" t="s">
        <v>7264</v>
      </c>
      <c r="F184" s="2" t="s">
        <v>7265</v>
      </c>
      <c r="G184" t="s">
        <v>79</v>
      </c>
      <c r="H184" s="1">
        <f>DATE(2025,1,16)</f>
        <v>45673</v>
      </c>
      <c r="I184">
        <v>5627.82</v>
      </c>
    </row>
    <row r="185" spans="1:16" x14ac:dyDescent="0.25">
      <c r="A185">
        <f t="shared" ca="1" si="5"/>
        <v>0.63219643984445717</v>
      </c>
      <c r="B185" s="2" t="s">
        <v>187</v>
      </c>
      <c r="C185" s="2" t="s">
        <v>188</v>
      </c>
      <c r="D185" s="2" t="s">
        <v>6895</v>
      </c>
      <c r="E185" s="2" t="s">
        <v>7266</v>
      </c>
      <c r="F185" s="2" t="s">
        <v>7267</v>
      </c>
      <c r="G185" t="s">
        <v>79</v>
      </c>
      <c r="H185" s="1">
        <f>DATE(2024,12,30)</f>
        <v>45656</v>
      </c>
      <c r="I185">
        <v>0</v>
      </c>
    </row>
    <row r="186" spans="1:16" x14ac:dyDescent="0.25">
      <c r="A186">
        <f t="shared" ca="1" si="5"/>
        <v>0.3797423207905265</v>
      </c>
      <c r="B186" s="2" t="s">
        <v>6982</v>
      </c>
      <c r="C186" s="2" t="s">
        <v>6983</v>
      </c>
      <c r="D186" s="2" t="s">
        <v>6895</v>
      </c>
      <c r="E186" s="2" t="s">
        <v>7268</v>
      </c>
      <c r="F186" s="2" t="s">
        <v>7269</v>
      </c>
      <c r="G186" t="s">
        <v>79</v>
      </c>
      <c r="H186" s="1">
        <f>DATE(2025,1,14)</f>
        <v>45671</v>
      </c>
      <c r="I186">
        <v>1095</v>
      </c>
      <c r="P186" s="12"/>
    </row>
    <row r="187" spans="1:16" x14ac:dyDescent="0.25">
      <c r="A187">
        <f t="shared" ca="1" si="5"/>
        <v>0.19837033941078897</v>
      </c>
      <c r="B187" s="2" t="s">
        <v>85</v>
      </c>
      <c r="C187" s="2" t="s">
        <v>86</v>
      </c>
      <c r="D187" s="2" t="s">
        <v>6895</v>
      </c>
      <c r="E187" s="2" t="s">
        <v>7270</v>
      </c>
      <c r="F187" s="2" t="s">
        <v>7271</v>
      </c>
      <c r="G187" t="s">
        <v>79</v>
      </c>
      <c r="H187" s="1">
        <f>DATE(2024,11,4)</f>
        <v>45600</v>
      </c>
      <c r="I187">
        <v>3431.56</v>
      </c>
    </row>
    <row r="188" spans="1:16" x14ac:dyDescent="0.25">
      <c r="A188">
        <f t="shared" ca="1" si="5"/>
        <v>0.63474634610259861</v>
      </c>
      <c r="B188" s="2" t="s">
        <v>136</v>
      </c>
      <c r="C188" s="2" t="s">
        <v>137</v>
      </c>
      <c r="D188" s="2" t="s">
        <v>6895</v>
      </c>
      <c r="E188" s="2" t="s">
        <v>7272</v>
      </c>
      <c r="F188" s="2" t="s">
        <v>7273</v>
      </c>
      <c r="G188" t="s">
        <v>79</v>
      </c>
      <c r="H188" s="1">
        <f>DATE(2025,1,6)</f>
        <v>45663</v>
      </c>
      <c r="I188">
        <v>-265.02</v>
      </c>
    </row>
    <row r="189" spans="1:16" x14ac:dyDescent="0.25">
      <c r="A189">
        <f t="shared" ca="1" si="5"/>
        <v>0.59354784481700185</v>
      </c>
      <c r="B189" s="2" t="s">
        <v>7274</v>
      </c>
      <c r="C189" s="2" t="s">
        <v>7275</v>
      </c>
      <c r="D189" s="2" t="s">
        <v>6895</v>
      </c>
      <c r="E189" s="2" t="s">
        <v>7276</v>
      </c>
      <c r="F189" s="2" t="s">
        <v>7277</v>
      </c>
      <c r="G189" t="s">
        <v>79</v>
      </c>
      <c r="H189" s="1">
        <f>DATE(2025,1,22)</f>
        <v>45679</v>
      </c>
      <c r="I189">
        <v>614.70000000000005</v>
      </c>
    </row>
    <row r="190" spans="1:16" x14ac:dyDescent="0.25">
      <c r="A190">
        <f t="shared" ca="1" si="5"/>
        <v>0.89799511427227141</v>
      </c>
      <c r="B190" s="2" t="s">
        <v>150</v>
      </c>
      <c r="C190" s="2" t="s">
        <v>151</v>
      </c>
      <c r="D190" s="2" t="s">
        <v>6895</v>
      </c>
      <c r="E190" s="2" t="s">
        <v>7278</v>
      </c>
      <c r="F190" s="2" t="s">
        <v>7279</v>
      </c>
      <c r="G190" t="s">
        <v>79</v>
      </c>
      <c r="H190" s="1">
        <f>DATE(2025,1,29)</f>
        <v>45686</v>
      </c>
      <c r="I190">
        <v>36.26</v>
      </c>
    </row>
    <row r="191" spans="1:16" x14ac:dyDescent="0.25">
      <c r="A191">
        <f t="shared" ca="1" si="5"/>
        <v>5.3756673454989135E-2</v>
      </c>
      <c r="B191" s="2" t="s">
        <v>150</v>
      </c>
      <c r="C191" s="2" t="s">
        <v>151</v>
      </c>
      <c r="D191" s="2" t="s">
        <v>6895</v>
      </c>
      <c r="E191" s="2" t="s">
        <v>7280</v>
      </c>
      <c r="F191" s="2" t="s">
        <v>7281</v>
      </c>
      <c r="G191" t="s">
        <v>79</v>
      </c>
      <c r="H191" s="1">
        <f>DATE(2024,10,22)</f>
        <v>45587</v>
      </c>
      <c r="I191">
        <v>660.7</v>
      </c>
    </row>
    <row r="192" spans="1:16" x14ac:dyDescent="0.25">
      <c r="A192">
        <f t="shared" ca="1" si="5"/>
        <v>0.74710228446125959</v>
      </c>
      <c r="B192" s="2" t="s">
        <v>241</v>
      </c>
      <c r="C192" s="2" t="s">
        <v>242</v>
      </c>
      <c r="D192" s="2" t="s">
        <v>6895</v>
      </c>
      <c r="E192" s="2" t="s">
        <v>7282</v>
      </c>
      <c r="F192" s="2" t="s">
        <v>6931</v>
      </c>
      <c r="G192" t="s">
        <v>79</v>
      </c>
      <c r="H192" s="1">
        <f>DATE(2025,1,24)</f>
        <v>45681</v>
      </c>
      <c r="I192">
        <v>-5696.88</v>
      </c>
    </row>
    <row r="193" spans="1:16" x14ac:dyDescent="0.25">
      <c r="A193">
        <f t="shared" ca="1" si="5"/>
        <v>0.17602674871985391</v>
      </c>
      <c r="B193" s="2" t="s">
        <v>6982</v>
      </c>
      <c r="C193" s="2" t="s">
        <v>6983</v>
      </c>
      <c r="D193" s="2" t="s">
        <v>6895</v>
      </c>
      <c r="E193" s="2" t="s">
        <v>7283</v>
      </c>
      <c r="F193" s="2" t="s">
        <v>7284</v>
      </c>
      <c r="G193" t="s">
        <v>101</v>
      </c>
      <c r="H193" s="1">
        <f>DATE(2025,2,11)</f>
        <v>45699</v>
      </c>
      <c r="I193">
        <v>26.18</v>
      </c>
    </row>
    <row r="194" spans="1:16" x14ac:dyDescent="0.25">
      <c r="A194">
        <f t="shared" ca="1" si="5"/>
        <v>0.24503179498581673</v>
      </c>
      <c r="B194" s="2" t="s">
        <v>6982</v>
      </c>
      <c r="C194" s="2" t="s">
        <v>6983</v>
      </c>
      <c r="D194" s="2" t="s">
        <v>6895</v>
      </c>
      <c r="E194" s="2" t="s">
        <v>7285</v>
      </c>
      <c r="F194" s="2" t="s">
        <v>7286</v>
      </c>
      <c r="G194" t="s">
        <v>79</v>
      </c>
      <c r="H194" s="1">
        <f>DATE(2025,1,29)</f>
        <v>45686</v>
      </c>
      <c r="I194">
        <v>22.24</v>
      </c>
    </row>
    <row r="195" spans="1:16" x14ac:dyDescent="0.25">
      <c r="A195">
        <f t="shared" ref="A195:A258" ca="1" si="6">RAND()</f>
        <v>0.75275472760775919</v>
      </c>
      <c r="B195" s="2" t="s">
        <v>307</v>
      </c>
      <c r="C195" s="2" t="s">
        <v>308</v>
      </c>
      <c r="D195" s="2" t="s">
        <v>6895</v>
      </c>
      <c r="E195" s="2" t="s">
        <v>7287</v>
      </c>
      <c r="F195" s="2" t="s">
        <v>7288</v>
      </c>
      <c r="G195" t="s">
        <v>79</v>
      </c>
      <c r="H195" s="1">
        <f>DATE(2024,12,20)</f>
        <v>45646</v>
      </c>
      <c r="I195">
        <v>83.31</v>
      </c>
    </row>
    <row r="196" spans="1:16" x14ac:dyDescent="0.25">
      <c r="A196">
        <f t="shared" ca="1" si="6"/>
        <v>0.42541533139824872</v>
      </c>
      <c r="B196" s="2" t="s">
        <v>6982</v>
      </c>
      <c r="C196" s="2" t="s">
        <v>6983</v>
      </c>
      <c r="D196" s="2" t="s">
        <v>6895</v>
      </c>
      <c r="E196" s="2" t="s">
        <v>7289</v>
      </c>
      <c r="F196" s="2" t="s">
        <v>7290</v>
      </c>
      <c r="G196" t="s">
        <v>79</v>
      </c>
      <c r="H196" s="1">
        <f>DATE(2024,10,22)</f>
        <v>45587</v>
      </c>
      <c r="I196">
        <v>45.58</v>
      </c>
      <c r="P196" s="12"/>
    </row>
    <row r="197" spans="1:16" x14ac:dyDescent="0.25">
      <c r="A197">
        <f t="shared" ca="1" si="6"/>
        <v>0.62837736983761372</v>
      </c>
      <c r="B197" s="2" t="s">
        <v>7083</v>
      </c>
      <c r="C197" s="2" t="s">
        <v>7084</v>
      </c>
      <c r="D197" s="2" t="s">
        <v>6895</v>
      </c>
      <c r="E197" s="2" t="s">
        <v>7291</v>
      </c>
      <c r="F197" s="2" t="s">
        <v>7292</v>
      </c>
      <c r="G197" t="s">
        <v>101</v>
      </c>
      <c r="H197" s="1">
        <f>DATE(2025,2,7)</f>
        <v>45695</v>
      </c>
      <c r="I197">
        <v>10735.88</v>
      </c>
    </row>
    <row r="198" spans="1:16" x14ac:dyDescent="0.25">
      <c r="A198">
        <f t="shared" ca="1" si="6"/>
        <v>0.76136820322472121</v>
      </c>
      <c r="B198" s="2" t="s">
        <v>241</v>
      </c>
      <c r="C198" s="2" t="s">
        <v>242</v>
      </c>
      <c r="D198" s="2" t="s">
        <v>6895</v>
      </c>
      <c r="E198" s="2" t="s">
        <v>7293</v>
      </c>
      <c r="F198" s="2" t="s">
        <v>7294</v>
      </c>
      <c r="G198" t="s">
        <v>79</v>
      </c>
      <c r="H198" s="1">
        <f>DATE(2024,12,9)</f>
        <v>45635</v>
      </c>
      <c r="I198">
        <v>242.35</v>
      </c>
      <c r="P198" s="12"/>
    </row>
    <row r="199" spans="1:16" x14ac:dyDescent="0.25">
      <c r="A199">
        <f t="shared" ca="1" si="6"/>
        <v>0.32671517207465717</v>
      </c>
      <c r="B199" s="2" t="s">
        <v>7225</v>
      </c>
      <c r="C199" s="2" t="s">
        <v>7226</v>
      </c>
      <c r="D199" s="2" t="s">
        <v>6895</v>
      </c>
      <c r="E199" s="2" t="s">
        <v>7295</v>
      </c>
      <c r="F199" s="2" t="s">
        <v>7296</v>
      </c>
      <c r="G199" t="s">
        <v>79</v>
      </c>
      <c r="H199" s="1">
        <f>DATE(2024,10,11)</f>
        <v>45576</v>
      </c>
      <c r="I199">
        <v>32.950000000000003</v>
      </c>
    </row>
    <row r="200" spans="1:16" x14ac:dyDescent="0.25">
      <c r="A200">
        <f t="shared" ca="1" si="6"/>
        <v>0.31110899225508848</v>
      </c>
      <c r="B200" s="2" t="s">
        <v>74</v>
      </c>
      <c r="C200" s="2" t="s">
        <v>75</v>
      </c>
      <c r="D200" s="2" t="s">
        <v>6895</v>
      </c>
      <c r="E200" s="2" t="s">
        <v>7297</v>
      </c>
      <c r="F200" s="2" t="s">
        <v>7298</v>
      </c>
      <c r="G200" t="s">
        <v>101</v>
      </c>
      <c r="H200" s="1">
        <f>DATE(2025,1,24)</f>
        <v>45681</v>
      </c>
      <c r="I200">
        <v>4017.96</v>
      </c>
    </row>
    <row r="201" spans="1:16" x14ac:dyDescent="0.25">
      <c r="A201">
        <f t="shared" ca="1" si="6"/>
        <v>0.26937904515504896</v>
      </c>
      <c r="B201" s="2" t="s">
        <v>6982</v>
      </c>
      <c r="C201" s="2" t="s">
        <v>6983</v>
      </c>
      <c r="D201" s="2" t="s">
        <v>6895</v>
      </c>
      <c r="E201" s="2" t="s">
        <v>7299</v>
      </c>
      <c r="F201" s="2" t="s">
        <v>7300</v>
      </c>
      <c r="G201" t="s">
        <v>79</v>
      </c>
      <c r="H201" s="1">
        <f>DATE(2024,10,14)</f>
        <v>45579</v>
      </c>
      <c r="I201">
        <v>59.54</v>
      </c>
    </row>
    <row r="202" spans="1:16" x14ac:dyDescent="0.25">
      <c r="A202">
        <f t="shared" ca="1" si="6"/>
        <v>0.62642140709932159</v>
      </c>
      <c r="B202" s="2" t="s">
        <v>187</v>
      </c>
      <c r="C202" s="2" t="s">
        <v>188</v>
      </c>
      <c r="D202" s="2" t="s">
        <v>6895</v>
      </c>
      <c r="E202" s="2" t="s">
        <v>7301</v>
      </c>
      <c r="F202" s="2" t="s">
        <v>7302</v>
      </c>
      <c r="G202" t="s">
        <v>101</v>
      </c>
      <c r="H202" s="1">
        <f>DATE(2025,2,4)</f>
        <v>45692</v>
      </c>
      <c r="I202">
        <v>463.68</v>
      </c>
    </row>
    <row r="203" spans="1:16" x14ac:dyDescent="0.25">
      <c r="A203">
        <f t="shared" ca="1" si="6"/>
        <v>0.64864347522668753</v>
      </c>
      <c r="B203" s="2" t="s">
        <v>187</v>
      </c>
      <c r="C203" s="2" t="s">
        <v>188</v>
      </c>
      <c r="D203" s="2" t="s">
        <v>6895</v>
      </c>
      <c r="E203" s="2" t="s">
        <v>7303</v>
      </c>
      <c r="F203" s="2" t="s">
        <v>7224</v>
      </c>
      <c r="G203" t="s">
        <v>79</v>
      </c>
      <c r="H203" s="1">
        <f>DATE(2024,11,7)</f>
        <v>45603</v>
      </c>
      <c r="I203">
        <v>225.6</v>
      </c>
      <c r="P203" s="12"/>
    </row>
    <row r="204" spans="1:16" x14ac:dyDescent="0.25">
      <c r="A204">
        <f t="shared" ca="1" si="6"/>
        <v>0.46377335347607263</v>
      </c>
      <c r="B204" s="2" t="s">
        <v>81</v>
      </c>
      <c r="C204" s="2" t="s">
        <v>82</v>
      </c>
      <c r="D204" s="2" t="s">
        <v>6895</v>
      </c>
      <c r="E204" s="2" t="s">
        <v>7304</v>
      </c>
      <c r="F204" s="2" t="s">
        <v>7305</v>
      </c>
      <c r="G204" t="s">
        <v>101</v>
      </c>
      <c r="H204" s="1">
        <f>DATE(2024,12,22)</f>
        <v>45648</v>
      </c>
      <c r="I204">
        <v>538.65</v>
      </c>
    </row>
    <row r="205" spans="1:16" x14ac:dyDescent="0.25">
      <c r="A205">
        <f t="shared" ca="1" si="6"/>
        <v>0.90554754546753891</v>
      </c>
      <c r="B205" s="2" t="s">
        <v>7098</v>
      </c>
      <c r="C205" s="2" t="s">
        <v>7099</v>
      </c>
      <c r="D205" s="2" t="s">
        <v>6895</v>
      </c>
      <c r="E205" s="2" t="s">
        <v>7306</v>
      </c>
      <c r="F205" s="2" t="s">
        <v>7307</v>
      </c>
      <c r="G205" t="s">
        <v>79</v>
      </c>
      <c r="H205" s="1">
        <f>DATE(2024,12,16)</f>
        <v>45642</v>
      </c>
      <c r="I205">
        <v>1821.53</v>
      </c>
    </row>
    <row r="206" spans="1:16" x14ac:dyDescent="0.25">
      <c r="A206">
        <f t="shared" ca="1" si="6"/>
        <v>2.7576099663201958E-2</v>
      </c>
      <c r="B206" s="2" t="s">
        <v>417</v>
      </c>
      <c r="C206" s="2" t="s">
        <v>418</v>
      </c>
      <c r="D206" s="2" t="s">
        <v>6895</v>
      </c>
      <c r="E206" s="2" t="s">
        <v>7308</v>
      </c>
      <c r="F206" s="2" t="s">
        <v>7309</v>
      </c>
      <c r="G206" t="s">
        <v>79</v>
      </c>
      <c r="H206" s="1">
        <f>DATE(2024,12,4)</f>
        <v>45630</v>
      </c>
      <c r="I206">
        <v>37.99</v>
      </c>
    </row>
    <row r="207" spans="1:16" x14ac:dyDescent="0.25">
      <c r="A207">
        <f t="shared" ca="1" si="6"/>
        <v>0.78989113509447262</v>
      </c>
      <c r="B207" s="2" t="s">
        <v>593</v>
      </c>
      <c r="C207" s="2" t="s">
        <v>594</v>
      </c>
      <c r="D207" s="2" t="s">
        <v>6895</v>
      </c>
      <c r="E207" s="2" t="s">
        <v>7310</v>
      </c>
      <c r="F207" s="2" t="s">
        <v>7311</v>
      </c>
      <c r="G207" t="s">
        <v>79</v>
      </c>
      <c r="H207" s="1">
        <f>DATE(2024,12,5)</f>
        <v>45631</v>
      </c>
      <c r="I207">
        <v>556.94000000000005</v>
      </c>
    </row>
    <row r="208" spans="1:16" x14ac:dyDescent="0.25">
      <c r="A208">
        <f t="shared" ca="1" si="6"/>
        <v>0.58055351985395709</v>
      </c>
      <c r="B208" s="2" t="s">
        <v>605</v>
      </c>
      <c r="C208" s="2" t="s">
        <v>606</v>
      </c>
      <c r="D208" s="2" t="s">
        <v>6895</v>
      </c>
      <c r="E208" s="2" t="s">
        <v>7312</v>
      </c>
      <c r="F208" s="2" t="s">
        <v>7313</v>
      </c>
      <c r="G208" t="s">
        <v>79</v>
      </c>
      <c r="H208" s="1">
        <f>DATE(2024,11,19)</f>
        <v>45615</v>
      </c>
      <c r="I208">
        <v>0</v>
      </c>
    </row>
    <row r="209" spans="1:16" x14ac:dyDescent="0.25">
      <c r="A209">
        <f t="shared" ca="1" si="6"/>
        <v>0.74210490356919789</v>
      </c>
      <c r="B209" s="2" t="s">
        <v>187</v>
      </c>
      <c r="C209" s="2" t="s">
        <v>188</v>
      </c>
      <c r="D209" s="2" t="s">
        <v>6895</v>
      </c>
      <c r="E209" s="2" t="s">
        <v>7314</v>
      </c>
      <c r="F209" s="2" t="s">
        <v>7315</v>
      </c>
      <c r="G209" t="s">
        <v>79</v>
      </c>
      <c r="H209" s="1">
        <f>DATE(2024,11,19)</f>
        <v>45615</v>
      </c>
      <c r="I209">
        <v>440</v>
      </c>
    </row>
    <row r="210" spans="1:16" x14ac:dyDescent="0.25">
      <c r="A210">
        <f t="shared" ca="1" si="6"/>
        <v>0.7143858517072379</v>
      </c>
      <c r="B210" s="2" t="s">
        <v>81</v>
      </c>
      <c r="C210" s="2" t="s">
        <v>82</v>
      </c>
      <c r="D210" s="2" t="s">
        <v>6895</v>
      </c>
      <c r="E210" s="2" t="s">
        <v>7316</v>
      </c>
      <c r="F210" s="2" t="s">
        <v>7317</v>
      </c>
      <c r="G210" t="s">
        <v>79</v>
      </c>
      <c r="H210" s="1">
        <f>DATE(2024,11,17)</f>
        <v>45613</v>
      </c>
      <c r="I210">
        <v>485.71</v>
      </c>
    </row>
    <row r="211" spans="1:16" x14ac:dyDescent="0.25">
      <c r="A211">
        <f t="shared" ca="1" si="6"/>
        <v>0.53874749475574646</v>
      </c>
      <c r="B211" s="2" t="s">
        <v>241</v>
      </c>
      <c r="C211" s="2" t="s">
        <v>242</v>
      </c>
      <c r="D211" s="2" t="s">
        <v>6895</v>
      </c>
      <c r="E211" s="2" t="s">
        <v>7318</v>
      </c>
      <c r="F211" s="2" t="s">
        <v>7319</v>
      </c>
      <c r="G211" t="s">
        <v>79</v>
      </c>
      <c r="H211" s="1">
        <f>DATE(2024,11,12)</f>
        <v>45608</v>
      </c>
      <c r="I211">
        <v>108.09</v>
      </c>
    </row>
    <row r="212" spans="1:16" x14ac:dyDescent="0.25">
      <c r="A212">
        <f t="shared" ca="1" si="6"/>
        <v>0.58671976243626101</v>
      </c>
      <c r="B212" s="2" t="s">
        <v>187</v>
      </c>
      <c r="C212" s="2" t="s">
        <v>188</v>
      </c>
      <c r="D212" s="2" t="s">
        <v>6895</v>
      </c>
      <c r="E212" s="2" t="s">
        <v>7320</v>
      </c>
      <c r="F212" s="2" t="s">
        <v>7321</v>
      </c>
      <c r="G212" t="s">
        <v>79</v>
      </c>
      <c r="H212" s="1">
        <f>DATE(2024,12,18)</f>
        <v>45644</v>
      </c>
      <c r="I212">
        <v>562.79999999999995</v>
      </c>
    </row>
    <row r="213" spans="1:16" x14ac:dyDescent="0.25">
      <c r="A213">
        <f t="shared" ca="1" si="6"/>
        <v>0.23284772248628371</v>
      </c>
      <c r="B213" s="2" t="s">
        <v>74</v>
      </c>
      <c r="C213" s="2" t="s">
        <v>75</v>
      </c>
      <c r="D213" s="2" t="s">
        <v>6895</v>
      </c>
      <c r="E213" s="2" t="s">
        <v>7322</v>
      </c>
      <c r="F213" s="2" t="s">
        <v>7323</v>
      </c>
      <c r="G213" t="s">
        <v>101</v>
      </c>
      <c r="H213" s="1">
        <f>DATE(2024,12,10)</f>
        <v>45636</v>
      </c>
      <c r="I213">
        <v>2869.02</v>
      </c>
    </row>
    <row r="214" spans="1:16" x14ac:dyDescent="0.25">
      <c r="A214">
        <f t="shared" ca="1" si="6"/>
        <v>6.8250379887509927E-2</v>
      </c>
      <c r="B214" s="2" t="s">
        <v>136</v>
      </c>
      <c r="C214" s="2" t="s">
        <v>137</v>
      </c>
      <c r="D214" s="2" t="s">
        <v>6895</v>
      </c>
      <c r="E214" s="2" t="s">
        <v>7324</v>
      </c>
      <c r="F214" s="2" t="s">
        <v>7325</v>
      </c>
      <c r="G214" t="s">
        <v>79</v>
      </c>
      <c r="H214" s="1">
        <f>DATE(2025,2,3)</f>
        <v>45691</v>
      </c>
      <c r="I214">
        <v>808.96</v>
      </c>
    </row>
    <row r="215" spans="1:16" x14ac:dyDescent="0.25">
      <c r="A215">
        <f t="shared" ca="1" si="6"/>
        <v>0.11446723205593867</v>
      </c>
      <c r="B215" s="2" t="s">
        <v>261</v>
      </c>
      <c r="C215" s="2" t="s">
        <v>262</v>
      </c>
      <c r="D215" s="2" t="s">
        <v>6895</v>
      </c>
      <c r="E215" s="2" t="s">
        <v>7326</v>
      </c>
      <c r="F215" s="2" t="s">
        <v>7327</v>
      </c>
      <c r="G215" t="s">
        <v>79</v>
      </c>
      <c r="H215" s="1">
        <f>DATE(2024,12,27)</f>
        <v>45653</v>
      </c>
      <c r="I215">
        <v>1866.25</v>
      </c>
    </row>
    <row r="216" spans="1:16" x14ac:dyDescent="0.25">
      <c r="A216">
        <f t="shared" ca="1" si="6"/>
        <v>0.86162731401850434</v>
      </c>
      <c r="B216" s="2" t="s">
        <v>6982</v>
      </c>
      <c r="C216" s="2" t="s">
        <v>6983</v>
      </c>
      <c r="D216" s="2" t="s">
        <v>6895</v>
      </c>
      <c r="E216" s="2" t="s">
        <v>7328</v>
      </c>
      <c r="F216" s="2" t="s">
        <v>7329</v>
      </c>
      <c r="G216" t="s">
        <v>79</v>
      </c>
      <c r="H216" s="1">
        <f>DATE(2024,11,1)</f>
        <v>45597</v>
      </c>
      <c r="I216">
        <v>88.98</v>
      </c>
    </row>
    <row r="217" spans="1:16" x14ac:dyDescent="0.25">
      <c r="A217">
        <f t="shared" ca="1" si="6"/>
        <v>0.86711588582599641</v>
      </c>
      <c r="B217" s="2" t="s">
        <v>187</v>
      </c>
      <c r="C217" s="2" t="s">
        <v>188</v>
      </c>
      <c r="D217" s="2" t="s">
        <v>6895</v>
      </c>
      <c r="E217" s="2" t="s">
        <v>7330</v>
      </c>
      <c r="F217" s="2" t="s">
        <v>7331</v>
      </c>
      <c r="G217" t="s">
        <v>79</v>
      </c>
      <c r="H217" s="1">
        <f>DATE(2025,1,14)</f>
        <v>45671</v>
      </c>
      <c r="I217">
        <v>446.4</v>
      </c>
    </row>
    <row r="218" spans="1:16" x14ac:dyDescent="0.25">
      <c r="A218">
        <f t="shared" ca="1" si="6"/>
        <v>0.67984994604879101</v>
      </c>
      <c r="B218" s="2" t="s">
        <v>2266</v>
      </c>
      <c r="C218" s="2" t="s">
        <v>2267</v>
      </c>
      <c r="D218" s="2" t="s">
        <v>6895</v>
      </c>
      <c r="E218" s="2" t="s">
        <v>7332</v>
      </c>
      <c r="F218" s="2" t="s">
        <v>7333</v>
      </c>
      <c r="G218" t="s">
        <v>79</v>
      </c>
      <c r="H218" s="1">
        <f>DATE(2024,10,1)</f>
        <v>45566</v>
      </c>
      <c r="I218">
        <v>0</v>
      </c>
    </row>
    <row r="219" spans="1:16" x14ac:dyDescent="0.25">
      <c r="A219">
        <f t="shared" ca="1" si="6"/>
        <v>6.493664824701173E-2</v>
      </c>
      <c r="B219" s="2" t="s">
        <v>81</v>
      </c>
      <c r="C219" s="2" t="s">
        <v>82</v>
      </c>
      <c r="D219" s="2" t="s">
        <v>6895</v>
      </c>
      <c r="E219" s="2" t="s">
        <v>7334</v>
      </c>
      <c r="F219" s="2" t="s">
        <v>7335</v>
      </c>
      <c r="G219" t="s">
        <v>101</v>
      </c>
      <c r="H219" s="1">
        <f>DATE(2025,2,3)</f>
        <v>45691</v>
      </c>
      <c r="I219">
        <v>2313.33</v>
      </c>
    </row>
    <row r="220" spans="1:16" x14ac:dyDescent="0.25">
      <c r="A220">
        <f t="shared" ca="1" si="6"/>
        <v>0.94693091459590617</v>
      </c>
      <c r="B220" s="2" t="s">
        <v>187</v>
      </c>
      <c r="C220" s="2" t="s">
        <v>188</v>
      </c>
      <c r="D220" s="2" t="s">
        <v>6895</v>
      </c>
      <c r="E220" s="2" t="s">
        <v>7336</v>
      </c>
      <c r="F220" s="2" t="s">
        <v>7337</v>
      </c>
      <c r="G220" t="s">
        <v>79</v>
      </c>
      <c r="H220" s="1">
        <f>DATE(2024,12,6)</f>
        <v>45632</v>
      </c>
      <c r="I220">
        <v>241.2</v>
      </c>
    </row>
    <row r="221" spans="1:16" x14ac:dyDescent="0.25">
      <c r="A221">
        <f t="shared" ca="1" si="6"/>
        <v>0.27116000920813099</v>
      </c>
      <c r="B221" s="2" t="s">
        <v>81</v>
      </c>
      <c r="C221" s="2" t="s">
        <v>82</v>
      </c>
      <c r="D221" s="2" t="s">
        <v>6895</v>
      </c>
      <c r="E221" s="2" t="s">
        <v>7338</v>
      </c>
      <c r="F221" s="2" t="s">
        <v>7339</v>
      </c>
      <c r="G221" t="s">
        <v>79</v>
      </c>
      <c r="H221" s="1">
        <f>DATE(2024,10,31)</f>
        <v>45596</v>
      </c>
      <c r="I221">
        <v>5164.4799999999996</v>
      </c>
    </row>
    <row r="222" spans="1:16" x14ac:dyDescent="0.25">
      <c r="A222">
        <f t="shared" ca="1" si="6"/>
        <v>0.16515835826317016</v>
      </c>
      <c r="B222" s="2" t="s">
        <v>110</v>
      </c>
      <c r="C222" s="2" t="s">
        <v>111</v>
      </c>
      <c r="D222" s="2" t="s">
        <v>6895</v>
      </c>
      <c r="E222" s="2" t="s">
        <v>7340</v>
      </c>
      <c r="F222" s="2" t="s">
        <v>7341</v>
      </c>
      <c r="G222" t="s">
        <v>79</v>
      </c>
      <c r="H222" s="1">
        <f>DATE(2024,10,23)</f>
        <v>45588</v>
      </c>
      <c r="I222">
        <v>2722.63</v>
      </c>
    </row>
    <row r="223" spans="1:16" x14ac:dyDescent="0.25">
      <c r="A223">
        <f t="shared" ca="1" si="6"/>
        <v>6.7357127417137619E-2</v>
      </c>
      <c r="B223" s="2" t="s">
        <v>718</v>
      </c>
      <c r="C223" s="2" t="s">
        <v>719</v>
      </c>
      <c r="D223" s="2" t="s">
        <v>6895</v>
      </c>
      <c r="E223" s="2" t="s">
        <v>7342</v>
      </c>
      <c r="F223" s="2" t="s">
        <v>7343</v>
      </c>
      <c r="G223" t="s">
        <v>79</v>
      </c>
      <c r="H223" s="1">
        <f>DATE(2024,10,9)</f>
        <v>45574</v>
      </c>
      <c r="I223">
        <v>329.12</v>
      </c>
    </row>
    <row r="224" spans="1:16" x14ac:dyDescent="0.25">
      <c r="A224">
        <f t="shared" ca="1" si="6"/>
        <v>0.29057570724705473</v>
      </c>
      <c r="B224" s="2" t="s">
        <v>187</v>
      </c>
      <c r="C224" s="2" t="s">
        <v>188</v>
      </c>
      <c r="D224" s="2" t="s">
        <v>6895</v>
      </c>
      <c r="E224" s="2" t="s">
        <v>7344</v>
      </c>
      <c r="F224" s="2" t="s">
        <v>7345</v>
      </c>
      <c r="G224" t="s">
        <v>79</v>
      </c>
      <c r="H224" s="1">
        <f>DATE(2024,12,6)</f>
        <v>45632</v>
      </c>
      <c r="I224">
        <v>143.52000000000001</v>
      </c>
      <c r="P224" s="12"/>
    </row>
    <row r="225" spans="1:16" x14ac:dyDescent="0.25">
      <c r="A225">
        <f t="shared" ca="1" si="6"/>
        <v>0.73622903075932988</v>
      </c>
      <c r="B225" s="2" t="s">
        <v>81</v>
      </c>
      <c r="C225" s="2" t="s">
        <v>82</v>
      </c>
      <c r="D225" s="2" t="s">
        <v>6895</v>
      </c>
      <c r="E225" s="2" t="s">
        <v>7346</v>
      </c>
      <c r="F225" s="2" t="s">
        <v>7347</v>
      </c>
      <c r="G225" t="s">
        <v>101</v>
      </c>
      <c r="H225" s="1">
        <f>DATE(2025,1,12)</f>
        <v>45669</v>
      </c>
      <c r="I225">
        <v>1785.37</v>
      </c>
    </row>
    <row r="226" spans="1:16" x14ac:dyDescent="0.25">
      <c r="A226">
        <f t="shared" ca="1" si="6"/>
        <v>0.99885621686617765</v>
      </c>
      <c r="B226" s="2" t="s">
        <v>241</v>
      </c>
      <c r="C226" s="2" t="s">
        <v>242</v>
      </c>
      <c r="D226" s="2" t="s">
        <v>6895</v>
      </c>
      <c r="E226" s="2" t="s">
        <v>7348</v>
      </c>
      <c r="F226" s="2" t="s">
        <v>7349</v>
      </c>
      <c r="G226" t="s">
        <v>79</v>
      </c>
      <c r="H226" s="1">
        <f>DATE(2025,2,20)</f>
        <v>45708</v>
      </c>
      <c r="I226">
        <v>0</v>
      </c>
    </row>
    <row r="227" spans="1:16" x14ac:dyDescent="0.25">
      <c r="A227">
        <f t="shared" ca="1" si="6"/>
        <v>0.78587598853291418</v>
      </c>
      <c r="B227" s="2" t="s">
        <v>110</v>
      </c>
      <c r="C227" s="2" t="s">
        <v>111</v>
      </c>
      <c r="D227" s="2" t="s">
        <v>6895</v>
      </c>
      <c r="E227" s="2" t="s">
        <v>7350</v>
      </c>
      <c r="F227" s="2" t="s">
        <v>7351</v>
      </c>
      <c r="G227" t="s">
        <v>79</v>
      </c>
      <c r="H227" s="1">
        <f>DATE(2024,10,21)</f>
        <v>45586</v>
      </c>
      <c r="I227">
        <v>11241.29</v>
      </c>
    </row>
    <row r="228" spans="1:16" x14ac:dyDescent="0.25">
      <c r="A228">
        <f t="shared" ca="1" si="6"/>
        <v>0.57126103864598476</v>
      </c>
      <c r="B228" s="2" t="s">
        <v>187</v>
      </c>
      <c r="C228" s="2" t="s">
        <v>188</v>
      </c>
      <c r="D228" s="2" t="s">
        <v>6895</v>
      </c>
      <c r="E228" s="2" t="s">
        <v>7352</v>
      </c>
      <c r="F228" s="2" t="s">
        <v>7353</v>
      </c>
      <c r="G228" t="s">
        <v>101</v>
      </c>
      <c r="H228" s="1">
        <f>DATE(2025,1,31)</f>
        <v>45688</v>
      </c>
      <c r="I228">
        <v>277.2</v>
      </c>
      <c r="P228" s="12"/>
    </row>
    <row r="229" spans="1:16" x14ac:dyDescent="0.25">
      <c r="A229">
        <f t="shared" ca="1" si="6"/>
        <v>0.38718326288699734</v>
      </c>
      <c r="B229" s="2" t="s">
        <v>6982</v>
      </c>
      <c r="C229" s="2" t="s">
        <v>6983</v>
      </c>
      <c r="D229" s="2" t="s">
        <v>6895</v>
      </c>
      <c r="E229" s="2" t="s">
        <v>7354</v>
      </c>
      <c r="F229" s="2" t="s">
        <v>7355</v>
      </c>
      <c r="G229" t="s">
        <v>79</v>
      </c>
      <c r="H229" s="1">
        <f>DATE(2024,10,11)</f>
        <v>45576</v>
      </c>
      <c r="I229">
        <v>133.47</v>
      </c>
    </row>
    <row r="230" spans="1:16" x14ac:dyDescent="0.25">
      <c r="A230">
        <f t="shared" ca="1" si="6"/>
        <v>0.40663479913684519</v>
      </c>
      <c r="B230" s="2" t="s">
        <v>241</v>
      </c>
      <c r="C230" s="2" t="s">
        <v>242</v>
      </c>
      <c r="D230" s="2" t="s">
        <v>6895</v>
      </c>
      <c r="E230" s="2" t="s">
        <v>7356</v>
      </c>
      <c r="F230" s="2" t="s">
        <v>7357</v>
      </c>
      <c r="G230" t="s">
        <v>79</v>
      </c>
      <c r="H230" s="1">
        <f>DATE(2024,10,9)</f>
        <v>45574</v>
      </c>
      <c r="I230">
        <v>36.72</v>
      </c>
      <c r="P230" s="12"/>
    </row>
    <row r="231" spans="1:16" x14ac:dyDescent="0.25">
      <c r="A231">
        <f t="shared" ca="1" si="6"/>
        <v>0.21547853921310622</v>
      </c>
      <c r="B231" s="2" t="s">
        <v>6982</v>
      </c>
      <c r="C231" s="2" t="s">
        <v>6983</v>
      </c>
      <c r="D231" s="2" t="s">
        <v>6895</v>
      </c>
      <c r="E231" s="2" t="s">
        <v>7358</v>
      </c>
      <c r="F231" s="2" t="s">
        <v>7359</v>
      </c>
      <c r="G231" t="s">
        <v>79</v>
      </c>
      <c r="H231" s="1">
        <f>DATE(2024,12,11)</f>
        <v>45637</v>
      </c>
      <c r="I231">
        <v>240.8</v>
      </c>
    </row>
    <row r="232" spans="1:16" x14ac:dyDescent="0.25">
      <c r="A232">
        <f t="shared" ca="1" si="6"/>
        <v>0.25762385246394703</v>
      </c>
      <c r="B232" s="2" t="s">
        <v>187</v>
      </c>
      <c r="C232" s="2" t="s">
        <v>188</v>
      </c>
      <c r="D232" s="2" t="s">
        <v>6895</v>
      </c>
      <c r="E232" s="2" t="s">
        <v>7360</v>
      </c>
      <c r="F232" s="2" t="s">
        <v>7361</v>
      </c>
      <c r="G232" t="s">
        <v>79</v>
      </c>
      <c r="H232" s="1">
        <f>DATE(2024,12,27)</f>
        <v>45653</v>
      </c>
      <c r="I232">
        <v>61.04</v>
      </c>
    </row>
    <row r="233" spans="1:16" x14ac:dyDescent="0.25">
      <c r="A233">
        <f t="shared" ca="1" si="6"/>
        <v>9.9621045466381619E-2</v>
      </c>
      <c r="B233" s="2" t="s">
        <v>6982</v>
      </c>
      <c r="C233" s="2" t="s">
        <v>6983</v>
      </c>
      <c r="D233" s="2" t="s">
        <v>6895</v>
      </c>
      <c r="E233" s="2" t="s">
        <v>7362</v>
      </c>
      <c r="F233" s="2" t="s">
        <v>7363</v>
      </c>
      <c r="G233" t="s">
        <v>79</v>
      </c>
      <c r="H233" s="1">
        <f>DATE(2024,12,13)</f>
        <v>45639</v>
      </c>
      <c r="I233">
        <v>13.33</v>
      </c>
    </row>
    <row r="234" spans="1:16" x14ac:dyDescent="0.25">
      <c r="A234">
        <f t="shared" ca="1" si="6"/>
        <v>0.32351343989183545</v>
      </c>
      <c r="B234" s="2" t="s">
        <v>81</v>
      </c>
      <c r="C234" s="2" t="s">
        <v>82</v>
      </c>
      <c r="D234" s="2" t="s">
        <v>6895</v>
      </c>
      <c r="E234" s="2" t="s">
        <v>7364</v>
      </c>
      <c r="F234" s="2" t="s">
        <v>7365</v>
      </c>
      <c r="G234" t="s">
        <v>101</v>
      </c>
      <c r="H234" s="1">
        <f>DATE(2024,12,18)</f>
        <v>45644</v>
      </c>
      <c r="I234">
        <v>1149.99</v>
      </c>
    </row>
    <row r="235" spans="1:16" x14ac:dyDescent="0.25">
      <c r="A235">
        <f t="shared" ca="1" si="6"/>
        <v>0.78474206130916202</v>
      </c>
      <c r="B235" s="2" t="s">
        <v>81</v>
      </c>
      <c r="C235" s="2" t="s">
        <v>82</v>
      </c>
      <c r="D235" s="2" t="s">
        <v>6895</v>
      </c>
      <c r="E235" s="2" t="s">
        <v>7366</v>
      </c>
      <c r="F235" s="2" t="s">
        <v>7367</v>
      </c>
      <c r="G235" t="s">
        <v>101</v>
      </c>
      <c r="H235" s="1">
        <f>DATE(2025,2,25)</f>
        <v>45713</v>
      </c>
      <c r="I235">
        <v>4343.76</v>
      </c>
    </row>
    <row r="236" spans="1:16" x14ac:dyDescent="0.25">
      <c r="A236">
        <f t="shared" ca="1" si="6"/>
        <v>0.11839867184623909</v>
      </c>
      <c r="B236" s="2" t="s">
        <v>187</v>
      </c>
      <c r="C236" s="2" t="s">
        <v>188</v>
      </c>
      <c r="D236" s="2" t="s">
        <v>6895</v>
      </c>
      <c r="E236" s="2" t="s">
        <v>7368</v>
      </c>
      <c r="F236" s="2" t="s">
        <v>7369</v>
      </c>
      <c r="G236" t="s">
        <v>101</v>
      </c>
      <c r="H236" s="1">
        <f>DATE(2025,2,11)</f>
        <v>45699</v>
      </c>
      <c r="I236">
        <v>29.05</v>
      </c>
      <c r="P236" s="12"/>
    </row>
    <row r="237" spans="1:16" x14ac:dyDescent="0.25">
      <c r="A237">
        <f t="shared" ca="1" si="6"/>
        <v>0.5383310192592673</v>
      </c>
      <c r="B237" s="2" t="s">
        <v>187</v>
      </c>
      <c r="C237" s="2" t="s">
        <v>188</v>
      </c>
      <c r="D237" s="2" t="s">
        <v>6895</v>
      </c>
      <c r="E237" s="2" t="s">
        <v>7370</v>
      </c>
      <c r="F237" s="2" t="s">
        <v>7371</v>
      </c>
      <c r="G237" t="s">
        <v>79</v>
      </c>
      <c r="H237" s="1">
        <f>DATE(2024,12,12)</f>
        <v>45638</v>
      </c>
      <c r="I237">
        <v>124.04</v>
      </c>
    </row>
    <row r="238" spans="1:16" x14ac:dyDescent="0.25">
      <c r="A238">
        <f t="shared" ca="1" si="6"/>
        <v>0.11166052450585162</v>
      </c>
      <c r="B238" s="2" t="s">
        <v>187</v>
      </c>
      <c r="C238" s="2" t="s">
        <v>188</v>
      </c>
      <c r="D238" s="2" t="s">
        <v>6895</v>
      </c>
      <c r="E238" s="2" t="s">
        <v>7372</v>
      </c>
      <c r="F238" s="2" t="s">
        <v>2379</v>
      </c>
      <c r="G238" t="s">
        <v>101</v>
      </c>
      <c r="H238" s="1">
        <f>DATE(2025,2,20)</f>
        <v>45708</v>
      </c>
      <c r="I238">
        <v>80.400000000000006</v>
      </c>
    </row>
    <row r="239" spans="1:16" x14ac:dyDescent="0.25">
      <c r="A239">
        <f t="shared" ca="1" si="6"/>
        <v>0.8065130316311302</v>
      </c>
      <c r="B239" s="2" t="s">
        <v>95</v>
      </c>
      <c r="C239" s="2" t="s">
        <v>96</v>
      </c>
      <c r="D239" s="2" t="s">
        <v>6895</v>
      </c>
      <c r="E239" s="2" t="s">
        <v>7373</v>
      </c>
      <c r="F239" s="2" t="s">
        <v>7374</v>
      </c>
      <c r="G239" t="s">
        <v>79</v>
      </c>
      <c r="H239" s="1">
        <f>DATE(2025,2,4)</f>
        <v>45692</v>
      </c>
      <c r="I239">
        <v>1755</v>
      </c>
    </row>
    <row r="240" spans="1:16" x14ac:dyDescent="0.25">
      <c r="A240">
        <f t="shared" ca="1" si="6"/>
        <v>0.96631973352719214</v>
      </c>
      <c r="B240" s="2" t="s">
        <v>261</v>
      </c>
      <c r="C240" s="2" t="s">
        <v>262</v>
      </c>
      <c r="D240" s="2" t="s">
        <v>6895</v>
      </c>
      <c r="E240" s="2" t="s">
        <v>7375</v>
      </c>
      <c r="F240" s="2" t="s">
        <v>7376</v>
      </c>
      <c r="G240" t="s">
        <v>79</v>
      </c>
      <c r="H240" s="1">
        <f>DATE(2024,12,6)</f>
        <v>45632</v>
      </c>
      <c r="I240">
        <v>125</v>
      </c>
    </row>
    <row r="241" spans="1:16" x14ac:dyDescent="0.25">
      <c r="A241">
        <f t="shared" ca="1" si="6"/>
        <v>0.68810267052029739</v>
      </c>
      <c r="B241" s="2" t="s">
        <v>81</v>
      </c>
      <c r="C241" s="2" t="s">
        <v>82</v>
      </c>
      <c r="D241" s="2" t="s">
        <v>6895</v>
      </c>
      <c r="E241" s="2" t="s">
        <v>7377</v>
      </c>
      <c r="F241" s="2" t="s">
        <v>7378</v>
      </c>
      <c r="G241" t="s">
        <v>101</v>
      </c>
      <c r="H241" s="1">
        <f>DATE(2025,2,23)</f>
        <v>45711</v>
      </c>
      <c r="I241">
        <v>360.92</v>
      </c>
    </row>
    <row r="242" spans="1:16" x14ac:dyDescent="0.25">
      <c r="A242">
        <f t="shared" ca="1" si="6"/>
        <v>0.4692266425571866</v>
      </c>
      <c r="B242" s="2" t="s">
        <v>166</v>
      </c>
      <c r="C242" s="2" t="s">
        <v>167</v>
      </c>
      <c r="D242" s="2" t="s">
        <v>6895</v>
      </c>
      <c r="E242" s="2" t="s">
        <v>7379</v>
      </c>
      <c r="F242" s="2" t="s">
        <v>7380</v>
      </c>
      <c r="G242" t="s">
        <v>79</v>
      </c>
      <c r="H242" s="1">
        <f>DATE(2024,12,19)</f>
        <v>45645</v>
      </c>
      <c r="I242">
        <v>464.1</v>
      </c>
    </row>
    <row r="243" spans="1:16" x14ac:dyDescent="0.25">
      <c r="A243">
        <f t="shared" ca="1" si="6"/>
        <v>0.98582488480083963</v>
      </c>
      <c r="B243" s="2" t="s">
        <v>6982</v>
      </c>
      <c r="C243" s="2" t="s">
        <v>6983</v>
      </c>
      <c r="D243" s="2" t="s">
        <v>6895</v>
      </c>
      <c r="E243" s="2" t="s">
        <v>7381</v>
      </c>
      <c r="F243" s="2" t="s">
        <v>7382</v>
      </c>
      <c r="G243" t="s">
        <v>79</v>
      </c>
      <c r="H243" s="1">
        <f>DATE(2024,10,22)</f>
        <v>45587</v>
      </c>
      <c r="I243">
        <v>252.06</v>
      </c>
    </row>
    <row r="244" spans="1:16" x14ac:dyDescent="0.25">
      <c r="A244">
        <f t="shared" ca="1" si="6"/>
        <v>0.10172590192183373</v>
      </c>
      <c r="B244" s="2" t="s">
        <v>187</v>
      </c>
      <c r="C244" s="2" t="s">
        <v>188</v>
      </c>
      <c r="D244" s="2" t="s">
        <v>6895</v>
      </c>
      <c r="E244" s="2" t="s">
        <v>7383</v>
      </c>
      <c r="F244" s="2" t="s">
        <v>7384</v>
      </c>
      <c r="G244" t="s">
        <v>79</v>
      </c>
      <c r="H244" s="1">
        <f>DATE(2024,12,23)</f>
        <v>45649</v>
      </c>
      <c r="I244">
        <v>129.49</v>
      </c>
    </row>
    <row r="245" spans="1:16" x14ac:dyDescent="0.25">
      <c r="A245">
        <f t="shared" ca="1" si="6"/>
        <v>0.52715879658328313</v>
      </c>
      <c r="B245" s="2" t="s">
        <v>6982</v>
      </c>
      <c r="C245" s="2" t="s">
        <v>6983</v>
      </c>
      <c r="D245" s="2" t="s">
        <v>6895</v>
      </c>
      <c r="E245" s="2" t="s">
        <v>7385</v>
      </c>
      <c r="F245" s="2" t="s">
        <v>7386</v>
      </c>
      <c r="G245" t="s">
        <v>101</v>
      </c>
      <c r="H245" s="1">
        <f>DATE(2025,2,13)</f>
        <v>45701</v>
      </c>
      <c r="I245">
        <v>1404.5</v>
      </c>
    </row>
    <row r="246" spans="1:16" x14ac:dyDescent="0.25">
      <c r="A246">
        <f t="shared" ca="1" si="6"/>
        <v>0.67297768503458344</v>
      </c>
      <c r="B246" s="2" t="s">
        <v>81</v>
      </c>
      <c r="C246" s="2" t="s">
        <v>82</v>
      </c>
      <c r="D246" s="2" t="s">
        <v>6895</v>
      </c>
      <c r="E246" s="2" t="s">
        <v>7387</v>
      </c>
      <c r="F246" s="2" t="s">
        <v>7388</v>
      </c>
      <c r="G246" t="s">
        <v>101</v>
      </c>
      <c r="H246" s="1">
        <f>DATE(2024,12,16)</f>
        <v>45642</v>
      </c>
      <c r="I246">
        <v>432.74</v>
      </c>
    </row>
    <row r="247" spans="1:16" x14ac:dyDescent="0.25">
      <c r="A247">
        <f t="shared" ca="1" si="6"/>
        <v>0.33934815811872954</v>
      </c>
      <c r="B247" s="2" t="s">
        <v>6982</v>
      </c>
      <c r="C247" s="2" t="s">
        <v>6983</v>
      </c>
      <c r="D247" s="2" t="s">
        <v>6895</v>
      </c>
      <c r="E247" s="2" t="s">
        <v>7389</v>
      </c>
      <c r="F247" s="2" t="s">
        <v>7390</v>
      </c>
      <c r="G247" t="s">
        <v>79</v>
      </c>
      <c r="H247" s="1">
        <f>DATE(2024,11,26)</f>
        <v>45622</v>
      </c>
      <c r="I247">
        <v>501.5</v>
      </c>
      <c r="P247" s="12"/>
    </row>
    <row r="248" spans="1:16" x14ac:dyDescent="0.25">
      <c r="A248">
        <f t="shared" ca="1" si="6"/>
        <v>0.28264628848219286</v>
      </c>
      <c r="B248" s="2" t="s">
        <v>85</v>
      </c>
      <c r="C248" s="2" t="s">
        <v>86</v>
      </c>
      <c r="D248" s="2" t="s">
        <v>6895</v>
      </c>
      <c r="E248" s="2" t="s">
        <v>7391</v>
      </c>
      <c r="F248" s="2" t="s">
        <v>7075</v>
      </c>
      <c r="G248" t="s">
        <v>101</v>
      </c>
      <c r="H248" s="1">
        <f>DATE(2025,1,20)</f>
        <v>45677</v>
      </c>
      <c r="I248">
        <v>39.5</v>
      </c>
    </row>
    <row r="249" spans="1:16" x14ac:dyDescent="0.25">
      <c r="A249">
        <f t="shared" ca="1" si="6"/>
        <v>0.66822074043595037</v>
      </c>
      <c r="B249" s="2" t="s">
        <v>7392</v>
      </c>
      <c r="C249" s="2" t="s">
        <v>7393</v>
      </c>
      <c r="D249" s="2" t="s">
        <v>6895</v>
      </c>
      <c r="E249" s="2" t="s">
        <v>7394</v>
      </c>
      <c r="F249" s="2" t="s">
        <v>7395</v>
      </c>
      <c r="G249" t="s">
        <v>79</v>
      </c>
      <c r="H249" s="1">
        <f>DATE(2025,2,20)</f>
        <v>45708</v>
      </c>
      <c r="I249">
        <v>5432</v>
      </c>
    </row>
    <row r="250" spans="1:16" x14ac:dyDescent="0.25">
      <c r="A250">
        <f t="shared" ca="1" si="6"/>
        <v>0.66573195096680815</v>
      </c>
      <c r="B250" s="2" t="s">
        <v>85</v>
      </c>
      <c r="C250" s="2" t="s">
        <v>86</v>
      </c>
      <c r="D250" s="2" t="s">
        <v>6895</v>
      </c>
      <c r="E250" s="2" t="s">
        <v>7396</v>
      </c>
      <c r="F250" s="2" t="s">
        <v>7397</v>
      </c>
      <c r="G250" t="s">
        <v>79</v>
      </c>
      <c r="H250" s="1">
        <f>DATE(2024,11,1)</f>
        <v>45597</v>
      </c>
      <c r="I250">
        <v>156.93</v>
      </c>
    </row>
    <row r="251" spans="1:16" x14ac:dyDescent="0.25">
      <c r="A251">
        <f t="shared" ca="1" si="6"/>
        <v>4.2292631485111865E-2</v>
      </c>
      <c r="B251" s="2" t="s">
        <v>4266</v>
      </c>
      <c r="C251" s="2" t="s">
        <v>4267</v>
      </c>
      <c r="D251" s="2" t="s">
        <v>6895</v>
      </c>
      <c r="E251" s="2" t="s">
        <v>7398</v>
      </c>
      <c r="F251" s="2" t="s">
        <v>7399</v>
      </c>
      <c r="G251" t="s">
        <v>79</v>
      </c>
      <c r="H251" s="1">
        <f>DATE(2024,11,4)</f>
        <v>45600</v>
      </c>
      <c r="I251">
        <v>3230.5</v>
      </c>
    </row>
    <row r="252" spans="1:16" x14ac:dyDescent="0.25">
      <c r="A252">
        <f t="shared" ca="1" si="6"/>
        <v>6.5577906172508582E-2</v>
      </c>
      <c r="B252" s="2" t="s">
        <v>187</v>
      </c>
      <c r="C252" s="2" t="s">
        <v>188</v>
      </c>
      <c r="D252" s="2" t="s">
        <v>6895</v>
      </c>
      <c r="E252" s="2" t="s">
        <v>7400</v>
      </c>
      <c r="F252" s="2" t="s">
        <v>7401</v>
      </c>
      <c r="G252" t="s">
        <v>79</v>
      </c>
      <c r="H252" s="1">
        <f>DATE(2024,12,5)</f>
        <v>45631</v>
      </c>
      <c r="I252">
        <v>5784</v>
      </c>
    </row>
    <row r="253" spans="1:16" x14ac:dyDescent="0.25">
      <c r="A253">
        <f t="shared" ca="1" si="6"/>
        <v>0.64299932850888364</v>
      </c>
      <c r="B253" s="2" t="s">
        <v>417</v>
      </c>
      <c r="C253" s="2" t="s">
        <v>418</v>
      </c>
      <c r="D253" s="2" t="s">
        <v>6895</v>
      </c>
      <c r="E253" s="2" t="s">
        <v>7402</v>
      </c>
      <c r="F253" s="2" t="s">
        <v>7403</v>
      </c>
      <c r="G253" t="s">
        <v>79</v>
      </c>
      <c r="H253" s="1">
        <f>DATE(2024,12,4)</f>
        <v>45630</v>
      </c>
      <c r="I253">
        <v>1917.15</v>
      </c>
      <c r="P253" s="12"/>
    </row>
    <row r="254" spans="1:16" x14ac:dyDescent="0.25">
      <c r="A254">
        <f t="shared" ca="1" si="6"/>
        <v>2.5553072802763199E-2</v>
      </c>
      <c r="B254" s="2" t="s">
        <v>81</v>
      </c>
      <c r="C254" s="2" t="s">
        <v>82</v>
      </c>
      <c r="D254" s="2" t="s">
        <v>6895</v>
      </c>
      <c r="E254" s="2" t="s">
        <v>7404</v>
      </c>
      <c r="F254" s="2" t="s">
        <v>7061</v>
      </c>
      <c r="G254" t="s">
        <v>79</v>
      </c>
      <c r="H254" s="1">
        <f>DATE(2024,11,14)</f>
        <v>45610</v>
      </c>
      <c r="I254">
        <v>7163.51</v>
      </c>
    </row>
    <row r="255" spans="1:16" x14ac:dyDescent="0.25">
      <c r="A255">
        <f t="shared" ca="1" si="6"/>
        <v>0.72295040553775758</v>
      </c>
      <c r="B255" s="2" t="s">
        <v>7098</v>
      </c>
      <c r="C255" s="2" t="s">
        <v>7099</v>
      </c>
      <c r="D255" s="2" t="s">
        <v>6895</v>
      </c>
      <c r="E255" s="2" t="s">
        <v>7405</v>
      </c>
      <c r="F255" s="2" t="s">
        <v>7406</v>
      </c>
      <c r="G255" t="s">
        <v>79</v>
      </c>
      <c r="H255" s="1">
        <f>DATE(2024,12,9)</f>
        <v>45635</v>
      </c>
      <c r="I255">
        <v>157.1</v>
      </c>
    </row>
    <row r="256" spans="1:16" x14ac:dyDescent="0.25">
      <c r="A256">
        <f t="shared" ca="1" si="6"/>
        <v>0.94377273445492982</v>
      </c>
      <c r="B256" s="2" t="s">
        <v>261</v>
      </c>
      <c r="C256" s="2" t="s">
        <v>262</v>
      </c>
      <c r="D256" s="2" t="s">
        <v>6895</v>
      </c>
      <c r="E256" s="2" t="s">
        <v>7407</v>
      </c>
      <c r="F256" s="2" t="s">
        <v>7408</v>
      </c>
      <c r="G256" t="s">
        <v>79</v>
      </c>
      <c r="H256" s="1">
        <f>DATE(2025,1,17)</f>
        <v>45674</v>
      </c>
      <c r="I256">
        <v>1294.1300000000001</v>
      </c>
    </row>
    <row r="257" spans="1:16" x14ac:dyDescent="0.25">
      <c r="A257">
        <f t="shared" ca="1" si="6"/>
        <v>0.73009045540115614</v>
      </c>
      <c r="B257" s="2" t="s">
        <v>6982</v>
      </c>
      <c r="C257" s="2" t="s">
        <v>6983</v>
      </c>
      <c r="D257" s="2" t="s">
        <v>6895</v>
      </c>
      <c r="E257" s="2" t="s">
        <v>7409</v>
      </c>
      <c r="F257" s="2" t="s">
        <v>7410</v>
      </c>
      <c r="G257" t="s">
        <v>79</v>
      </c>
      <c r="H257" s="1">
        <f>DATE(2024,10,22)</f>
        <v>45587</v>
      </c>
      <c r="I257">
        <v>782.32</v>
      </c>
      <c r="P257" s="12"/>
    </row>
    <row r="258" spans="1:16" x14ac:dyDescent="0.25">
      <c r="A258">
        <f t="shared" ca="1" si="6"/>
        <v>0.99158493309093021</v>
      </c>
      <c r="B258" s="2" t="s">
        <v>261</v>
      </c>
      <c r="C258" s="2" t="s">
        <v>262</v>
      </c>
      <c r="D258" s="2" t="s">
        <v>6895</v>
      </c>
      <c r="E258" s="2" t="s">
        <v>7411</v>
      </c>
      <c r="F258" s="2" t="s">
        <v>7412</v>
      </c>
      <c r="G258" t="s">
        <v>79</v>
      </c>
      <c r="H258" s="1">
        <f>DATE(2025,1,10)</f>
        <v>45667</v>
      </c>
      <c r="I258">
        <v>498</v>
      </c>
    </row>
    <row r="259" spans="1:16" x14ac:dyDescent="0.25">
      <c r="A259">
        <f t="shared" ref="A259:A322" ca="1" si="7">RAND()</f>
        <v>0.44642881698995696</v>
      </c>
      <c r="B259" s="2" t="s">
        <v>6982</v>
      </c>
      <c r="C259" s="2" t="s">
        <v>6983</v>
      </c>
      <c r="D259" s="2" t="s">
        <v>6895</v>
      </c>
      <c r="E259" s="2" t="s">
        <v>7413</v>
      </c>
      <c r="F259" s="2" t="s">
        <v>7414</v>
      </c>
      <c r="G259" t="s">
        <v>79</v>
      </c>
      <c r="H259" s="1">
        <f>DATE(2024,10,2)</f>
        <v>45567</v>
      </c>
      <c r="I259">
        <v>56</v>
      </c>
    </row>
    <row r="260" spans="1:16" x14ac:dyDescent="0.25">
      <c r="A260">
        <f t="shared" ca="1" si="7"/>
        <v>0.84271458968094626</v>
      </c>
      <c r="B260" s="2" t="s">
        <v>81</v>
      </c>
      <c r="C260" s="2" t="s">
        <v>82</v>
      </c>
      <c r="D260" s="2" t="s">
        <v>6895</v>
      </c>
      <c r="E260" s="2" t="s">
        <v>7415</v>
      </c>
      <c r="F260" s="2" t="s">
        <v>7416</v>
      </c>
      <c r="G260" t="s">
        <v>101</v>
      </c>
      <c r="H260" s="1">
        <f>DATE(2025,1,22)</f>
        <v>45679</v>
      </c>
      <c r="I260">
        <v>1918.14</v>
      </c>
    </row>
    <row r="261" spans="1:16" x14ac:dyDescent="0.25">
      <c r="A261">
        <f t="shared" ca="1" si="7"/>
        <v>0.30556430117331845</v>
      </c>
      <c r="B261" s="2" t="s">
        <v>1893</v>
      </c>
      <c r="C261" s="2" t="s">
        <v>1894</v>
      </c>
      <c r="D261" s="2" t="s">
        <v>6895</v>
      </c>
      <c r="E261" s="2" t="s">
        <v>7417</v>
      </c>
      <c r="F261" s="2" t="s">
        <v>7418</v>
      </c>
      <c r="G261" t="s">
        <v>79</v>
      </c>
      <c r="H261" s="1">
        <f>DATE(2025,1,23)</f>
        <v>45680</v>
      </c>
      <c r="I261">
        <v>6788.08</v>
      </c>
    </row>
    <row r="262" spans="1:16" x14ac:dyDescent="0.25">
      <c r="A262">
        <f t="shared" ca="1" si="7"/>
        <v>0.85699883932317666</v>
      </c>
      <c r="B262" s="2" t="s">
        <v>7256</v>
      </c>
      <c r="C262" s="2" t="s">
        <v>7257</v>
      </c>
      <c r="D262" s="2" t="s">
        <v>6895</v>
      </c>
      <c r="E262" s="2" t="s">
        <v>7419</v>
      </c>
      <c r="F262" s="2" t="s">
        <v>7420</v>
      </c>
      <c r="G262" t="s">
        <v>79</v>
      </c>
      <c r="H262" s="1">
        <f>DATE(2025,2,19)</f>
        <v>45707</v>
      </c>
      <c r="I262">
        <v>953.34</v>
      </c>
      <c r="P262" s="12"/>
    </row>
    <row r="263" spans="1:16" x14ac:dyDescent="0.25">
      <c r="A263">
        <f t="shared" ca="1" si="7"/>
        <v>0.92862784847203927</v>
      </c>
      <c r="B263" s="2" t="s">
        <v>74</v>
      </c>
      <c r="C263" s="2" t="s">
        <v>75</v>
      </c>
      <c r="D263" s="2" t="s">
        <v>6895</v>
      </c>
      <c r="E263" s="2" t="s">
        <v>7421</v>
      </c>
      <c r="F263" s="2" t="s">
        <v>7422</v>
      </c>
      <c r="G263" t="s">
        <v>101</v>
      </c>
      <c r="H263" s="1">
        <f>DATE(2025,2,5)</f>
        <v>45693</v>
      </c>
      <c r="I263">
        <v>4079.46</v>
      </c>
    </row>
    <row r="264" spans="1:16" x14ac:dyDescent="0.25">
      <c r="A264">
        <f t="shared" ca="1" si="7"/>
        <v>0.88788181497946883</v>
      </c>
      <c r="B264" s="2" t="s">
        <v>307</v>
      </c>
      <c r="C264" s="2" t="s">
        <v>308</v>
      </c>
      <c r="D264" s="2" t="s">
        <v>6895</v>
      </c>
      <c r="E264" s="2" t="s">
        <v>7423</v>
      </c>
      <c r="F264" s="2" t="s">
        <v>7424</v>
      </c>
      <c r="G264" t="s">
        <v>79</v>
      </c>
      <c r="H264" s="1">
        <f>DATE(2024,11,8)</f>
        <v>45604</v>
      </c>
      <c r="I264">
        <v>134.22</v>
      </c>
    </row>
    <row r="265" spans="1:16" x14ac:dyDescent="0.25">
      <c r="A265">
        <f t="shared" ca="1" si="7"/>
        <v>0.999148791746159</v>
      </c>
      <c r="B265" s="2" t="s">
        <v>7083</v>
      </c>
      <c r="C265" s="2" t="s">
        <v>7084</v>
      </c>
      <c r="D265" s="2" t="s">
        <v>6895</v>
      </c>
      <c r="E265" s="2" t="s">
        <v>7425</v>
      </c>
      <c r="F265" s="2" t="s">
        <v>7426</v>
      </c>
      <c r="G265" t="s">
        <v>101</v>
      </c>
      <c r="H265" s="1">
        <f>DATE(2025,2,6)</f>
        <v>45694</v>
      </c>
      <c r="I265">
        <v>3013.67</v>
      </c>
    </row>
    <row r="266" spans="1:16" x14ac:dyDescent="0.25">
      <c r="A266">
        <f t="shared" ca="1" si="7"/>
        <v>0.15514819217594988</v>
      </c>
      <c r="B266" s="2" t="s">
        <v>81</v>
      </c>
      <c r="C266" s="2" t="s">
        <v>82</v>
      </c>
      <c r="D266" s="2" t="s">
        <v>6895</v>
      </c>
      <c r="E266" s="2" t="s">
        <v>7427</v>
      </c>
      <c r="F266" s="2" t="s">
        <v>7428</v>
      </c>
      <c r="G266" t="s">
        <v>101</v>
      </c>
      <c r="H266" s="1">
        <f>DATE(2025,1,29)</f>
        <v>45686</v>
      </c>
      <c r="I266">
        <v>1158.5899999999999</v>
      </c>
    </row>
    <row r="267" spans="1:16" x14ac:dyDescent="0.25">
      <c r="A267">
        <f t="shared" ca="1" si="7"/>
        <v>0.68055314345553963</v>
      </c>
      <c r="B267" s="2" t="s">
        <v>6982</v>
      </c>
      <c r="C267" s="2" t="s">
        <v>6983</v>
      </c>
      <c r="D267" s="2" t="s">
        <v>6895</v>
      </c>
      <c r="E267" s="2" t="s">
        <v>7429</v>
      </c>
      <c r="F267" s="2" t="s">
        <v>7430</v>
      </c>
      <c r="G267" t="s">
        <v>79</v>
      </c>
      <c r="H267" s="1">
        <f>DATE(2025,1,10)</f>
        <v>45667</v>
      </c>
      <c r="I267">
        <v>630.52</v>
      </c>
    </row>
    <row r="268" spans="1:16" x14ac:dyDescent="0.25">
      <c r="A268">
        <f t="shared" ca="1" si="7"/>
        <v>0.62723296251585359</v>
      </c>
      <c r="B268" s="2" t="s">
        <v>81</v>
      </c>
      <c r="C268" s="2" t="s">
        <v>82</v>
      </c>
      <c r="D268" s="2" t="s">
        <v>6895</v>
      </c>
      <c r="E268" s="2" t="s">
        <v>7431</v>
      </c>
      <c r="F268" s="2" t="s">
        <v>7432</v>
      </c>
      <c r="G268" t="s">
        <v>101</v>
      </c>
      <c r="H268" s="1">
        <f>DATE(2024,12,29)</f>
        <v>45655</v>
      </c>
      <c r="I268">
        <v>559.79999999999995</v>
      </c>
    </row>
    <row r="269" spans="1:16" x14ac:dyDescent="0.25">
      <c r="A269">
        <f t="shared" ca="1" si="7"/>
        <v>0.87816749016956686</v>
      </c>
      <c r="B269" s="2" t="s">
        <v>328</v>
      </c>
      <c r="C269" s="2" t="s">
        <v>329</v>
      </c>
      <c r="D269" s="2" t="s">
        <v>6895</v>
      </c>
      <c r="E269" s="2" t="s">
        <v>7433</v>
      </c>
      <c r="F269" s="2" t="s">
        <v>7434</v>
      </c>
      <c r="G269" t="s">
        <v>101</v>
      </c>
      <c r="H269" s="1">
        <f>DATE(2025,2,7)</f>
        <v>45695</v>
      </c>
      <c r="I269">
        <v>39.5</v>
      </c>
    </row>
    <row r="270" spans="1:16" x14ac:dyDescent="0.25">
      <c r="A270">
        <f t="shared" ca="1" si="7"/>
        <v>0.76476330025676797</v>
      </c>
      <c r="B270" s="2" t="s">
        <v>85</v>
      </c>
      <c r="C270" s="2" t="s">
        <v>86</v>
      </c>
      <c r="D270" s="2" t="s">
        <v>6895</v>
      </c>
      <c r="E270" s="2" t="s">
        <v>7435</v>
      </c>
      <c r="F270" s="2" t="s">
        <v>7436</v>
      </c>
      <c r="G270" t="s">
        <v>79</v>
      </c>
      <c r="H270" s="1">
        <f>DATE(2024,11,22)</f>
        <v>45618</v>
      </c>
      <c r="I270">
        <v>462.35</v>
      </c>
    </row>
    <row r="271" spans="1:16" x14ac:dyDescent="0.25">
      <c r="A271">
        <f t="shared" ca="1" si="7"/>
        <v>0.18187086983093803</v>
      </c>
      <c r="B271" s="2" t="s">
        <v>85</v>
      </c>
      <c r="C271" s="2" t="s">
        <v>86</v>
      </c>
      <c r="D271" s="2" t="s">
        <v>6895</v>
      </c>
      <c r="E271" s="2" t="s">
        <v>7437</v>
      </c>
      <c r="F271" s="2" t="s">
        <v>7438</v>
      </c>
      <c r="G271" t="s">
        <v>79</v>
      </c>
      <c r="H271" s="1">
        <f>DATE(2024,12,18)</f>
        <v>45644</v>
      </c>
      <c r="I271">
        <v>2787.51</v>
      </c>
    </row>
    <row r="272" spans="1:16" x14ac:dyDescent="0.25">
      <c r="A272">
        <f t="shared" ca="1" si="7"/>
        <v>0.26682708967034097</v>
      </c>
      <c r="B272" s="2" t="s">
        <v>81</v>
      </c>
      <c r="C272" s="2" t="s">
        <v>82</v>
      </c>
      <c r="D272" s="2" t="s">
        <v>6895</v>
      </c>
      <c r="E272" s="2" t="s">
        <v>7439</v>
      </c>
      <c r="F272" s="2" t="s">
        <v>7440</v>
      </c>
      <c r="G272" t="s">
        <v>101</v>
      </c>
      <c r="H272" s="1">
        <f>DATE(2024,12,18)</f>
        <v>45644</v>
      </c>
      <c r="I272">
        <v>350.1</v>
      </c>
    </row>
    <row r="273" spans="1:16" x14ac:dyDescent="0.25">
      <c r="A273">
        <f t="shared" ca="1" si="7"/>
        <v>0.90382423065531092</v>
      </c>
      <c r="B273" s="2" t="s">
        <v>136</v>
      </c>
      <c r="C273" s="2" t="s">
        <v>137</v>
      </c>
      <c r="D273" s="2" t="s">
        <v>6895</v>
      </c>
      <c r="E273" s="2" t="s">
        <v>7441</v>
      </c>
      <c r="F273" s="2" t="s">
        <v>7044</v>
      </c>
      <c r="G273" t="s">
        <v>79</v>
      </c>
      <c r="H273" s="1">
        <f>DATE(2024,11,15)</f>
        <v>45611</v>
      </c>
      <c r="I273">
        <v>1277.83</v>
      </c>
    </row>
    <row r="274" spans="1:16" x14ac:dyDescent="0.25">
      <c r="A274">
        <f t="shared" ca="1" si="7"/>
        <v>0.86558112222420569</v>
      </c>
      <c r="B274" s="2" t="s">
        <v>7083</v>
      </c>
      <c r="C274" s="2" t="s">
        <v>7084</v>
      </c>
      <c r="D274" s="2" t="s">
        <v>6895</v>
      </c>
      <c r="E274" s="2" t="s">
        <v>7442</v>
      </c>
      <c r="F274" s="2" t="s">
        <v>7443</v>
      </c>
      <c r="G274" t="s">
        <v>79</v>
      </c>
      <c r="H274" s="1">
        <f>DATE(2025,1,24)</f>
        <v>45681</v>
      </c>
      <c r="I274">
        <v>3570.76</v>
      </c>
    </row>
    <row r="275" spans="1:16" x14ac:dyDescent="0.25">
      <c r="A275">
        <f t="shared" ca="1" si="7"/>
        <v>0.53033190365733196</v>
      </c>
      <c r="B275" s="2" t="s">
        <v>7256</v>
      </c>
      <c r="C275" s="2" t="s">
        <v>7257</v>
      </c>
      <c r="D275" s="2" t="s">
        <v>6895</v>
      </c>
      <c r="E275" s="2" t="s">
        <v>7444</v>
      </c>
      <c r="F275" s="2" t="s">
        <v>7445</v>
      </c>
      <c r="G275" t="s">
        <v>79</v>
      </c>
      <c r="H275" s="1">
        <f>DATE(2025,1,3)</f>
        <v>45660</v>
      </c>
      <c r="I275">
        <v>1216.68</v>
      </c>
    </row>
    <row r="276" spans="1:16" x14ac:dyDescent="0.25">
      <c r="A276">
        <f t="shared" ca="1" si="7"/>
        <v>0.30059890192701122</v>
      </c>
      <c r="B276" s="2" t="s">
        <v>6982</v>
      </c>
      <c r="C276" s="2" t="s">
        <v>6983</v>
      </c>
      <c r="D276" s="2" t="s">
        <v>6895</v>
      </c>
      <c r="E276" s="2" t="s">
        <v>7446</v>
      </c>
      <c r="F276" s="2" t="s">
        <v>7447</v>
      </c>
      <c r="G276" t="s">
        <v>79</v>
      </c>
      <c r="H276" s="1">
        <f>DATE(2025,1,22)</f>
        <v>45679</v>
      </c>
      <c r="I276">
        <v>730</v>
      </c>
      <c r="P276" s="12"/>
    </row>
    <row r="277" spans="1:16" x14ac:dyDescent="0.25">
      <c r="A277">
        <f t="shared" ca="1" si="7"/>
        <v>0.94617616799843296</v>
      </c>
      <c r="B277" s="2" t="s">
        <v>81</v>
      </c>
      <c r="C277" s="2" t="s">
        <v>82</v>
      </c>
      <c r="D277" s="2" t="s">
        <v>6895</v>
      </c>
      <c r="E277" s="2" t="s">
        <v>7448</v>
      </c>
      <c r="F277" s="2" t="s">
        <v>7048</v>
      </c>
      <c r="G277" t="s">
        <v>101</v>
      </c>
      <c r="H277" s="1">
        <f>DATE(2025,2,20)</f>
        <v>45708</v>
      </c>
      <c r="I277">
        <v>1101.04</v>
      </c>
    </row>
    <row r="278" spans="1:16" x14ac:dyDescent="0.25">
      <c r="A278">
        <f t="shared" ca="1" si="7"/>
        <v>0.491760350415687</v>
      </c>
      <c r="B278" s="2" t="s">
        <v>307</v>
      </c>
      <c r="C278" s="2" t="s">
        <v>308</v>
      </c>
      <c r="D278" s="2" t="s">
        <v>6895</v>
      </c>
      <c r="E278" s="2" t="s">
        <v>7449</v>
      </c>
      <c r="F278" s="2" t="s">
        <v>7450</v>
      </c>
      <c r="G278" t="s">
        <v>79</v>
      </c>
      <c r="H278" s="1">
        <f>DATE(2024,12,12)</f>
        <v>45638</v>
      </c>
      <c r="I278">
        <v>0</v>
      </c>
    </row>
    <row r="279" spans="1:16" x14ac:dyDescent="0.25">
      <c r="A279">
        <f t="shared" ca="1" si="7"/>
        <v>0.91231395890619937</v>
      </c>
      <c r="B279" s="2" t="s">
        <v>281</v>
      </c>
      <c r="C279" s="2" t="s">
        <v>282</v>
      </c>
      <c r="D279" s="2" t="s">
        <v>6895</v>
      </c>
      <c r="E279" s="2" t="s">
        <v>7451</v>
      </c>
      <c r="F279" s="2" t="s">
        <v>7452</v>
      </c>
      <c r="G279" t="s">
        <v>79</v>
      </c>
      <c r="H279" s="1">
        <f>DATE(2024,10,30)</f>
        <v>45595</v>
      </c>
      <c r="I279">
        <v>527.94000000000005</v>
      </c>
    </row>
    <row r="280" spans="1:16" x14ac:dyDescent="0.25">
      <c r="A280">
        <f t="shared" ca="1" si="7"/>
        <v>4.8713539490368829E-2</v>
      </c>
      <c r="B280" s="2" t="s">
        <v>85</v>
      </c>
      <c r="C280" s="2" t="s">
        <v>86</v>
      </c>
      <c r="D280" s="2" t="s">
        <v>6895</v>
      </c>
      <c r="E280" s="2" t="s">
        <v>7453</v>
      </c>
      <c r="F280" s="2" t="s">
        <v>7454</v>
      </c>
      <c r="G280" t="s">
        <v>79</v>
      </c>
      <c r="H280" s="1">
        <f>DATE(2024,10,8)</f>
        <v>45573</v>
      </c>
      <c r="I280">
        <v>1384.35</v>
      </c>
    </row>
    <row r="281" spans="1:16" x14ac:dyDescent="0.25">
      <c r="A281">
        <f t="shared" ca="1" si="7"/>
        <v>0.89021851535382024</v>
      </c>
      <c r="B281" s="2" t="s">
        <v>6982</v>
      </c>
      <c r="C281" s="2" t="s">
        <v>6983</v>
      </c>
      <c r="D281" s="2" t="s">
        <v>6895</v>
      </c>
      <c r="E281" s="2" t="s">
        <v>7455</v>
      </c>
      <c r="F281" s="2" t="s">
        <v>7456</v>
      </c>
      <c r="G281" t="s">
        <v>79</v>
      </c>
      <c r="H281" s="1">
        <f>DATE(2025,1,2)</f>
        <v>45659</v>
      </c>
      <c r="I281">
        <v>93.4</v>
      </c>
    </row>
    <row r="282" spans="1:16" x14ac:dyDescent="0.25">
      <c r="A282">
        <f t="shared" ca="1" si="7"/>
        <v>0.14126625984750651</v>
      </c>
      <c r="B282" s="2" t="s">
        <v>136</v>
      </c>
      <c r="C282" s="2" t="s">
        <v>137</v>
      </c>
      <c r="D282" s="2" t="s">
        <v>6895</v>
      </c>
      <c r="E282" s="2" t="s">
        <v>7457</v>
      </c>
      <c r="F282" s="2" t="s">
        <v>7458</v>
      </c>
      <c r="G282" t="s">
        <v>101</v>
      </c>
      <c r="H282" s="1">
        <f>DATE(2025,2,12)</f>
        <v>45700</v>
      </c>
      <c r="I282">
        <v>302.14999999999998</v>
      </c>
    </row>
    <row r="283" spans="1:16" x14ac:dyDescent="0.25">
      <c r="A283">
        <f t="shared" ca="1" si="7"/>
        <v>0.6363717341803955</v>
      </c>
      <c r="B283" s="2" t="s">
        <v>6982</v>
      </c>
      <c r="C283" s="2" t="s">
        <v>6983</v>
      </c>
      <c r="D283" s="2" t="s">
        <v>6895</v>
      </c>
      <c r="E283" s="2" t="s">
        <v>7459</v>
      </c>
      <c r="F283" s="2" t="s">
        <v>7460</v>
      </c>
      <c r="G283" t="s">
        <v>79</v>
      </c>
      <c r="H283" s="1">
        <f>DATE(2024,12,11)</f>
        <v>45637</v>
      </c>
      <c r="I283">
        <v>238.69</v>
      </c>
    </row>
    <row r="284" spans="1:16" x14ac:dyDescent="0.25">
      <c r="A284">
        <f t="shared" ca="1" si="7"/>
        <v>0.71419390943851668</v>
      </c>
      <c r="B284" s="2" t="s">
        <v>81</v>
      </c>
      <c r="C284" s="2" t="s">
        <v>82</v>
      </c>
      <c r="D284" s="2" t="s">
        <v>6895</v>
      </c>
      <c r="E284" s="2" t="s">
        <v>7461</v>
      </c>
      <c r="F284" s="2" t="s">
        <v>7462</v>
      </c>
      <c r="G284" t="s">
        <v>101</v>
      </c>
      <c r="H284" s="1">
        <f>DATE(2025,1,27)</f>
        <v>45684</v>
      </c>
      <c r="I284">
        <v>1074.8900000000001</v>
      </c>
    </row>
    <row r="285" spans="1:16" x14ac:dyDescent="0.25">
      <c r="A285">
        <f t="shared" ca="1" si="7"/>
        <v>0.67815998149915957</v>
      </c>
      <c r="B285" s="2" t="s">
        <v>6982</v>
      </c>
      <c r="C285" s="2" t="s">
        <v>6983</v>
      </c>
      <c r="D285" s="2" t="s">
        <v>6895</v>
      </c>
      <c r="E285" s="2" t="s">
        <v>7463</v>
      </c>
      <c r="F285" s="2" t="s">
        <v>7464</v>
      </c>
      <c r="G285" t="s">
        <v>79</v>
      </c>
      <c r="H285" s="1">
        <f>DATE(2024,10,2)</f>
        <v>45567</v>
      </c>
      <c r="I285">
        <v>35.880000000000003</v>
      </c>
    </row>
    <row r="286" spans="1:16" x14ac:dyDescent="0.25">
      <c r="A286">
        <f t="shared" ca="1" si="7"/>
        <v>0.24753483395052645</v>
      </c>
      <c r="B286" s="2" t="s">
        <v>678</v>
      </c>
      <c r="C286" s="2" t="s">
        <v>679</v>
      </c>
      <c r="D286" s="2" t="s">
        <v>6895</v>
      </c>
      <c r="E286" s="2" t="s">
        <v>7465</v>
      </c>
      <c r="F286" s="2" t="s">
        <v>7466</v>
      </c>
      <c r="G286" t="s">
        <v>101</v>
      </c>
      <c r="H286" s="1">
        <f>DATE(2025,2,19)</f>
        <v>45707</v>
      </c>
      <c r="I286">
        <v>726.65</v>
      </c>
    </row>
    <row r="287" spans="1:16" x14ac:dyDescent="0.25">
      <c r="A287">
        <f t="shared" ca="1" si="7"/>
        <v>0.41702646910776797</v>
      </c>
      <c r="B287" s="2" t="s">
        <v>6982</v>
      </c>
      <c r="C287" s="2" t="s">
        <v>6983</v>
      </c>
      <c r="D287" s="2" t="s">
        <v>6895</v>
      </c>
      <c r="E287" s="2" t="s">
        <v>7467</v>
      </c>
      <c r="F287" s="2" t="s">
        <v>7468</v>
      </c>
      <c r="G287" t="s">
        <v>101</v>
      </c>
      <c r="H287" s="1">
        <f>DATE(2025,2,18)</f>
        <v>45706</v>
      </c>
      <c r="I287">
        <v>1443</v>
      </c>
    </row>
    <row r="288" spans="1:16" x14ac:dyDescent="0.25">
      <c r="A288">
        <f t="shared" ca="1" si="7"/>
        <v>0.58636465150033379</v>
      </c>
      <c r="B288" s="2" t="s">
        <v>6982</v>
      </c>
      <c r="C288" s="2" t="s">
        <v>6983</v>
      </c>
      <c r="D288" s="2" t="s">
        <v>6895</v>
      </c>
      <c r="E288" s="2" t="s">
        <v>7469</v>
      </c>
      <c r="F288" s="2" t="s">
        <v>7470</v>
      </c>
      <c r="G288" t="s">
        <v>79</v>
      </c>
      <c r="H288" s="1">
        <f>DATE(2024,12,12)</f>
        <v>45638</v>
      </c>
      <c r="I288">
        <v>5830.09</v>
      </c>
    </row>
    <row r="289" spans="1:16" x14ac:dyDescent="0.25">
      <c r="A289">
        <f t="shared" ca="1" si="7"/>
        <v>0.74384890394224723</v>
      </c>
      <c r="B289" s="2" t="s">
        <v>241</v>
      </c>
      <c r="C289" s="2" t="s">
        <v>242</v>
      </c>
      <c r="D289" s="2" t="s">
        <v>6895</v>
      </c>
      <c r="E289" s="2" t="s">
        <v>7471</v>
      </c>
      <c r="F289" s="2" t="s">
        <v>7472</v>
      </c>
      <c r="G289" t="s">
        <v>101</v>
      </c>
      <c r="H289" s="1">
        <f>DATE(2025,2,27)</f>
        <v>45715</v>
      </c>
      <c r="I289">
        <v>630</v>
      </c>
    </row>
    <row r="290" spans="1:16" x14ac:dyDescent="0.25">
      <c r="A290">
        <f t="shared" ca="1" si="7"/>
        <v>0.2704157767417702</v>
      </c>
      <c r="B290" s="2" t="s">
        <v>187</v>
      </c>
      <c r="C290" s="2" t="s">
        <v>188</v>
      </c>
      <c r="D290" s="2" t="s">
        <v>6895</v>
      </c>
      <c r="E290" s="2" t="s">
        <v>7473</v>
      </c>
      <c r="F290" s="2" t="s">
        <v>7474</v>
      </c>
      <c r="G290" t="s">
        <v>79</v>
      </c>
      <c r="H290" s="1">
        <f>DATE(2025,1,14)</f>
        <v>45671</v>
      </c>
      <c r="I290">
        <v>223.2</v>
      </c>
    </row>
    <row r="291" spans="1:16" x14ac:dyDescent="0.25">
      <c r="A291">
        <f t="shared" ca="1" si="7"/>
        <v>8.2840651885415451E-2</v>
      </c>
      <c r="B291" s="2" t="s">
        <v>241</v>
      </c>
      <c r="C291" s="2" t="s">
        <v>242</v>
      </c>
      <c r="D291" s="2" t="s">
        <v>6895</v>
      </c>
      <c r="E291" s="2" t="s">
        <v>7475</v>
      </c>
      <c r="F291" s="2" t="s">
        <v>7476</v>
      </c>
      <c r="G291" t="s">
        <v>79</v>
      </c>
      <c r="H291" s="1">
        <f>DATE(2024,10,1)</f>
        <v>45566</v>
      </c>
      <c r="I291">
        <v>2156.92</v>
      </c>
    </row>
    <row r="292" spans="1:16" x14ac:dyDescent="0.25">
      <c r="A292">
        <f t="shared" ca="1" si="7"/>
        <v>4.6373899975458488E-2</v>
      </c>
      <c r="B292" s="2" t="s">
        <v>6982</v>
      </c>
      <c r="C292" s="2" t="s">
        <v>6983</v>
      </c>
      <c r="D292" s="2" t="s">
        <v>6895</v>
      </c>
      <c r="E292" s="2" t="s">
        <v>7477</v>
      </c>
      <c r="F292" s="2" t="s">
        <v>7478</v>
      </c>
      <c r="G292" t="s">
        <v>79</v>
      </c>
      <c r="H292" s="1">
        <f>DATE(2024,11,21)</f>
        <v>45617</v>
      </c>
      <c r="I292">
        <v>153.79</v>
      </c>
    </row>
    <row r="293" spans="1:16" x14ac:dyDescent="0.25">
      <c r="A293">
        <f t="shared" ca="1" si="7"/>
        <v>0.88765490338738307</v>
      </c>
      <c r="B293" s="2" t="s">
        <v>6982</v>
      </c>
      <c r="C293" s="2" t="s">
        <v>6983</v>
      </c>
      <c r="D293" s="2" t="s">
        <v>6895</v>
      </c>
      <c r="E293" s="2" t="s">
        <v>7479</v>
      </c>
      <c r="F293" s="2" t="s">
        <v>7480</v>
      </c>
      <c r="G293" t="s">
        <v>79</v>
      </c>
      <c r="H293" s="1">
        <f>DATE(2025,1,2)</f>
        <v>45659</v>
      </c>
      <c r="I293">
        <v>1339.44</v>
      </c>
    </row>
    <row r="294" spans="1:16" x14ac:dyDescent="0.25">
      <c r="A294">
        <f t="shared" ca="1" si="7"/>
        <v>0.11085394978578411</v>
      </c>
      <c r="B294" s="2" t="s">
        <v>7481</v>
      </c>
      <c r="C294" s="2" t="s">
        <v>7482</v>
      </c>
      <c r="D294" s="2" t="s">
        <v>6895</v>
      </c>
      <c r="E294" s="2" t="s">
        <v>7483</v>
      </c>
      <c r="F294" s="2" t="s">
        <v>7484</v>
      </c>
      <c r="G294" t="s">
        <v>79</v>
      </c>
      <c r="H294" s="1">
        <f>DATE(2025,1,30)</f>
        <v>45687</v>
      </c>
      <c r="I294">
        <v>669.94</v>
      </c>
      <c r="P294" s="12"/>
    </row>
    <row r="295" spans="1:16" x14ac:dyDescent="0.25">
      <c r="A295">
        <f t="shared" ca="1" si="7"/>
        <v>0.26598842574509807</v>
      </c>
      <c r="B295" s="2" t="s">
        <v>187</v>
      </c>
      <c r="C295" s="2" t="s">
        <v>188</v>
      </c>
      <c r="D295" s="2" t="s">
        <v>6895</v>
      </c>
      <c r="E295" s="2" t="s">
        <v>7485</v>
      </c>
      <c r="F295" s="2" t="s">
        <v>7486</v>
      </c>
      <c r="G295" t="s">
        <v>79</v>
      </c>
      <c r="H295" s="1">
        <f>DATE(2025,1,9)</f>
        <v>45666</v>
      </c>
      <c r="I295">
        <v>56.11</v>
      </c>
    </row>
    <row r="296" spans="1:16" x14ac:dyDescent="0.25">
      <c r="A296">
        <f t="shared" ca="1" si="7"/>
        <v>0.11589702893697618</v>
      </c>
      <c r="B296" s="2" t="s">
        <v>6982</v>
      </c>
      <c r="C296" s="2" t="s">
        <v>6983</v>
      </c>
      <c r="D296" s="2" t="s">
        <v>6895</v>
      </c>
      <c r="E296" s="2" t="s">
        <v>7487</v>
      </c>
      <c r="F296" s="2" t="s">
        <v>7488</v>
      </c>
      <c r="G296" t="s">
        <v>79</v>
      </c>
      <c r="H296" s="1">
        <f>DATE(2024,11,15)</f>
        <v>45611</v>
      </c>
      <c r="I296">
        <v>65.900000000000006</v>
      </c>
    </row>
    <row r="297" spans="1:16" x14ac:dyDescent="0.25">
      <c r="A297">
        <f t="shared" ca="1" si="7"/>
        <v>0.15024579926084436</v>
      </c>
      <c r="B297" s="2" t="s">
        <v>241</v>
      </c>
      <c r="C297" s="2" t="s">
        <v>242</v>
      </c>
      <c r="D297" s="2" t="s">
        <v>6895</v>
      </c>
      <c r="E297" s="2" t="s">
        <v>7489</v>
      </c>
      <c r="F297" s="2" t="s">
        <v>6931</v>
      </c>
      <c r="G297" t="s">
        <v>79</v>
      </c>
      <c r="H297" s="1">
        <f>DATE(2025,1,20)</f>
        <v>45677</v>
      </c>
      <c r="I297">
        <v>5696.88</v>
      </c>
    </row>
    <row r="298" spans="1:16" x14ac:dyDescent="0.25">
      <c r="A298">
        <f t="shared" ca="1" si="7"/>
        <v>0.20416272520848067</v>
      </c>
      <c r="B298" s="2" t="s">
        <v>417</v>
      </c>
      <c r="C298" s="2" t="s">
        <v>418</v>
      </c>
      <c r="D298" s="2" t="s">
        <v>6895</v>
      </c>
      <c r="E298" s="2" t="s">
        <v>7490</v>
      </c>
      <c r="F298" s="2" t="s">
        <v>7491</v>
      </c>
      <c r="G298" t="s">
        <v>79</v>
      </c>
      <c r="H298" s="1">
        <f>DATE(2024,10,8)</f>
        <v>45573</v>
      </c>
      <c r="I298">
        <v>317.31</v>
      </c>
    </row>
    <row r="299" spans="1:16" x14ac:dyDescent="0.25">
      <c r="A299">
        <f t="shared" ca="1" si="7"/>
        <v>0.21439725838009926</v>
      </c>
      <c r="B299" s="2" t="s">
        <v>81</v>
      </c>
      <c r="C299" s="2" t="s">
        <v>82</v>
      </c>
      <c r="D299" s="2" t="s">
        <v>6895</v>
      </c>
      <c r="E299" s="2" t="s">
        <v>7492</v>
      </c>
      <c r="F299" s="2" t="s">
        <v>7493</v>
      </c>
      <c r="G299" t="s">
        <v>101</v>
      </c>
      <c r="H299" s="1">
        <f>DATE(2025,1,8)</f>
        <v>45665</v>
      </c>
      <c r="I299">
        <v>523.16999999999996</v>
      </c>
    </row>
    <row r="300" spans="1:16" x14ac:dyDescent="0.25">
      <c r="A300">
        <f t="shared" ca="1" si="7"/>
        <v>0.46474175130428863</v>
      </c>
      <c r="B300" s="2" t="s">
        <v>187</v>
      </c>
      <c r="C300" s="2" t="s">
        <v>188</v>
      </c>
      <c r="D300" s="2" t="s">
        <v>6895</v>
      </c>
      <c r="E300" s="2" t="s">
        <v>7494</v>
      </c>
      <c r="F300" s="2" t="s">
        <v>7495</v>
      </c>
      <c r="G300" t="s">
        <v>79</v>
      </c>
      <c r="H300" s="1">
        <f>DATE(2025,1,14)</f>
        <v>45671</v>
      </c>
      <c r="I300">
        <v>5623.28</v>
      </c>
    </row>
    <row r="301" spans="1:16" x14ac:dyDescent="0.25">
      <c r="A301">
        <f t="shared" ca="1" si="7"/>
        <v>0.36525837020818819</v>
      </c>
      <c r="B301" s="2" t="s">
        <v>81</v>
      </c>
      <c r="C301" s="2" t="s">
        <v>82</v>
      </c>
      <c r="D301" s="2" t="s">
        <v>6895</v>
      </c>
      <c r="E301" s="2" t="s">
        <v>7496</v>
      </c>
      <c r="F301" s="2" t="s">
        <v>7497</v>
      </c>
      <c r="G301" t="s">
        <v>79</v>
      </c>
      <c r="H301" s="1">
        <f>DATE(2024,12,12)</f>
        <v>45638</v>
      </c>
      <c r="I301">
        <v>1644.57</v>
      </c>
    </row>
    <row r="302" spans="1:16" x14ac:dyDescent="0.25">
      <c r="A302">
        <f t="shared" ca="1" si="7"/>
        <v>0.73847777625477684</v>
      </c>
      <c r="B302" s="2" t="s">
        <v>81</v>
      </c>
      <c r="C302" s="2" t="s">
        <v>82</v>
      </c>
      <c r="D302" s="2" t="s">
        <v>6895</v>
      </c>
      <c r="E302" s="2" t="s">
        <v>7498</v>
      </c>
      <c r="F302" s="2" t="s">
        <v>7365</v>
      </c>
      <c r="G302" t="s">
        <v>101</v>
      </c>
      <c r="H302" s="1">
        <f>DATE(2024,12,16)</f>
        <v>45642</v>
      </c>
      <c r="I302">
        <v>2299.38</v>
      </c>
    </row>
    <row r="303" spans="1:16" x14ac:dyDescent="0.25">
      <c r="A303">
        <f t="shared" ca="1" si="7"/>
        <v>0.75925236836543708</v>
      </c>
      <c r="B303" s="2" t="s">
        <v>241</v>
      </c>
      <c r="C303" s="2" t="s">
        <v>242</v>
      </c>
      <c r="D303" s="2" t="s">
        <v>6895</v>
      </c>
      <c r="E303" s="2" t="s">
        <v>7499</v>
      </c>
      <c r="F303" s="2" t="s">
        <v>6931</v>
      </c>
      <c r="G303" t="s">
        <v>79</v>
      </c>
      <c r="H303" s="1">
        <f>DATE(2025,1,17)</f>
        <v>45674</v>
      </c>
      <c r="I303">
        <v>6352.84</v>
      </c>
    </row>
    <row r="304" spans="1:16" x14ac:dyDescent="0.25">
      <c r="A304">
        <f t="shared" ca="1" si="7"/>
        <v>0.73873529880985567</v>
      </c>
      <c r="B304" s="2" t="s">
        <v>6982</v>
      </c>
      <c r="C304" s="2" t="s">
        <v>6983</v>
      </c>
      <c r="D304" s="2" t="s">
        <v>6895</v>
      </c>
      <c r="E304" s="2" t="s">
        <v>7500</v>
      </c>
      <c r="F304" s="2" t="s">
        <v>7501</v>
      </c>
      <c r="G304" t="s">
        <v>79</v>
      </c>
      <c r="H304" s="1">
        <f>DATE(2024,12,9)</f>
        <v>45635</v>
      </c>
      <c r="I304">
        <v>3945.76</v>
      </c>
    </row>
    <row r="305" spans="1:16" x14ac:dyDescent="0.25">
      <c r="A305">
        <f t="shared" ca="1" si="7"/>
        <v>0.59969106807712236</v>
      </c>
      <c r="B305" s="2" t="s">
        <v>136</v>
      </c>
      <c r="C305" s="2" t="s">
        <v>137</v>
      </c>
      <c r="D305" s="2" t="s">
        <v>6895</v>
      </c>
      <c r="E305" s="2" t="s">
        <v>7502</v>
      </c>
      <c r="F305" s="2" t="s">
        <v>7503</v>
      </c>
      <c r="G305" t="s">
        <v>79</v>
      </c>
      <c r="H305" s="1">
        <f>DATE(2024,11,19)</f>
        <v>45615</v>
      </c>
      <c r="I305">
        <v>567.19000000000005</v>
      </c>
    </row>
    <row r="306" spans="1:16" x14ac:dyDescent="0.25">
      <c r="A306">
        <f t="shared" ca="1" si="7"/>
        <v>0.11162164105486361</v>
      </c>
      <c r="B306" s="2" t="s">
        <v>241</v>
      </c>
      <c r="C306" s="2" t="s">
        <v>242</v>
      </c>
      <c r="D306" s="2" t="s">
        <v>6895</v>
      </c>
      <c r="E306" s="2" t="s">
        <v>7504</v>
      </c>
      <c r="F306" s="2" t="s">
        <v>7505</v>
      </c>
      <c r="G306" t="s">
        <v>101</v>
      </c>
      <c r="H306" s="1">
        <f>DATE(2025,2,21)</f>
        <v>45709</v>
      </c>
      <c r="I306">
        <v>44.34</v>
      </c>
    </row>
    <row r="307" spans="1:16" x14ac:dyDescent="0.25">
      <c r="A307">
        <f t="shared" ca="1" si="7"/>
        <v>0.16668958043009297</v>
      </c>
      <c r="B307" s="2" t="s">
        <v>187</v>
      </c>
      <c r="C307" s="2" t="s">
        <v>188</v>
      </c>
      <c r="D307" s="2" t="s">
        <v>6895</v>
      </c>
      <c r="E307" s="2" t="s">
        <v>7506</v>
      </c>
      <c r="F307" s="2" t="s">
        <v>7507</v>
      </c>
      <c r="G307" t="s">
        <v>79</v>
      </c>
      <c r="H307" s="1">
        <f>DATE(2024,11,13)</f>
        <v>45609</v>
      </c>
      <c r="I307">
        <v>3348</v>
      </c>
    </row>
    <row r="308" spans="1:16" x14ac:dyDescent="0.25">
      <c r="A308">
        <f t="shared" ca="1" si="7"/>
        <v>2.0961018944499421E-2</v>
      </c>
      <c r="B308" s="2" t="s">
        <v>187</v>
      </c>
      <c r="C308" s="2" t="s">
        <v>188</v>
      </c>
      <c r="D308" s="2" t="s">
        <v>6895</v>
      </c>
      <c r="E308" s="2" t="s">
        <v>7508</v>
      </c>
      <c r="F308" s="2" t="s">
        <v>7509</v>
      </c>
      <c r="G308" t="s">
        <v>79</v>
      </c>
      <c r="H308" s="1">
        <f>DATE(2024,10,30)</f>
        <v>45595</v>
      </c>
      <c r="I308">
        <v>482.4</v>
      </c>
    </row>
    <row r="309" spans="1:16" x14ac:dyDescent="0.25">
      <c r="A309">
        <f t="shared" ca="1" si="7"/>
        <v>0.24002261581382156</v>
      </c>
      <c r="B309" s="2" t="s">
        <v>187</v>
      </c>
      <c r="C309" s="2" t="s">
        <v>188</v>
      </c>
      <c r="D309" s="2" t="s">
        <v>6895</v>
      </c>
      <c r="E309" s="2" t="s">
        <v>7510</v>
      </c>
      <c r="F309" s="2" t="s">
        <v>7511</v>
      </c>
      <c r="G309" t="s">
        <v>79</v>
      </c>
      <c r="H309" s="1">
        <f>DATE(2024,11,15)</f>
        <v>45611</v>
      </c>
      <c r="I309">
        <v>725.12</v>
      </c>
    </row>
    <row r="310" spans="1:16" x14ac:dyDescent="0.25">
      <c r="A310">
        <f t="shared" ca="1" si="7"/>
        <v>0.34889396689025742</v>
      </c>
      <c r="B310" s="2" t="s">
        <v>187</v>
      </c>
      <c r="C310" s="2" t="s">
        <v>188</v>
      </c>
      <c r="D310" s="2" t="s">
        <v>6895</v>
      </c>
      <c r="E310" s="2" t="s">
        <v>7512</v>
      </c>
      <c r="F310" s="2" t="s">
        <v>7513</v>
      </c>
      <c r="G310" t="s">
        <v>79</v>
      </c>
      <c r="H310" s="1">
        <f>DATE(2024,10,22)</f>
        <v>45587</v>
      </c>
      <c r="I310">
        <v>1874.88</v>
      </c>
      <c r="P310" s="12"/>
    </row>
    <row r="311" spans="1:16" x14ac:dyDescent="0.25">
      <c r="A311">
        <f t="shared" ca="1" si="7"/>
        <v>0.60161658582040323</v>
      </c>
      <c r="B311" s="2" t="s">
        <v>187</v>
      </c>
      <c r="C311" s="2" t="s">
        <v>188</v>
      </c>
      <c r="D311" s="2" t="s">
        <v>6895</v>
      </c>
      <c r="E311" s="2" t="s">
        <v>7514</v>
      </c>
      <c r="F311" s="2" t="s">
        <v>7515</v>
      </c>
      <c r="G311" t="s">
        <v>79</v>
      </c>
      <c r="H311" s="1">
        <f>DATE(2024,10,9)</f>
        <v>45574</v>
      </c>
      <c r="I311">
        <v>369.6</v>
      </c>
    </row>
    <row r="312" spans="1:16" x14ac:dyDescent="0.25">
      <c r="A312">
        <f t="shared" ca="1" si="7"/>
        <v>0.49375921317619953</v>
      </c>
      <c r="B312" s="2" t="s">
        <v>6982</v>
      </c>
      <c r="C312" s="2" t="s">
        <v>6983</v>
      </c>
      <c r="D312" s="2" t="s">
        <v>6895</v>
      </c>
      <c r="E312" s="2" t="s">
        <v>7516</v>
      </c>
      <c r="F312" s="2" t="s">
        <v>7517</v>
      </c>
      <c r="G312" t="s">
        <v>79</v>
      </c>
      <c r="H312" s="1">
        <f>DATE(2024,11,20)</f>
        <v>45616</v>
      </c>
      <c r="I312">
        <v>148.85</v>
      </c>
    </row>
    <row r="313" spans="1:16" x14ac:dyDescent="0.25">
      <c r="A313">
        <f t="shared" ca="1" si="7"/>
        <v>0.70669938377616914</v>
      </c>
      <c r="B313" s="2" t="s">
        <v>623</v>
      </c>
      <c r="C313" s="2" t="s">
        <v>624</v>
      </c>
      <c r="D313" s="2" t="s">
        <v>6895</v>
      </c>
      <c r="E313" s="2" t="s">
        <v>7518</v>
      </c>
      <c r="F313" s="2" t="s">
        <v>7519</v>
      </c>
      <c r="G313" t="s">
        <v>79</v>
      </c>
      <c r="H313" s="1">
        <f>DATE(2025,2,13)</f>
        <v>45701</v>
      </c>
      <c r="I313">
        <v>1137.7</v>
      </c>
    </row>
    <row r="314" spans="1:16" x14ac:dyDescent="0.25">
      <c r="A314">
        <f t="shared" ca="1" si="7"/>
        <v>0.76360931982331781</v>
      </c>
      <c r="B314" s="2" t="s">
        <v>81</v>
      </c>
      <c r="C314" s="2" t="s">
        <v>82</v>
      </c>
      <c r="D314" s="2" t="s">
        <v>6895</v>
      </c>
      <c r="E314" s="2" t="s">
        <v>7520</v>
      </c>
      <c r="F314" s="2" t="s">
        <v>7521</v>
      </c>
      <c r="G314" t="s">
        <v>79</v>
      </c>
      <c r="H314" s="1">
        <f>DATE(2024,10,31)</f>
        <v>45596</v>
      </c>
      <c r="I314">
        <v>399.73</v>
      </c>
    </row>
    <row r="315" spans="1:16" x14ac:dyDescent="0.25">
      <c r="A315">
        <f t="shared" ca="1" si="7"/>
        <v>0.8542105254254535</v>
      </c>
      <c r="B315" s="2" t="s">
        <v>6982</v>
      </c>
      <c r="C315" s="2" t="s">
        <v>6983</v>
      </c>
      <c r="D315" s="2" t="s">
        <v>6895</v>
      </c>
      <c r="E315" s="2" t="s">
        <v>7522</v>
      </c>
      <c r="F315" s="2" t="s">
        <v>7523</v>
      </c>
      <c r="G315" t="s">
        <v>101</v>
      </c>
      <c r="H315" s="1">
        <f>DATE(2025,2,4)</f>
        <v>45692</v>
      </c>
      <c r="I315">
        <v>1629.04</v>
      </c>
    </row>
    <row r="316" spans="1:16" x14ac:dyDescent="0.25">
      <c r="A316">
        <f t="shared" ca="1" si="7"/>
        <v>0.18702485956743697</v>
      </c>
      <c r="B316" s="2" t="s">
        <v>136</v>
      </c>
      <c r="C316" s="2" t="s">
        <v>137</v>
      </c>
      <c r="D316" s="2" t="s">
        <v>6895</v>
      </c>
      <c r="E316" s="2" t="s">
        <v>7524</v>
      </c>
      <c r="F316" s="2" t="s">
        <v>7525</v>
      </c>
      <c r="G316" t="s">
        <v>79</v>
      </c>
      <c r="H316" s="1">
        <f>DATE(2024,10,3)</f>
        <v>45568</v>
      </c>
      <c r="I316">
        <v>1031.42</v>
      </c>
    </row>
    <row r="317" spans="1:16" x14ac:dyDescent="0.25">
      <c r="A317">
        <f t="shared" ca="1" si="7"/>
        <v>0.54838394465645712</v>
      </c>
      <c r="B317" s="2" t="s">
        <v>150</v>
      </c>
      <c r="C317" s="2" t="s">
        <v>151</v>
      </c>
      <c r="D317" s="2" t="s">
        <v>6895</v>
      </c>
      <c r="E317" s="2" t="s">
        <v>7526</v>
      </c>
      <c r="F317" s="2" t="s">
        <v>7527</v>
      </c>
      <c r="G317" t="s">
        <v>79</v>
      </c>
      <c r="H317" s="1">
        <f>DATE(2024,11,5)</f>
        <v>45601</v>
      </c>
      <c r="I317">
        <v>171.18</v>
      </c>
    </row>
    <row r="318" spans="1:16" x14ac:dyDescent="0.25">
      <c r="A318">
        <f t="shared" ca="1" si="7"/>
        <v>0.55279387868085506</v>
      </c>
      <c r="B318" s="2" t="s">
        <v>224</v>
      </c>
      <c r="C318" s="2" t="s">
        <v>225</v>
      </c>
      <c r="D318" s="2" t="s">
        <v>6895</v>
      </c>
      <c r="E318" s="2" t="s">
        <v>7528</v>
      </c>
      <c r="F318" s="2" t="s">
        <v>7529</v>
      </c>
      <c r="G318" t="s">
        <v>101</v>
      </c>
      <c r="H318" s="1">
        <f>DATE(2025,2,27)</f>
        <v>45715</v>
      </c>
      <c r="I318">
        <v>994.56</v>
      </c>
      <c r="P318" s="12"/>
    </row>
    <row r="319" spans="1:16" x14ac:dyDescent="0.25">
      <c r="A319">
        <f t="shared" ca="1" si="7"/>
        <v>0.20297646219869481</v>
      </c>
      <c r="B319" s="2" t="s">
        <v>241</v>
      </c>
      <c r="C319" s="2" t="s">
        <v>242</v>
      </c>
      <c r="D319" s="2" t="s">
        <v>6895</v>
      </c>
      <c r="E319" s="2" t="s">
        <v>7530</v>
      </c>
      <c r="F319" s="2" t="s">
        <v>7531</v>
      </c>
      <c r="G319" t="s">
        <v>79</v>
      </c>
      <c r="H319" s="1">
        <f>DATE(2024,10,8)</f>
        <v>45573</v>
      </c>
      <c r="I319">
        <v>149.47</v>
      </c>
    </row>
    <row r="320" spans="1:16" x14ac:dyDescent="0.25">
      <c r="A320">
        <f t="shared" ca="1" si="7"/>
        <v>0.12343976106409771</v>
      </c>
      <c r="B320" s="2" t="s">
        <v>187</v>
      </c>
      <c r="C320" s="2" t="s">
        <v>188</v>
      </c>
      <c r="D320" s="2" t="s">
        <v>6895</v>
      </c>
      <c r="E320" s="2" t="s">
        <v>7532</v>
      </c>
      <c r="F320" s="2" t="s">
        <v>7533</v>
      </c>
      <c r="G320" t="s">
        <v>79</v>
      </c>
      <c r="H320" s="1">
        <f>DATE(2024,10,16)</f>
        <v>45581</v>
      </c>
      <c r="I320">
        <v>73.08</v>
      </c>
    </row>
    <row r="321" spans="1:16" x14ac:dyDescent="0.25">
      <c r="A321">
        <f t="shared" ca="1" si="7"/>
        <v>0.55225649778256503</v>
      </c>
      <c r="B321" s="2" t="s">
        <v>6982</v>
      </c>
      <c r="C321" s="2" t="s">
        <v>6983</v>
      </c>
      <c r="D321" s="2" t="s">
        <v>6895</v>
      </c>
      <c r="E321" s="2" t="s">
        <v>7534</v>
      </c>
      <c r="F321" s="2" t="s">
        <v>7535</v>
      </c>
      <c r="G321" t="s">
        <v>79</v>
      </c>
      <c r="H321" s="1">
        <f>DATE(2024,12,11)</f>
        <v>45637</v>
      </c>
      <c r="I321">
        <v>235.87</v>
      </c>
    </row>
    <row r="322" spans="1:16" x14ac:dyDescent="0.25">
      <c r="A322">
        <f t="shared" ca="1" si="7"/>
        <v>0.12795356545746805</v>
      </c>
      <c r="B322" s="2" t="s">
        <v>187</v>
      </c>
      <c r="C322" s="2" t="s">
        <v>188</v>
      </c>
      <c r="D322" s="2" t="s">
        <v>6895</v>
      </c>
      <c r="E322" s="2" t="s">
        <v>7536</v>
      </c>
      <c r="F322" s="2" t="s">
        <v>7486</v>
      </c>
      <c r="G322" t="s">
        <v>101</v>
      </c>
      <c r="H322" s="1">
        <f>DATE(2025,1,21)</f>
        <v>45678</v>
      </c>
      <c r="I322">
        <v>3859.6</v>
      </c>
    </row>
    <row r="323" spans="1:16" x14ac:dyDescent="0.25">
      <c r="A323">
        <f t="shared" ref="A323:A386" ca="1" si="8">RAND()</f>
        <v>0.56615648513747174</v>
      </c>
      <c r="B323" s="2" t="s">
        <v>307</v>
      </c>
      <c r="C323" s="2" t="s">
        <v>308</v>
      </c>
      <c r="D323" s="2" t="s">
        <v>6895</v>
      </c>
      <c r="E323" s="2" t="s">
        <v>7537</v>
      </c>
      <c r="F323" s="2" t="s">
        <v>7538</v>
      </c>
      <c r="G323" t="s">
        <v>101</v>
      </c>
      <c r="H323" s="1">
        <f>DATE(2025,2,28)</f>
        <v>45716</v>
      </c>
      <c r="I323">
        <v>468.26</v>
      </c>
    </row>
    <row r="324" spans="1:16" x14ac:dyDescent="0.25">
      <c r="A324">
        <f t="shared" ca="1" si="8"/>
        <v>0.51325417232869963</v>
      </c>
      <c r="B324" s="2" t="s">
        <v>85</v>
      </c>
      <c r="C324" s="2" t="s">
        <v>86</v>
      </c>
      <c r="D324" s="2" t="s">
        <v>6895</v>
      </c>
      <c r="E324" s="2" t="s">
        <v>7539</v>
      </c>
      <c r="F324" s="2" t="s">
        <v>7540</v>
      </c>
      <c r="G324" t="s">
        <v>79</v>
      </c>
      <c r="H324" s="1">
        <f>DATE(2024,12,18)</f>
        <v>45644</v>
      </c>
      <c r="I324">
        <v>6061.76</v>
      </c>
    </row>
    <row r="325" spans="1:16" x14ac:dyDescent="0.25">
      <c r="A325">
        <f t="shared" ca="1" si="8"/>
        <v>0.32834413795752904</v>
      </c>
      <c r="B325" s="2" t="s">
        <v>6982</v>
      </c>
      <c r="C325" s="2" t="s">
        <v>6983</v>
      </c>
      <c r="D325" s="2" t="s">
        <v>6895</v>
      </c>
      <c r="E325" s="2" t="s">
        <v>7541</v>
      </c>
      <c r="F325" s="2" t="s">
        <v>7542</v>
      </c>
      <c r="G325" t="s">
        <v>79</v>
      </c>
      <c r="H325" s="1">
        <f>DATE(2025,1,17)</f>
        <v>45674</v>
      </c>
      <c r="I325">
        <v>17.940000000000001</v>
      </c>
    </row>
    <row r="326" spans="1:16" x14ac:dyDescent="0.25">
      <c r="A326">
        <f t="shared" ca="1" si="8"/>
        <v>0.69452487020282438</v>
      </c>
      <c r="B326" s="2" t="s">
        <v>85</v>
      </c>
      <c r="C326" s="2" t="s">
        <v>86</v>
      </c>
      <c r="D326" s="2" t="s">
        <v>6895</v>
      </c>
      <c r="E326" s="2" t="s">
        <v>7543</v>
      </c>
      <c r="F326" s="2" t="s">
        <v>7544</v>
      </c>
      <c r="G326" t="s">
        <v>79</v>
      </c>
      <c r="H326" s="1">
        <f>DATE(2024,12,17)</f>
        <v>45643</v>
      </c>
      <c r="I326">
        <v>4508.3999999999996</v>
      </c>
    </row>
    <row r="327" spans="1:16" x14ac:dyDescent="0.25">
      <c r="A327">
        <f t="shared" ca="1" si="8"/>
        <v>0.19665518603919474</v>
      </c>
      <c r="B327" s="2" t="s">
        <v>241</v>
      </c>
      <c r="C327" s="2" t="s">
        <v>242</v>
      </c>
      <c r="D327" s="2" t="s">
        <v>6895</v>
      </c>
      <c r="E327" s="2" t="s">
        <v>7545</v>
      </c>
      <c r="F327" s="2" t="s">
        <v>6931</v>
      </c>
      <c r="G327" t="s">
        <v>79</v>
      </c>
      <c r="H327" s="1">
        <f>DATE(2025,1,24)</f>
        <v>45681</v>
      </c>
      <c r="I327">
        <v>-5803.95</v>
      </c>
    </row>
    <row r="328" spans="1:16" x14ac:dyDescent="0.25">
      <c r="A328">
        <f t="shared" ca="1" si="8"/>
        <v>2.9756464053238396E-2</v>
      </c>
      <c r="B328" s="2" t="s">
        <v>6982</v>
      </c>
      <c r="C328" s="2" t="s">
        <v>6983</v>
      </c>
      <c r="D328" s="2" t="s">
        <v>6895</v>
      </c>
      <c r="E328" s="2" t="s">
        <v>7546</v>
      </c>
      <c r="F328" s="2" t="s">
        <v>7547</v>
      </c>
      <c r="G328" t="s">
        <v>79</v>
      </c>
      <c r="H328" s="1">
        <f>DATE(2024,10,31)</f>
        <v>45596</v>
      </c>
      <c r="I328">
        <v>8.9700000000000006</v>
      </c>
      <c r="P328" s="12"/>
    </row>
    <row r="329" spans="1:16" x14ac:dyDescent="0.25">
      <c r="A329">
        <f t="shared" ca="1" si="8"/>
        <v>0.43092512505982883</v>
      </c>
      <c r="B329" s="2" t="s">
        <v>241</v>
      </c>
      <c r="C329" s="2" t="s">
        <v>242</v>
      </c>
      <c r="D329" s="2" t="s">
        <v>6895</v>
      </c>
      <c r="E329" s="2" t="s">
        <v>7548</v>
      </c>
      <c r="F329" s="2" t="s">
        <v>7549</v>
      </c>
      <c r="G329" t="s">
        <v>79</v>
      </c>
      <c r="H329" s="1">
        <f>DATE(2025,1,31)</f>
        <v>45688</v>
      </c>
      <c r="I329">
        <v>0</v>
      </c>
    </row>
    <row r="330" spans="1:16" x14ac:dyDescent="0.25">
      <c r="A330">
        <f t="shared" ca="1" si="8"/>
        <v>0.36234657535764858</v>
      </c>
      <c r="B330" s="2" t="s">
        <v>81</v>
      </c>
      <c r="C330" s="2" t="s">
        <v>82</v>
      </c>
      <c r="D330" s="2" t="s">
        <v>6895</v>
      </c>
      <c r="E330" s="2" t="s">
        <v>7550</v>
      </c>
      <c r="F330" s="2" t="s">
        <v>7551</v>
      </c>
      <c r="G330" t="s">
        <v>101</v>
      </c>
      <c r="H330" s="1">
        <f>DATE(2024,12,16)</f>
        <v>45642</v>
      </c>
      <c r="I330">
        <v>3680.17</v>
      </c>
    </row>
    <row r="331" spans="1:16" x14ac:dyDescent="0.25">
      <c r="A331">
        <f t="shared" ca="1" si="8"/>
        <v>0.39036116944021593</v>
      </c>
      <c r="B331" s="2" t="s">
        <v>6982</v>
      </c>
      <c r="C331" s="2" t="s">
        <v>6983</v>
      </c>
      <c r="D331" s="2" t="s">
        <v>6895</v>
      </c>
      <c r="E331" s="2" t="s">
        <v>7552</v>
      </c>
      <c r="F331" s="2" t="s">
        <v>7553</v>
      </c>
      <c r="G331" t="s">
        <v>79</v>
      </c>
      <c r="H331" s="1">
        <f>DATE(2024,10,23)</f>
        <v>45588</v>
      </c>
      <c r="I331">
        <v>3952.98</v>
      </c>
    </row>
    <row r="332" spans="1:16" x14ac:dyDescent="0.25">
      <c r="A332">
        <f t="shared" ca="1" si="8"/>
        <v>4.6278346604221032E-2</v>
      </c>
      <c r="B332" s="2" t="s">
        <v>241</v>
      </c>
      <c r="C332" s="2" t="s">
        <v>242</v>
      </c>
      <c r="D332" s="2" t="s">
        <v>6895</v>
      </c>
      <c r="E332" s="2" t="s">
        <v>7554</v>
      </c>
      <c r="F332" s="2" t="s">
        <v>7555</v>
      </c>
      <c r="G332" t="s">
        <v>79</v>
      </c>
      <c r="H332" s="1">
        <f>DATE(2024,10,16)</f>
        <v>45581</v>
      </c>
      <c r="I332">
        <v>3320.96</v>
      </c>
    </row>
    <row r="333" spans="1:16" x14ac:dyDescent="0.25">
      <c r="A333">
        <f t="shared" ca="1" si="8"/>
        <v>0.20592748528846361</v>
      </c>
      <c r="B333" s="2" t="s">
        <v>6982</v>
      </c>
      <c r="C333" s="2" t="s">
        <v>6983</v>
      </c>
      <c r="D333" s="2" t="s">
        <v>6895</v>
      </c>
      <c r="E333" s="2" t="s">
        <v>7556</v>
      </c>
      <c r="F333" s="2" t="s">
        <v>7557</v>
      </c>
      <c r="G333" t="s">
        <v>79</v>
      </c>
      <c r="H333" s="1">
        <f>DATE(2024,12,13)</f>
        <v>45639</v>
      </c>
      <c r="I333">
        <v>186.8</v>
      </c>
    </row>
    <row r="334" spans="1:16" x14ac:dyDescent="0.25">
      <c r="A334">
        <f t="shared" ca="1" si="8"/>
        <v>0.98352238162597438</v>
      </c>
      <c r="B334" s="2" t="s">
        <v>241</v>
      </c>
      <c r="C334" s="2" t="s">
        <v>242</v>
      </c>
      <c r="D334" s="2" t="s">
        <v>6895</v>
      </c>
      <c r="E334" s="2" t="s">
        <v>7558</v>
      </c>
      <c r="F334" s="2" t="s">
        <v>7559</v>
      </c>
      <c r="G334" t="s">
        <v>101</v>
      </c>
      <c r="H334" s="1">
        <f>DATE(2025,1,3)</f>
        <v>45660</v>
      </c>
      <c r="I334">
        <v>435.74</v>
      </c>
      <c r="P334" s="12"/>
    </row>
    <row r="335" spans="1:16" x14ac:dyDescent="0.25">
      <c r="A335">
        <f t="shared" ca="1" si="8"/>
        <v>0.93854198421280322</v>
      </c>
      <c r="B335" s="2" t="s">
        <v>1256</v>
      </c>
      <c r="C335" s="2" t="s">
        <v>1257</v>
      </c>
      <c r="D335" s="2" t="s">
        <v>6895</v>
      </c>
      <c r="E335" s="2" t="s">
        <v>7560</v>
      </c>
      <c r="F335" s="2" t="s">
        <v>7561</v>
      </c>
      <c r="G335" t="s">
        <v>79</v>
      </c>
      <c r="H335" s="1">
        <f>DATE(2024,12,16)</f>
        <v>45642</v>
      </c>
      <c r="I335">
        <v>628</v>
      </c>
    </row>
    <row r="336" spans="1:16" x14ac:dyDescent="0.25">
      <c r="A336">
        <f t="shared" ca="1" si="8"/>
        <v>0.29433045815856385</v>
      </c>
      <c r="B336" s="2" t="s">
        <v>6982</v>
      </c>
      <c r="C336" s="2" t="s">
        <v>6983</v>
      </c>
      <c r="D336" s="2" t="s">
        <v>6895</v>
      </c>
      <c r="E336" s="2" t="s">
        <v>7562</v>
      </c>
      <c r="F336" s="2" t="s">
        <v>7563</v>
      </c>
      <c r="G336" t="s">
        <v>101</v>
      </c>
      <c r="H336" s="1">
        <f>DATE(2025,2,26)</f>
        <v>45714</v>
      </c>
      <c r="I336">
        <v>455.28</v>
      </c>
    </row>
    <row r="337" spans="1:16" x14ac:dyDescent="0.25">
      <c r="A337">
        <f t="shared" ca="1" si="8"/>
        <v>0.88458586702762276</v>
      </c>
      <c r="B337" s="2" t="s">
        <v>605</v>
      </c>
      <c r="C337" s="2" t="s">
        <v>606</v>
      </c>
      <c r="D337" s="2" t="s">
        <v>6895</v>
      </c>
      <c r="E337" s="2" t="s">
        <v>7564</v>
      </c>
      <c r="F337" s="2" t="s">
        <v>7565</v>
      </c>
      <c r="G337" t="s">
        <v>79</v>
      </c>
      <c r="H337" s="1">
        <f>DATE(2024,11,19)</f>
        <v>45615</v>
      </c>
      <c r="I337">
        <v>0</v>
      </c>
      <c r="P337" s="12"/>
    </row>
    <row r="338" spans="1:16" x14ac:dyDescent="0.25">
      <c r="A338">
        <f t="shared" ca="1" si="8"/>
        <v>0.95776104799422568</v>
      </c>
      <c r="B338" s="2" t="s">
        <v>150</v>
      </c>
      <c r="C338" s="2" t="s">
        <v>151</v>
      </c>
      <c r="D338" s="2" t="s">
        <v>6895</v>
      </c>
      <c r="E338" s="2" t="s">
        <v>7566</v>
      </c>
      <c r="F338" s="2" t="s">
        <v>7567</v>
      </c>
      <c r="G338" t="s">
        <v>79</v>
      </c>
      <c r="H338" s="1">
        <f>DATE(2024,11,5)</f>
        <v>45601</v>
      </c>
      <c r="I338">
        <v>61.18</v>
      </c>
    </row>
    <row r="339" spans="1:16" x14ac:dyDescent="0.25">
      <c r="A339">
        <f t="shared" ca="1" si="8"/>
        <v>0.60682634821077575</v>
      </c>
      <c r="B339" s="2" t="s">
        <v>74</v>
      </c>
      <c r="C339" s="2" t="s">
        <v>75</v>
      </c>
      <c r="D339" s="2" t="s">
        <v>6895</v>
      </c>
      <c r="E339" s="2" t="s">
        <v>7568</v>
      </c>
      <c r="F339" s="2" t="s">
        <v>7569</v>
      </c>
      <c r="G339" t="s">
        <v>79</v>
      </c>
      <c r="H339" s="1">
        <f>DATE(2024,12,3)</f>
        <v>45629</v>
      </c>
      <c r="I339">
        <v>-30.78</v>
      </c>
      <c r="P339" s="12"/>
    </row>
    <row r="340" spans="1:16" x14ac:dyDescent="0.25">
      <c r="A340">
        <f t="shared" ca="1" si="8"/>
        <v>0.16869834588028543</v>
      </c>
      <c r="B340" s="2" t="s">
        <v>241</v>
      </c>
      <c r="C340" s="2" t="s">
        <v>242</v>
      </c>
      <c r="D340" s="2" t="s">
        <v>6895</v>
      </c>
      <c r="E340" s="2" t="s">
        <v>7570</v>
      </c>
      <c r="F340" s="2" t="s">
        <v>7571</v>
      </c>
      <c r="G340" t="s">
        <v>79</v>
      </c>
      <c r="H340" s="1">
        <f>DATE(2024,11,7)</f>
        <v>45603</v>
      </c>
      <c r="I340">
        <v>605.44000000000005</v>
      </c>
      <c r="P340" s="12"/>
    </row>
    <row r="341" spans="1:16" x14ac:dyDescent="0.25">
      <c r="A341">
        <f t="shared" ca="1" si="8"/>
        <v>0.63114997561487329</v>
      </c>
      <c r="B341" s="2" t="s">
        <v>6982</v>
      </c>
      <c r="C341" s="2" t="s">
        <v>6983</v>
      </c>
      <c r="D341" s="2" t="s">
        <v>6895</v>
      </c>
      <c r="E341" s="2" t="s">
        <v>7572</v>
      </c>
      <c r="F341" s="2" t="s">
        <v>7573</v>
      </c>
      <c r="G341" t="s">
        <v>79</v>
      </c>
      <c r="H341" s="1">
        <f>DATE(2024,11,12)</f>
        <v>45608</v>
      </c>
      <c r="I341">
        <v>281.72000000000003</v>
      </c>
    </row>
    <row r="342" spans="1:16" x14ac:dyDescent="0.25">
      <c r="A342">
        <f t="shared" ca="1" si="8"/>
        <v>0.18216388091182312</v>
      </c>
      <c r="B342" s="2" t="s">
        <v>1256</v>
      </c>
      <c r="C342" s="2" t="s">
        <v>1257</v>
      </c>
      <c r="D342" s="2" t="s">
        <v>6895</v>
      </c>
      <c r="E342" s="2" t="s">
        <v>7574</v>
      </c>
      <c r="F342" s="2" t="s">
        <v>7575</v>
      </c>
      <c r="G342" t="s">
        <v>79</v>
      </c>
      <c r="H342" s="1">
        <f>DATE(2024,12,26)</f>
        <v>45652</v>
      </c>
      <c r="I342">
        <v>6677</v>
      </c>
    </row>
    <row r="343" spans="1:16" x14ac:dyDescent="0.25">
      <c r="A343">
        <f t="shared" ca="1" si="8"/>
        <v>0.11466647205655978</v>
      </c>
      <c r="B343" s="2" t="s">
        <v>85</v>
      </c>
      <c r="C343" s="2" t="s">
        <v>86</v>
      </c>
      <c r="D343" s="2" t="s">
        <v>6895</v>
      </c>
      <c r="E343" s="2" t="s">
        <v>7576</v>
      </c>
      <c r="F343" s="2" t="s">
        <v>7577</v>
      </c>
      <c r="G343" t="s">
        <v>101</v>
      </c>
      <c r="H343" s="1">
        <f>DATE(2025,2,5)</f>
        <v>45693</v>
      </c>
      <c r="I343">
        <v>968</v>
      </c>
    </row>
    <row r="344" spans="1:16" x14ac:dyDescent="0.25">
      <c r="A344">
        <f t="shared" ca="1" si="8"/>
        <v>0.69494937591375261</v>
      </c>
      <c r="B344" s="2" t="s">
        <v>6982</v>
      </c>
      <c r="C344" s="2" t="s">
        <v>6983</v>
      </c>
      <c r="D344" s="2" t="s">
        <v>6895</v>
      </c>
      <c r="E344" s="2" t="s">
        <v>7578</v>
      </c>
      <c r="F344" s="2" t="s">
        <v>1736</v>
      </c>
      <c r="G344" t="s">
        <v>79</v>
      </c>
      <c r="H344" s="1">
        <f>DATE(2025,1,23)</f>
        <v>45680</v>
      </c>
      <c r="I344">
        <v>752.24</v>
      </c>
    </row>
    <row r="345" spans="1:16" x14ac:dyDescent="0.25">
      <c r="A345">
        <f t="shared" ca="1" si="8"/>
        <v>0.60936260698282918</v>
      </c>
      <c r="B345" s="2" t="s">
        <v>261</v>
      </c>
      <c r="C345" s="2" t="s">
        <v>262</v>
      </c>
      <c r="D345" s="2" t="s">
        <v>6895</v>
      </c>
      <c r="E345" s="2" t="s">
        <v>7579</v>
      </c>
      <c r="F345" s="2" t="s">
        <v>7580</v>
      </c>
      <c r="G345" t="s">
        <v>101</v>
      </c>
      <c r="H345" s="1">
        <f>DATE(2025,2,5)</f>
        <v>45693</v>
      </c>
      <c r="I345">
        <v>578.16</v>
      </c>
    </row>
    <row r="346" spans="1:16" x14ac:dyDescent="0.25">
      <c r="A346">
        <f t="shared" ca="1" si="8"/>
        <v>0.63624941852207106</v>
      </c>
      <c r="B346" s="2" t="s">
        <v>261</v>
      </c>
      <c r="C346" s="2" t="s">
        <v>262</v>
      </c>
      <c r="D346" s="2" t="s">
        <v>6895</v>
      </c>
      <c r="E346" s="2" t="s">
        <v>7581</v>
      </c>
      <c r="F346" s="2" t="s">
        <v>7582</v>
      </c>
      <c r="G346" t="s">
        <v>79</v>
      </c>
      <c r="H346" s="1">
        <f>DATE(2024,11,19)</f>
        <v>45615</v>
      </c>
      <c r="I346">
        <v>1219.98</v>
      </c>
    </row>
    <row r="347" spans="1:16" x14ac:dyDescent="0.25">
      <c r="A347">
        <f t="shared" ca="1" si="8"/>
        <v>0.52819461546747071</v>
      </c>
      <c r="B347" s="2" t="s">
        <v>417</v>
      </c>
      <c r="C347" s="2" t="s">
        <v>418</v>
      </c>
      <c r="D347" s="2" t="s">
        <v>6895</v>
      </c>
      <c r="E347" s="2" t="s">
        <v>7583</v>
      </c>
      <c r="F347" s="2" t="s">
        <v>7584</v>
      </c>
      <c r="G347" t="s">
        <v>79</v>
      </c>
      <c r="H347" s="1">
        <f>DATE(2024,10,18)</f>
        <v>45583</v>
      </c>
      <c r="I347">
        <v>528.49</v>
      </c>
      <c r="P347" s="12"/>
    </row>
    <row r="348" spans="1:16" x14ac:dyDescent="0.25">
      <c r="A348">
        <f t="shared" ca="1" si="8"/>
        <v>0.13536782540381898</v>
      </c>
      <c r="B348" s="2" t="s">
        <v>1256</v>
      </c>
      <c r="C348" s="2" t="s">
        <v>1257</v>
      </c>
      <c r="D348" s="2" t="s">
        <v>6895</v>
      </c>
      <c r="E348" s="2" t="s">
        <v>7585</v>
      </c>
      <c r="F348" s="2" t="s">
        <v>7586</v>
      </c>
      <c r="G348" t="s">
        <v>79</v>
      </c>
      <c r="H348" s="1">
        <f>DATE(2024,12,16)</f>
        <v>45642</v>
      </c>
      <c r="I348">
        <v>1286</v>
      </c>
    </row>
    <row r="349" spans="1:16" x14ac:dyDescent="0.25">
      <c r="A349">
        <f t="shared" ca="1" si="8"/>
        <v>0.71403902379099382</v>
      </c>
      <c r="B349" s="2" t="s">
        <v>241</v>
      </c>
      <c r="C349" s="2" t="s">
        <v>242</v>
      </c>
      <c r="D349" s="2" t="s">
        <v>6895</v>
      </c>
      <c r="E349" s="2" t="s">
        <v>7587</v>
      </c>
      <c r="F349" s="2" t="s">
        <v>7588</v>
      </c>
      <c r="G349" t="s">
        <v>79</v>
      </c>
      <c r="H349" s="1">
        <f>DATE(2024,12,9)</f>
        <v>45635</v>
      </c>
      <c r="I349">
        <v>49.55</v>
      </c>
    </row>
    <row r="350" spans="1:16" x14ac:dyDescent="0.25">
      <c r="A350">
        <f t="shared" ca="1" si="8"/>
        <v>0.10925765829323031</v>
      </c>
      <c r="B350" s="2" t="s">
        <v>187</v>
      </c>
      <c r="C350" s="2" t="s">
        <v>188</v>
      </c>
      <c r="D350" s="2" t="s">
        <v>6895</v>
      </c>
      <c r="E350" s="2" t="s">
        <v>7589</v>
      </c>
      <c r="F350" s="2" t="s">
        <v>7353</v>
      </c>
      <c r="G350" t="s">
        <v>101</v>
      </c>
      <c r="H350" s="1">
        <f>DATE(2025,2,21)</f>
        <v>45709</v>
      </c>
      <c r="I350">
        <v>184.8</v>
      </c>
    </row>
    <row r="351" spans="1:16" x14ac:dyDescent="0.25">
      <c r="A351">
        <f t="shared" ca="1" si="8"/>
        <v>0.85941158355859559</v>
      </c>
      <c r="B351" s="2" t="s">
        <v>81</v>
      </c>
      <c r="C351" s="2" t="s">
        <v>82</v>
      </c>
      <c r="D351" s="2" t="s">
        <v>6895</v>
      </c>
      <c r="E351" s="2" t="s">
        <v>7590</v>
      </c>
      <c r="F351" s="2" t="s">
        <v>7591</v>
      </c>
      <c r="G351" t="s">
        <v>79</v>
      </c>
      <c r="H351" s="1">
        <f>DATE(2024,11,1)</f>
        <v>45597</v>
      </c>
      <c r="I351">
        <v>2749.13</v>
      </c>
    </row>
    <row r="352" spans="1:16" x14ac:dyDescent="0.25">
      <c r="A352">
        <f t="shared" ca="1" si="8"/>
        <v>0.315347819602252</v>
      </c>
      <c r="B352" s="2" t="s">
        <v>6982</v>
      </c>
      <c r="C352" s="2" t="s">
        <v>6983</v>
      </c>
      <c r="D352" s="2" t="s">
        <v>6895</v>
      </c>
      <c r="E352" s="2" t="s">
        <v>7592</v>
      </c>
      <c r="F352" s="2" t="s">
        <v>7593</v>
      </c>
      <c r="G352" t="s">
        <v>79</v>
      </c>
      <c r="H352" s="1">
        <f>DATE(2025,1,10)</f>
        <v>45667</v>
      </c>
      <c r="I352">
        <v>2671.21</v>
      </c>
    </row>
    <row r="353" spans="1:16" x14ac:dyDescent="0.25">
      <c r="A353">
        <f t="shared" ca="1" si="8"/>
        <v>0.62944005885176302</v>
      </c>
      <c r="B353" s="2" t="s">
        <v>6982</v>
      </c>
      <c r="C353" s="2" t="s">
        <v>6983</v>
      </c>
      <c r="D353" s="2" t="s">
        <v>6895</v>
      </c>
      <c r="E353" s="2" t="s">
        <v>7594</v>
      </c>
      <c r="F353" s="2" t="s">
        <v>7595</v>
      </c>
      <c r="G353" t="s">
        <v>79</v>
      </c>
      <c r="H353" s="1">
        <f>DATE(2024,12,31)</f>
        <v>45657</v>
      </c>
      <c r="I353">
        <v>556.20000000000005</v>
      </c>
    </row>
    <row r="354" spans="1:16" x14ac:dyDescent="0.25">
      <c r="A354">
        <f t="shared" ca="1" si="8"/>
        <v>0.83125011918646941</v>
      </c>
      <c r="B354" s="2" t="s">
        <v>6982</v>
      </c>
      <c r="C354" s="2" t="s">
        <v>6983</v>
      </c>
      <c r="D354" s="2" t="s">
        <v>6895</v>
      </c>
      <c r="E354" s="2" t="s">
        <v>7596</v>
      </c>
      <c r="F354" s="2" t="s">
        <v>7597</v>
      </c>
      <c r="G354" t="s">
        <v>79</v>
      </c>
      <c r="H354" s="1">
        <f>DATE(2024,11,1)</f>
        <v>45597</v>
      </c>
      <c r="I354">
        <v>177.92</v>
      </c>
    </row>
    <row r="355" spans="1:16" x14ac:dyDescent="0.25">
      <c r="A355">
        <f t="shared" ca="1" si="8"/>
        <v>0.34841170483860573</v>
      </c>
      <c r="B355" s="2" t="s">
        <v>6982</v>
      </c>
      <c r="C355" s="2" t="s">
        <v>6983</v>
      </c>
      <c r="D355" s="2" t="s">
        <v>6895</v>
      </c>
      <c r="E355" s="2" t="s">
        <v>7598</v>
      </c>
      <c r="F355" s="2" t="s">
        <v>7599</v>
      </c>
      <c r="G355" t="s">
        <v>79</v>
      </c>
      <c r="H355" s="1">
        <f>DATE(2025,1,31)</f>
        <v>45688</v>
      </c>
      <c r="I355">
        <v>227.64</v>
      </c>
    </row>
    <row r="356" spans="1:16" x14ac:dyDescent="0.25">
      <c r="A356">
        <f t="shared" ca="1" si="8"/>
        <v>0.81564306463909764</v>
      </c>
      <c r="B356" s="2" t="s">
        <v>81</v>
      </c>
      <c r="C356" s="2" t="s">
        <v>82</v>
      </c>
      <c r="D356" s="2" t="s">
        <v>6895</v>
      </c>
      <c r="E356" s="2" t="s">
        <v>7600</v>
      </c>
      <c r="F356" s="2" t="s">
        <v>7601</v>
      </c>
      <c r="G356" t="s">
        <v>101</v>
      </c>
      <c r="H356" s="1">
        <f>DATE(2025,2,4)</f>
        <v>45692</v>
      </c>
      <c r="I356">
        <v>2267.67</v>
      </c>
    </row>
    <row r="357" spans="1:16" x14ac:dyDescent="0.25">
      <c r="A357">
        <f t="shared" ca="1" si="8"/>
        <v>0.22910693798618709</v>
      </c>
      <c r="B357" s="2" t="s">
        <v>307</v>
      </c>
      <c r="C357" s="2" t="s">
        <v>308</v>
      </c>
      <c r="D357" s="2" t="s">
        <v>6895</v>
      </c>
      <c r="E357" s="2" t="s">
        <v>7602</v>
      </c>
      <c r="F357" s="2" t="s">
        <v>7603</v>
      </c>
      <c r="G357" t="s">
        <v>79</v>
      </c>
      <c r="H357" s="1">
        <f>DATE(2024,12,13)</f>
        <v>45639</v>
      </c>
      <c r="I357">
        <v>1127.17</v>
      </c>
      <c r="P357" s="12"/>
    </row>
    <row r="358" spans="1:16" x14ac:dyDescent="0.25">
      <c r="A358">
        <f t="shared" ca="1" si="8"/>
        <v>0.31954288013581911</v>
      </c>
      <c r="B358" s="2" t="s">
        <v>6982</v>
      </c>
      <c r="C358" s="2" t="s">
        <v>6983</v>
      </c>
      <c r="D358" s="2" t="s">
        <v>6895</v>
      </c>
      <c r="E358" s="2" t="s">
        <v>7604</v>
      </c>
      <c r="F358" s="2" t="s">
        <v>7605</v>
      </c>
      <c r="G358" t="s">
        <v>79</v>
      </c>
      <c r="H358" s="1">
        <f>DATE(2025,1,13)</f>
        <v>45670</v>
      </c>
      <c r="I358">
        <v>44.48</v>
      </c>
    </row>
    <row r="359" spans="1:16" x14ac:dyDescent="0.25">
      <c r="A359">
        <f t="shared" ca="1" si="8"/>
        <v>0.21300431206672832</v>
      </c>
      <c r="B359" s="2" t="s">
        <v>241</v>
      </c>
      <c r="C359" s="2" t="s">
        <v>242</v>
      </c>
      <c r="D359" s="2" t="s">
        <v>6895</v>
      </c>
      <c r="E359" s="2" t="s">
        <v>7606</v>
      </c>
      <c r="F359" s="2" t="s">
        <v>7607</v>
      </c>
      <c r="G359" t="s">
        <v>79</v>
      </c>
      <c r="H359" s="1">
        <f>DATE(2024,10,31)</f>
        <v>45596</v>
      </c>
      <c r="I359">
        <v>839.04</v>
      </c>
    </row>
    <row r="360" spans="1:16" x14ac:dyDescent="0.25">
      <c r="A360">
        <f t="shared" ca="1" si="8"/>
        <v>0.44140838898997292</v>
      </c>
      <c r="B360" s="2" t="s">
        <v>187</v>
      </c>
      <c r="C360" s="2" t="s">
        <v>188</v>
      </c>
      <c r="D360" s="2" t="s">
        <v>6895</v>
      </c>
      <c r="E360" s="2" t="s">
        <v>7608</v>
      </c>
      <c r="F360" s="2" t="s">
        <v>7609</v>
      </c>
      <c r="G360" t="s">
        <v>101</v>
      </c>
      <c r="H360" s="1">
        <f>DATE(2025,2,11)</f>
        <v>45699</v>
      </c>
      <c r="I360">
        <v>241.2</v>
      </c>
    </row>
    <row r="361" spans="1:16" x14ac:dyDescent="0.25">
      <c r="A361">
        <f t="shared" ca="1" si="8"/>
        <v>0.82654982338947514</v>
      </c>
      <c r="B361" s="2" t="s">
        <v>6982</v>
      </c>
      <c r="C361" s="2" t="s">
        <v>6983</v>
      </c>
      <c r="D361" s="2" t="s">
        <v>6895</v>
      </c>
      <c r="E361" s="2" t="s">
        <v>7610</v>
      </c>
      <c r="F361" s="2" t="s">
        <v>7611</v>
      </c>
      <c r="G361" t="s">
        <v>79</v>
      </c>
      <c r="H361" s="1">
        <f>DATE(2024,12,11)</f>
        <v>45637</v>
      </c>
      <c r="I361">
        <v>22.24</v>
      </c>
    </row>
    <row r="362" spans="1:16" x14ac:dyDescent="0.25">
      <c r="A362">
        <f t="shared" ca="1" si="8"/>
        <v>0.89438675387591648</v>
      </c>
      <c r="B362" s="2" t="s">
        <v>6982</v>
      </c>
      <c r="C362" s="2" t="s">
        <v>6983</v>
      </c>
      <c r="D362" s="2" t="s">
        <v>6895</v>
      </c>
      <c r="E362" s="2" t="s">
        <v>7612</v>
      </c>
      <c r="F362" s="2" t="s">
        <v>7613</v>
      </c>
      <c r="G362" t="s">
        <v>79</v>
      </c>
      <c r="H362" s="1">
        <f>DATE(2024,11,15)</f>
        <v>45611</v>
      </c>
      <c r="I362">
        <v>360.65</v>
      </c>
    </row>
    <row r="363" spans="1:16" x14ac:dyDescent="0.25">
      <c r="A363">
        <f t="shared" ca="1" si="8"/>
        <v>0.33756763417551128</v>
      </c>
      <c r="B363" s="2" t="s">
        <v>241</v>
      </c>
      <c r="C363" s="2" t="s">
        <v>242</v>
      </c>
      <c r="D363" s="2" t="s">
        <v>6895</v>
      </c>
      <c r="E363" s="2" t="s">
        <v>7614</v>
      </c>
      <c r="F363" s="2" t="s">
        <v>7615</v>
      </c>
      <c r="G363" t="s">
        <v>101</v>
      </c>
      <c r="H363" s="1">
        <f>DATE(2025,2,7)</f>
        <v>45695</v>
      </c>
      <c r="I363">
        <v>173.4</v>
      </c>
    </row>
    <row r="364" spans="1:16" x14ac:dyDescent="0.25">
      <c r="A364">
        <f t="shared" ca="1" si="8"/>
        <v>0.39511051750254711</v>
      </c>
      <c r="B364" s="2" t="s">
        <v>187</v>
      </c>
      <c r="C364" s="2" t="s">
        <v>188</v>
      </c>
      <c r="D364" s="2" t="s">
        <v>6895</v>
      </c>
      <c r="E364" s="2" t="s">
        <v>7616</v>
      </c>
      <c r="F364" s="2" t="s">
        <v>7617</v>
      </c>
      <c r="G364" t="s">
        <v>101</v>
      </c>
      <c r="H364" s="1">
        <f>DATE(2025,1,31)</f>
        <v>45688</v>
      </c>
      <c r="I364">
        <v>482.4</v>
      </c>
    </row>
    <row r="365" spans="1:16" x14ac:dyDescent="0.25">
      <c r="A365">
        <f t="shared" ca="1" si="8"/>
        <v>0.16900126486988476</v>
      </c>
      <c r="B365" s="2" t="s">
        <v>1256</v>
      </c>
      <c r="C365" s="2" t="s">
        <v>1257</v>
      </c>
      <c r="D365" s="2" t="s">
        <v>6895</v>
      </c>
      <c r="E365" s="2" t="s">
        <v>7618</v>
      </c>
      <c r="F365" s="2" t="s">
        <v>7619</v>
      </c>
      <c r="G365" t="s">
        <v>79</v>
      </c>
      <c r="H365" s="1">
        <f>DATE(2025,1,7)</f>
        <v>45664</v>
      </c>
      <c r="I365">
        <v>1286</v>
      </c>
    </row>
    <row r="366" spans="1:16" x14ac:dyDescent="0.25">
      <c r="A366">
        <f t="shared" ca="1" si="8"/>
        <v>0.10877895308149155</v>
      </c>
      <c r="B366" s="2" t="s">
        <v>6982</v>
      </c>
      <c r="C366" s="2" t="s">
        <v>6983</v>
      </c>
      <c r="D366" s="2" t="s">
        <v>6895</v>
      </c>
      <c r="E366" s="2" t="s">
        <v>7620</v>
      </c>
      <c r="F366" s="2" t="s">
        <v>7621</v>
      </c>
      <c r="G366" t="s">
        <v>79</v>
      </c>
      <c r="H366" s="1">
        <f>DATE(2025,1,10)</f>
        <v>45667</v>
      </c>
      <c r="I366">
        <v>48.88</v>
      </c>
    </row>
    <row r="367" spans="1:16" x14ac:dyDescent="0.25">
      <c r="A367">
        <f t="shared" ca="1" si="8"/>
        <v>0.26565464357743795</v>
      </c>
      <c r="B367" s="2" t="s">
        <v>7098</v>
      </c>
      <c r="C367" s="2" t="s">
        <v>7099</v>
      </c>
      <c r="D367" s="2" t="s">
        <v>6895</v>
      </c>
      <c r="E367" s="2" t="s">
        <v>7622</v>
      </c>
      <c r="F367" s="2" t="s">
        <v>7623</v>
      </c>
      <c r="G367" t="s">
        <v>79</v>
      </c>
      <c r="H367" s="1">
        <f>DATE(2025,1,30)</f>
        <v>45687</v>
      </c>
      <c r="I367">
        <v>61.6</v>
      </c>
    </row>
    <row r="368" spans="1:16" x14ac:dyDescent="0.25">
      <c r="A368">
        <f t="shared" ca="1" si="8"/>
        <v>9.2636204083476059E-3</v>
      </c>
      <c r="B368" s="2" t="s">
        <v>241</v>
      </c>
      <c r="C368" s="2" t="s">
        <v>242</v>
      </c>
      <c r="D368" s="2" t="s">
        <v>6895</v>
      </c>
      <c r="E368" s="2" t="s">
        <v>7624</v>
      </c>
      <c r="F368" s="2" t="s">
        <v>7625</v>
      </c>
      <c r="G368" t="s">
        <v>79</v>
      </c>
      <c r="H368" s="1">
        <f>DATE(2024,12,3)</f>
        <v>45629</v>
      </c>
      <c r="I368">
        <v>36.21</v>
      </c>
    </row>
    <row r="369" spans="1:16" x14ac:dyDescent="0.25">
      <c r="A369">
        <f t="shared" ca="1" si="8"/>
        <v>0.687882482816917</v>
      </c>
      <c r="B369" s="2" t="s">
        <v>187</v>
      </c>
      <c r="C369" s="2" t="s">
        <v>188</v>
      </c>
      <c r="D369" s="2" t="s">
        <v>6895</v>
      </c>
      <c r="E369" s="2" t="s">
        <v>7626</v>
      </c>
      <c r="F369" s="2" t="s">
        <v>7627</v>
      </c>
      <c r="G369" t="s">
        <v>79</v>
      </c>
      <c r="H369" s="1">
        <f>DATE(2025,1,14)</f>
        <v>45671</v>
      </c>
      <c r="I369">
        <v>482.4</v>
      </c>
    </row>
    <row r="370" spans="1:16" x14ac:dyDescent="0.25">
      <c r="A370">
        <f t="shared" ca="1" si="8"/>
        <v>0.29985917610645663</v>
      </c>
      <c r="B370" s="2" t="s">
        <v>1510</v>
      </c>
      <c r="C370" s="2" t="s">
        <v>1511</v>
      </c>
      <c r="D370" s="2" t="s">
        <v>6895</v>
      </c>
      <c r="E370" s="2" t="s">
        <v>7628</v>
      </c>
      <c r="F370" s="2" t="s">
        <v>7629</v>
      </c>
      <c r="G370" t="s">
        <v>79</v>
      </c>
      <c r="H370" s="1">
        <f>DATE(2025,1,31)</f>
        <v>45688</v>
      </c>
      <c r="I370">
        <v>1071.44</v>
      </c>
    </row>
    <row r="371" spans="1:16" x14ac:dyDescent="0.25">
      <c r="A371">
        <f t="shared" ca="1" si="8"/>
        <v>0.30748837899884851</v>
      </c>
      <c r="B371" s="2" t="s">
        <v>81</v>
      </c>
      <c r="C371" s="2" t="s">
        <v>82</v>
      </c>
      <c r="D371" s="2" t="s">
        <v>6895</v>
      </c>
      <c r="E371" s="2" t="s">
        <v>7630</v>
      </c>
      <c r="F371" s="2" t="s">
        <v>7631</v>
      </c>
      <c r="G371" t="s">
        <v>101</v>
      </c>
      <c r="H371" s="1">
        <f>DATE(2025,2,25)</f>
        <v>45713</v>
      </c>
      <c r="I371">
        <v>954.58</v>
      </c>
    </row>
    <row r="372" spans="1:16" x14ac:dyDescent="0.25">
      <c r="A372">
        <f t="shared" ca="1" si="8"/>
        <v>0.9004970520132588</v>
      </c>
      <c r="B372" s="2" t="s">
        <v>6982</v>
      </c>
      <c r="C372" s="2" t="s">
        <v>6983</v>
      </c>
      <c r="D372" s="2" t="s">
        <v>6895</v>
      </c>
      <c r="E372" s="2" t="s">
        <v>7632</v>
      </c>
      <c r="F372" s="2" t="s">
        <v>7633</v>
      </c>
      <c r="G372" t="s">
        <v>79</v>
      </c>
      <c r="H372" s="1">
        <f>DATE(2024,10,23)</f>
        <v>45588</v>
      </c>
      <c r="I372">
        <v>13.76</v>
      </c>
      <c r="P372" s="12"/>
    </row>
    <row r="373" spans="1:16" x14ac:dyDescent="0.25">
      <c r="A373">
        <f t="shared" ca="1" si="8"/>
        <v>0.86584235202458526</v>
      </c>
      <c r="B373" s="2" t="s">
        <v>417</v>
      </c>
      <c r="C373" s="2" t="s">
        <v>418</v>
      </c>
      <c r="D373" s="2" t="s">
        <v>6895</v>
      </c>
      <c r="E373" s="2" t="s">
        <v>7634</v>
      </c>
      <c r="F373" s="2" t="s">
        <v>7309</v>
      </c>
      <c r="G373" t="s">
        <v>79</v>
      </c>
      <c r="H373" s="1">
        <f>DATE(2024,12,4)</f>
        <v>45630</v>
      </c>
      <c r="I373">
        <v>3594.07</v>
      </c>
    </row>
    <row r="374" spans="1:16" x14ac:dyDescent="0.25">
      <c r="A374">
        <f t="shared" ca="1" si="8"/>
        <v>0.41157463903100311</v>
      </c>
      <c r="B374" s="2" t="s">
        <v>187</v>
      </c>
      <c r="C374" s="2" t="s">
        <v>188</v>
      </c>
      <c r="D374" s="2" t="s">
        <v>6895</v>
      </c>
      <c r="E374" s="2" t="s">
        <v>7635</v>
      </c>
      <c r="F374" s="2" t="s">
        <v>7636</v>
      </c>
      <c r="G374" t="s">
        <v>79</v>
      </c>
      <c r="H374" s="1">
        <f>DATE(2024,11,13)</f>
        <v>45609</v>
      </c>
      <c r="I374">
        <v>802.63</v>
      </c>
    </row>
    <row r="375" spans="1:16" x14ac:dyDescent="0.25">
      <c r="A375">
        <f t="shared" ca="1" si="8"/>
        <v>0.15796976864802603</v>
      </c>
      <c r="B375" s="2" t="s">
        <v>7225</v>
      </c>
      <c r="C375" s="2" t="s">
        <v>7226</v>
      </c>
      <c r="D375" s="2" t="s">
        <v>6895</v>
      </c>
      <c r="E375" s="2" t="s">
        <v>7637</v>
      </c>
      <c r="F375" s="2" t="s">
        <v>7638</v>
      </c>
      <c r="G375" t="s">
        <v>79</v>
      </c>
      <c r="H375" s="1">
        <f>DATE(2024,10,29)</f>
        <v>45594</v>
      </c>
      <c r="I375">
        <v>1743.48</v>
      </c>
    </row>
    <row r="376" spans="1:16" x14ac:dyDescent="0.25">
      <c r="A376">
        <f t="shared" ca="1" si="8"/>
        <v>0.95954075845110931</v>
      </c>
      <c r="B376" s="2" t="s">
        <v>417</v>
      </c>
      <c r="C376" s="2" t="s">
        <v>418</v>
      </c>
      <c r="D376" s="2" t="s">
        <v>6895</v>
      </c>
      <c r="E376" s="2" t="s">
        <v>7639</v>
      </c>
      <c r="F376" s="2" t="s">
        <v>7403</v>
      </c>
      <c r="G376" t="s">
        <v>79</v>
      </c>
      <c r="H376" s="1">
        <f>DATE(2024,12,4)</f>
        <v>45630</v>
      </c>
      <c r="I376">
        <v>37.99</v>
      </c>
    </row>
    <row r="377" spans="1:16" x14ac:dyDescent="0.25">
      <c r="A377">
        <f t="shared" ca="1" si="8"/>
        <v>0.25457619906774043</v>
      </c>
      <c r="B377" s="2" t="s">
        <v>81</v>
      </c>
      <c r="C377" s="2" t="s">
        <v>82</v>
      </c>
      <c r="D377" s="2" t="s">
        <v>6895</v>
      </c>
      <c r="E377" s="2" t="s">
        <v>7640</v>
      </c>
      <c r="F377" s="2" t="s">
        <v>6970</v>
      </c>
      <c r="G377" t="s">
        <v>101</v>
      </c>
      <c r="H377" s="1">
        <f>DATE(2025,1,20)</f>
        <v>45677</v>
      </c>
      <c r="I377">
        <v>4226.2700000000004</v>
      </c>
    </row>
    <row r="378" spans="1:16" x14ac:dyDescent="0.25">
      <c r="A378">
        <f t="shared" ca="1" si="8"/>
        <v>0.51234479708442848</v>
      </c>
      <c r="B378" s="2" t="s">
        <v>6982</v>
      </c>
      <c r="C378" s="2" t="s">
        <v>6983</v>
      </c>
      <c r="D378" s="2" t="s">
        <v>6895</v>
      </c>
      <c r="E378" s="2" t="s">
        <v>7641</v>
      </c>
      <c r="F378" s="2" t="s">
        <v>7642</v>
      </c>
      <c r="G378" t="s">
        <v>79</v>
      </c>
      <c r="H378" s="1">
        <f>DATE(2024,12,6)</f>
        <v>45632</v>
      </c>
      <c r="I378">
        <v>131</v>
      </c>
    </row>
    <row r="379" spans="1:16" x14ac:dyDescent="0.25">
      <c r="A379">
        <f t="shared" ca="1" si="8"/>
        <v>0.40812432692742229</v>
      </c>
      <c r="B379" s="2" t="s">
        <v>81</v>
      </c>
      <c r="C379" s="2" t="s">
        <v>82</v>
      </c>
      <c r="D379" s="2" t="s">
        <v>6895</v>
      </c>
      <c r="E379" s="2" t="s">
        <v>7643</v>
      </c>
      <c r="F379" s="2" t="s">
        <v>6907</v>
      </c>
      <c r="G379" t="s">
        <v>79</v>
      </c>
      <c r="H379" s="1">
        <f>DATE(2024,11,27)</f>
        <v>45623</v>
      </c>
      <c r="I379">
        <v>11894.79</v>
      </c>
    </row>
    <row r="380" spans="1:16" x14ac:dyDescent="0.25">
      <c r="A380">
        <f t="shared" ca="1" si="8"/>
        <v>0.98149475421519905</v>
      </c>
      <c r="B380" s="2" t="s">
        <v>6982</v>
      </c>
      <c r="C380" s="2" t="s">
        <v>6983</v>
      </c>
      <c r="D380" s="2" t="s">
        <v>6895</v>
      </c>
      <c r="E380" s="2" t="s">
        <v>7644</v>
      </c>
      <c r="F380" s="2" t="s">
        <v>7645</v>
      </c>
      <c r="G380" t="s">
        <v>79</v>
      </c>
      <c r="H380" s="1">
        <f>DATE(2024,12,11)</f>
        <v>45637</v>
      </c>
      <c r="I380">
        <v>419.3</v>
      </c>
    </row>
    <row r="381" spans="1:16" x14ac:dyDescent="0.25">
      <c r="A381">
        <f t="shared" ca="1" si="8"/>
        <v>0.46350130514539012</v>
      </c>
      <c r="B381" s="2" t="s">
        <v>261</v>
      </c>
      <c r="C381" s="2" t="s">
        <v>262</v>
      </c>
      <c r="D381" s="2" t="s">
        <v>6895</v>
      </c>
      <c r="E381" s="2" t="s">
        <v>7646</v>
      </c>
      <c r="F381" s="2" t="s">
        <v>7647</v>
      </c>
      <c r="G381" t="s">
        <v>79</v>
      </c>
      <c r="H381" s="1">
        <f>DATE(2024,12,30)</f>
        <v>45656</v>
      </c>
      <c r="I381">
        <v>498</v>
      </c>
      <c r="P381" s="12"/>
    </row>
    <row r="382" spans="1:16" x14ac:dyDescent="0.25">
      <c r="A382">
        <f t="shared" ca="1" si="8"/>
        <v>0.70635737097815954</v>
      </c>
      <c r="B382" s="2" t="s">
        <v>187</v>
      </c>
      <c r="C382" s="2" t="s">
        <v>188</v>
      </c>
      <c r="D382" s="2" t="s">
        <v>6895</v>
      </c>
      <c r="E382" s="2" t="s">
        <v>7648</v>
      </c>
      <c r="F382" s="2" t="s">
        <v>7649</v>
      </c>
      <c r="G382" t="s">
        <v>79</v>
      </c>
      <c r="H382" s="1">
        <f>DATE(2025,1,3)</f>
        <v>45660</v>
      </c>
      <c r="I382">
        <v>20.22</v>
      </c>
    </row>
    <row r="383" spans="1:16" x14ac:dyDescent="0.25">
      <c r="A383">
        <f t="shared" ca="1" si="8"/>
        <v>0.90716128659796169</v>
      </c>
      <c r="B383" s="2" t="s">
        <v>7098</v>
      </c>
      <c r="C383" s="2" t="s">
        <v>7099</v>
      </c>
      <c r="D383" s="2" t="s">
        <v>6895</v>
      </c>
      <c r="E383" s="2" t="s">
        <v>7650</v>
      </c>
      <c r="F383" s="2" t="s">
        <v>7651</v>
      </c>
      <c r="G383" t="s">
        <v>101</v>
      </c>
      <c r="H383" s="1">
        <f>DATE(2025,2,5)</f>
        <v>45693</v>
      </c>
      <c r="I383">
        <v>367.96</v>
      </c>
    </row>
    <row r="384" spans="1:16" x14ac:dyDescent="0.25">
      <c r="A384">
        <f t="shared" ca="1" si="8"/>
        <v>0.81185169648624411</v>
      </c>
      <c r="B384" s="2" t="s">
        <v>81</v>
      </c>
      <c r="C384" s="2" t="s">
        <v>82</v>
      </c>
      <c r="D384" s="2" t="s">
        <v>6895</v>
      </c>
      <c r="E384" s="2" t="s">
        <v>7652</v>
      </c>
      <c r="F384" s="2" t="s">
        <v>7653</v>
      </c>
      <c r="G384" t="s">
        <v>79</v>
      </c>
      <c r="H384" s="1">
        <f>DATE(2024,12,5)</f>
        <v>45631</v>
      </c>
      <c r="I384">
        <v>10594.68</v>
      </c>
    </row>
    <row r="385" spans="1:16" x14ac:dyDescent="0.25">
      <c r="A385">
        <f t="shared" ca="1" si="8"/>
        <v>0.19992440935438971</v>
      </c>
      <c r="B385" s="2" t="s">
        <v>150</v>
      </c>
      <c r="C385" s="2" t="s">
        <v>151</v>
      </c>
      <c r="D385" s="2" t="s">
        <v>6895</v>
      </c>
      <c r="E385" s="2" t="s">
        <v>7654</v>
      </c>
      <c r="F385" s="2" t="s">
        <v>7655</v>
      </c>
      <c r="G385" t="s">
        <v>79</v>
      </c>
      <c r="H385" s="1">
        <f>DATE(2024,10,1)</f>
        <v>45566</v>
      </c>
      <c r="I385">
        <v>226.25</v>
      </c>
    </row>
    <row r="386" spans="1:16" x14ac:dyDescent="0.25">
      <c r="A386">
        <f t="shared" ca="1" si="8"/>
        <v>0.20386266758461347</v>
      </c>
      <c r="B386" s="2" t="s">
        <v>81</v>
      </c>
      <c r="C386" s="2" t="s">
        <v>82</v>
      </c>
      <c r="D386" s="2" t="s">
        <v>6895</v>
      </c>
      <c r="E386" s="2" t="s">
        <v>7656</v>
      </c>
      <c r="F386" s="2" t="s">
        <v>7388</v>
      </c>
      <c r="G386" t="s">
        <v>101</v>
      </c>
      <c r="H386" s="1">
        <f>DATE(2024,12,19)</f>
        <v>45645</v>
      </c>
      <c r="I386">
        <v>4449.58</v>
      </c>
    </row>
    <row r="387" spans="1:16" x14ac:dyDescent="0.25">
      <c r="A387">
        <f t="shared" ref="A387:A450" ca="1" si="9">RAND()</f>
        <v>0.58665304238994831</v>
      </c>
      <c r="B387" s="2" t="s">
        <v>6982</v>
      </c>
      <c r="C387" s="2" t="s">
        <v>6983</v>
      </c>
      <c r="D387" s="2" t="s">
        <v>6895</v>
      </c>
      <c r="E387" s="2" t="s">
        <v>7657</v>
      </c>
      <c r="F387" s="2" t="s">
        <v>7658</v>
      </c>
      <c r="G387" t="s">
        <v>79</v>
      </c>
      <c r="H387" s="1">
        <f>DATE(2025,1,16)</f>
        <v>45673</v>
      </c>
      <c r="I387">
        <v>1113.95</v>
      </c>
    </row>
    <row r="388" spans="1:16" x14ac:dyDescent="0.25">
      <c r="A388">
        <f t="shared" ca="1" si="9"/>
        <v>0.16694074829920691</v>
      </c>
      <c r="B388" s="2" t="s">
        <v>241</v>
      </c>
      <c r="C388" s="2" t="s">
        <v>242</v>
      </c>
      <c r="D388" s="2" t="s">
        <v>6895</v>
      </c>
      <c r="E388" s="2" t="s">
        <v>7659</v>
      </c>
      <c r="F388" s="2" t="s">
        <v>7660</v>
      </c>
      <c r="G388" t="s">
        <v>79</v>
      </c>
      <c r="H388" s="1">
        <f>DATE(2024,12,4)</f>
        <v>45630</v>
      </c>
      <c r="I388">
        <v>2255.83</v>
      </c>
    </row>
    <row r="389" spans="1:16" x14ac:dyDescent="0.25">
      <c r="A389">
        <f t="shared" ca="1" si="9"/>
        <v>0.63616663557858999</v>
      </c>
      <c r="B389" s="2" t="s">
        <v>166</v>
      </c>
      <c r="C389" s="2" t="s">
        <v>167</v>
      </c>
      <c r="D389" s="2" t="s">
        <v>6895</v>
      </c>
      <c r="E389" s="2" t="s">
        <v>7661</v>
      </c>
      <c r="F389" s="2" t="s">
        <v>7662</v>
      </c>
      <c r="G389" t="s">
        <v>79</v>
      </c>
      <c r="H389" s="1">
        <f>DATE(2025,1,8)</f>
        <v>45665</v>
      </c>
      <c r="I389">
        <v>815.64</v>
      </c>
    </row>
    <row r="390" spans="1:16" x14ac:dyDescent="0.25">
      <c r="A390">
        <f t="shared" ca="1" si="9"/>
        <v>0.22025673473439089</v>
      </c>
      <c r="B390" s="2" t="s">
        <v>7225</v>
      </c>
      <c r="C390" s="2" t="s">
        <v>7226</v>
      </c>
      <c r="D390" s="2" t="s">
        <v>6895</v>
      </c>
      <c r="E390" s="2" t="s">
        <v>7663</v>
      </c>
      <c r="F390" s="2" t="s">
        <v>7664</v>
      </c>
      <c r="G390" t="s">
        <v>79</v>
      </c>
      <c r="H390" s="1">
        <f>DATE(2025,2,3)</f>
        <v>45691</v>
      </c>
      <c r="I390">
        <v>684.56</v>
      </c>
    </row>
    <row r="391" spans="1:16" x14ac:dyDescent="0.25">
      <c r="A391">
        <f t="shared" ca="1" si="9"/>
        <v>0.30652206984171504</v>
      </c>
      <c r="B391" s="2" t="s">
        <v>241</v>
      </c>
      <c r="C391" s="2" t="s">
        <v>242</v>
      </c>
      <c r="D391" s="2" t="s">
        <v>6895</v>
      </c>
      <c r="E391" s="2" t="s">
        <v>7665</v>
      </c>
      <c r="F391" s="2" t="s">
        <v>7666</v>
      </c>
      <c r="G391" t="s">
        <v>101</v>
      </c>
      <c r="H391" s="1">
        <f>DATE(2025,2,12)</f>
        <v>45700</v>
      </c>
      <c r="I391">
        <v>968.49</v>
      </c>
    </row>
    <row r="392" spans="1:16" x14ac:dyDescent="0.25">
      <c r="A392">
        <f t="shared" ca="1" si="9"/>
        <v>0.76891992652903718</v>
      </c>
      <c r="B392" s="2" t="s">
        <v>150</v>
      </c>
      <c r="C392" s="2" t="s">
        <v>151</v>
      </c>
      <c r="D392" s="2" t="s">
        <v>6895</v>
      </c>
      <c r="E392" s="2" t="s">
        <v>7667</v>
      </c>
      <c r="F392" s="2" t="s">
        <v>7279</v>
      </c>
      <c r="G392" t="s">
        <v>79</v>
      </c>
      <c r="H392" s="1">
        <f>DATE(2025,1,21)</f>
        <v>45678</v>
      </c>
      <c r="I392">
        <v>1708.08</v>
      </c>
    </row>
    <row r="393" spans="1:16" x14ac:dyDescent="0.25">
      <c r="A393">
        <f t="shared" ca="1" si="9"/>
        <v>0.57366111842565504</v>
      </c>
      <c r="B393" s="2" t="s">
        <v>241</v>
      </c>
      <c r="C393" s="2" t="s">
        <v>242</v>
      </c>
      <c r="D393" s="2" t="s">
        <v>6895</v>
      </c>
      <c r="E393" s="2" t="s">
        <v>7668</v>
      </c>
      <c r="F393" s="2" t="s">
        <v>7669</v>
      </c>
      <c r="G393" t="s">
        <v>79</v>
      </c>
      <c r="H393" s="1">
        <f>DATE(2024,11,26)</f>
        <v>45622</v>
      </c>
      <c r="I393">
        <v>9197.1</v>
      </c>
    </row>
    <row r="394" spans="1:16" x14ac:dyDescent="0.25">
      <c r="A394">
        <f t="shared" ca="1" si="9"/>
        <v>0.97837967633279133</v>
      </c>
      <c r="B394" s="2" t="s">
        <v>85</v>
      </c>
      <c r="C394" s="2" t="s">
        <v>86</v>
      </c>
      <c r="D394" s="2" t="s">
        <v>6895</v>
      </c>
      <c r="E394" s="2" t="s">
        <v>7670</v>
      </c>
      <c r="F394" s="2" t="s">
        <v>7671</v>
      </c>
      <c r="G394" t="s">
        <v>79</v>
      </c>
      <c r="H394" s="1">
        <f>DATE(2024,12,17)</f>
        <v>45643</v>
      </c>
      <c r="I394">
        <v>3840.95</v>
      </c>
    </row>
    <row r="395" spans="1:16" x14ac:dyDescent="0.25">
      <c r="A395">
        <f t="shared" ca="1" si="9"/>
        <v>0.22674086434784813</v>
      </c>
      <c r="B395" s="2" t="s">
        <v>6982</v>
      </c>
      <c r="C395" s="2" t="s">
        <v>6983</v>
      </c>
      <c r="D395" s="2" t="s">
        <v>6895</v>
      </c>
      <c r="E395" s="2" t="s">
        <v>7672</v>
      </c>
      <c r="F395" s="2" t="s">
        <v>7673</v>
      </c>
      <c r="G395" t="s">
        <v>79</v>
      </c>
      <c r="H395" s="1">
        <f>DATE(2024,12,18)</f>
        <v>45644</v>
      </c>
      <c r="I395">
        <v>3284.96</v>
      </c>
    </row>
    <row r="396" spans="1:16" x14ac:dyDescent="0.25">
      <c r="A396">
        <f t="shared" ca="1" si="9"/>
        <v>0.61138875170706442</v>
      </c>
      <c r="B396" s="2" t="s">
        <v>110</v>
      </c>
      <c r="C396" s="2" t="s">
        <v>111</v>
      </c>
      <c r="D396" s="2" t="s">
        <v>6895</v>
      </c>
      <c r="E396" s="2" t="s">
        <v>7674</v>
      </c>
      <c r="F396" s="2" t="s">
        <v>7675</v>
      </c>
      <c r="G396" t="s">
        <v>79</v>
      </c>
      <c r="H396" s="1">
        <f>DATE(2024,10,25)</f>
        <v>45590</v>
      </c>
      <c r="I396">
        <v>6020.68</v>
      </c>
    </row>
    <row r="397" spans="1:16" x14ac:dyDescent="0.25">
      <c r="A397">
        <f t="shared" ca="1" si="9"/>
        <v>0.33206071676832505</v>
      </c>
      <c r="B397" s="2" t="s">
        <v>187</v>
      </c>
      <c r="C397" s="2" t="s">
        <v>188</v>
      </c>
      <c r="D397" s="2" t="s">
        <v>6895</v>
      </c>
      <c r="E397" s="2" t="s">
        <v>7676</v>
      </c>
      <c r="F397" s="2" t="s">
        <v>7677</v>
      </c>
      <c r="G397" t="s">
        <v>101</v>
      </c>
      <c r="H397" s="1">
        <f>DATE(2025,2,25)</f>
        <v>45713</v>
      </c>
      <c r="I397">
        <v>420.12</v>
      </c>
    </row>
    <row r="398" spans="1:16" x14ac:dyDescent="0.25">
      <c r="A398">
        <f t="shared" ca="1" si="9"/>
        <v>0.76673081966801959</v>
      </c>
      <c r="B398" s="2" t="s">
        <v>6982</v>
      </c>
      <c r="C398" s="2" t="s">
        <v>6983</v>
      </c>
      <c r="D398" s="2" t="s">
        <v>6895</v>
      </c>
      <c r="E398" s="2" t="s">
        <v>7678</v>
      </c>
      <c r="F398" s="2" t="s">
        <v>7679</v>
      </c>
      <c r="G398" t="s">
        <v>79</v>
      </c>
      <c r="H398" s="1">
        <f>DATE(2024,12,11)</f>
        <v>45637</v>
      </c>
      <c r="I398">
        <v>186.15</v>
      </c>
      <c r="P398" s="12"/>
    </row>
    <row r="399" spans="1:16" x14ac:dyDescent="0.25">
      <c r="A399">
        <f t="shared" ca="1" si="9"/>
        <v>0.9194169522866722</v>
      </c>
      <c r="B399" s="2" t="s">
        <v>564</v>
      </c>
      <c r="C399" s="2" t="s">
        <v>565</v>
      </c>
      <c r="D399" s="2" t="s">
        <v>6895</v>
      </c>
      <c r="E399" s="2" t="s">
        <v>7680</v>
      </c>
      <c r="F399" s="2" t="s">
        <v>7239</v>
      </c>
      <c r="G399" t="s">
        <v>79</v>
      </c>
      <c r="H399" s="1">
        <f>DATE(2024,12,12)</f>
        <v>45638</v>
      </c>
      <c r="I399">
        <v>190.38</v>
      </c>
    </row>
    <row r="400" spans="1:16" x14ac:dyDescent="0.25">
      <c r="A400">
        <f t="shared" ca="1" si="9"/>
        <v>0.96882784480383788</v>
      </c>
      <c r="B400" s="2" t="s">
        <v>85</v>
      </c>
      <c r="C400" s="2" t="s">
        <v>86</v>
      </c>
      <c r="D400" s="2" t="s">
        <v>6895</v>
      </c>
      <c r="E400" s="2" t="s">
        <v>7681</v>
      </c>
      <c r="F400" s="2" t="s">
        <v>7682</v>
      </c>
      <c r="G400" t="s">
        <v>79</v>
      </c>
      <c r="H400" s="1">
        <f>DATE(2024,10,21)</f>
        <v>45586</v>
      </c>
      <c r="I400">
        <v>1456.06</v>
      </c>
    </row>
    <row r="401" spans="1:16" x14ac:dyDescent="0.25">
      <c r="A401">
        <f t="shared" ca="1" si="9"/>
        <v>0.35776482652720043</v>
      </c>
      <c r="B401" s="2" t="s">
        <v>718</v>
      </c>
      <c r="C401" s="2" t="s">
        <v>719</v>
      </c>
      <c r="D401" s="2" t="s">
        <v>6895</v>
      </c>
      <c r="E401" s="2" t="s">
        <v>7683</v>
      </c>
      <c r="F401" s="2" t="s">
        <v>7684</v>
      </c>
      <c r="G401" t="s">
        <v>79</v>
      </c>
      <c r="H401" s="1">
        <f>DATE(2024,12,30)</f>
        <v>45656</v>
      </c>
      <c r="I401">
        <v>6912</v>
      </c>
    </row>
    <row r="402" spans="1:16" x14ac:dyDescent="0.25">
      <c r="A402">
        <f t="shared" ca="1" si="9"/>
        <v>0.87185374308861419</v>
      </c>
      <c r="B402" s="2" t="s">
        <v>6982</v>
      </c>
      <c r="C402" s="2" t="s">
        <v>6983</v>
      </c>
      <c r="D402" s="2" t="s">
        <v>6895</v>
      </c>
      <c r="E402" s="2" t="s">
        <v>7685</v>
      </c>
      <c r="F402" s="2" t="s">
        <v>7470</v>
      </c>
      <c r="G402" t="s">
        <v>79</v>
      </c>
      <c r="H402" s="1">
        <f>DATE(2024,12,20)</f>
        <v>45646</v>
      </c>
      <c r="I402">
        <v>667.35</v>
      </c>
    </row>
    <row r="403" spans="1:16" x14ac:dyDescent="0.25">
      <c r="A403">
        <f t="shared" ca="1" si="9"/>
        <v>0.33594013982205417</v>
      </c>
      <c r="B403" s="2" t="s">
        <v>2445</v>
      </c>
      <c r="C403" s="2" t="s">
        <v>2446</v>
      </c>
      <c r="D403" s="2" t="s">
        <v>6895</v>
      </c>
      <c r="E403" s="2" t="s">
        <v>7686</v>
      </c>
      <c r="F403" s="2" t="s">
        <v>7687</v>
      </c>
      <c r="G403" t="s">
        <v>79</v>
      </c>
      <c r="H403" s="1">
        <f>DATE(2024,12,13)</f>
        <v>45639</v>
      </c>
      <c r="I403">
        <v>5953.29</v>
      </c>
    </row>
    <row r="404" spans="1:16" x14ac:dyDescent="0.25">
      <c r="A404">
        <f t="shared" ca="1" si="9"/>
        <v>0.30227494336480465</v>
      </c>
      <c r="B404" s="2" t="s">
        <v>6982</v>
      </c>
      <c r="C404" s="2" t="s">
        <v>6983</v>
      </c>
      <c r="D404" s="2" t="s">
        <v>6895</v>
      </c>
      <c r="E404" s="2" t="s">
        <v>7688</v>
      </c>
      <c r="F404" s="2" t="s">
        <v>7689</v>
      </c>
      <c r="G404" t="s">
        <v>79</v>
      </c>
      <c r="H404" s="1">
        <f>DATE(2024,10,29)</f>
        <v>45594</v>
      </c>
      <c r="I404">
        <v>30.96</v>
      </c>
    </row>
    <row r="405" spans="1:16" x14ac:dyDescent="0.25">
      <c r="A405">
        <f t="shared" ca="1" si="9"/>
        <v>0.82933082767960287</v>
      </c>
      <c r="B405" s="2" t="s">
        <v>6982</v>
      </c>
      <c r="C405" s="2" t="s">
        <v>6983</v>
      </c>
      <c r="D405" s="2" t="s">
        <v>6895</v>
      </c>
      <c r="E405" s="2" t="s">
        <v>7690</v>
      </c>
      <c r="F405" s="2" t="s">
        <v>7691</v>
      </c>
      <c r="G405" t="s">
        <v>79</v>
      </c>
      <c r="H405" s="1">
        <f>DATE(2025,1,23)</f>
        <v>45680</v>
      </c>
      <c r="I405">
        <v>2294.64</v>
      </c>
    </row>
    <row r="406" spans="1:16" x14ac:dyDescent="0.25">
      <c r="A406">
        <f t="shared" ca="1" si="9"/>
        <v>0.18827049523020567</v>
      </c>
      <c r="B406" s="2" t="s">
        <v>81</v>
      </c>
      <c r="C406" s="2" t="s">
        <v>82</v>
      </c>
      <c r="D406" s="2" t="s">
        <v>6895</v>
      </c>
      <c r="E406" s="2" t="s">
        <v>7692</v>
      </c>
      <c r="F406" s="2" t="s">
        <v>7693</v>
      </c>
      <c r="G406" t="s">
        <v>79</v>
      </c>
      <c r="H406" s="1">
        <f>DATE(2024,11,3)</f>
        <v>45599</v>
      </c>
      <c r="I406">
        <v>482.73</v>
      </c>
    </row>
    <row r="407" spans="1:16" x14ac:dyDescent="0.25">
      <c r="A407">
        <f t="shared" ca="1" si="9"/>
        <v>0.18972877300038438</v>
      </c>
      <c r="B407" s="2" t="s">
        <v>281</v>
      </c>
      <c r="C407" s="2" t="s">
        <v>282</v>
      </c>
      <c r="D407" s="2" t="s">
        <v>6895</v>
      </c>
      <c r="E407" s="2" t="s">
        <v>7694</v>
      </c>
      <c r="F407" s="2" t="s">
        <v>7695</v>
      </c>
      <c r="G407" t="s">
        <v>79</v>
      </c>
      <c r="H407" s="1">
        <f>DATE(2024,10,16)</f>
        <v>45581</v>
      </c>
      <c r="I407">
        <v>281.60000000000002</v>
      </c>
    </row>
    <row r="408" spans="1:16" x14ac:dyDescent="0.25">
      <c r="A408">
        <f t="shared" ca="1" si="9"/>
        <v>0.12888237649206935</v>
      </c>
      <c r="B408" s="2" t="s">
        <v>6982</v>
      </c>
      <c r="C408" s="2" t="s">
        <v>6983</v>
      </c>
      <c r="D408" s="2" t="s">
        <v>6895</v>
      </c>
      <c r="E408" s="2" t="s">
        <v>7696</v>
      </c>
      <c r="F408" s="2" t="s">
        <v>7697</v>
      </c>
      <c r="G408" t="s">
        <v>79</v>
      </c>
      <c r="H408" s="1">
        <f>DATE(2024,10,2)</f>
        <v>45567</v>
      </c>
      <c r="I408">
        <v>47.16</v>
      </c>
    </row>
    <row r="409" spans="1:16" x14ac:dyDescent="0.25">
      <c r="A409">
        <f t="shared" ca="1" si="9"/>
        <v>0.95948400234490805</v>
      </c>
      <c r="B409" s="2" t="s">
        <v>307</v>
      </c>
      <c r="C409" s="2" t="s">
        <v>308</v>
      </c>
      <c r="D409" s="2" t="s">
        <v>6895</v>
      </c>
      <c r="E409" s="2" t="s">
        <v>7698</v>
      </c>
      <c r="F409" s="2" t="s">
        <v>7699</v>
      </c>
      <c r="G409" t="s">
        <v>79</v>
      </c>
      <c r="H409" s="1">
        <f>DATE(2024,11,13)</f>
        <v>45609</v>
      </c>
      <c r="I409">
        <v>14.05</v>
      </c>
    </row>
    <row r="410" spans="1:16" x14ac:dyDescent="0.25">
      <c r="A410">
        <f t="shared" ca="1" si="9"/>
        <v>0.66761272128669558</v>
      </c>
      <c r="B410" s="2" t="s">
        <v>7098</v>
      </c>
      <c r="C410" s="2" t="s">
        <v>7099</v>
      </c>
      <c r="D410" s="2" t="s">
        <v>6895</v>
      </c>
      <c r="E410" s="2" t="s">
        <v>7700</v>
      </c>
      <c r="F410" s="2" t="s">
        <v>7701</v>
      </c>
      <c r="G410" t="s">
        <v>101</v>
      </c>
      <c r="H410" s="1">
        <f>DATE(2025,2,13)</f>
        <v>45701</v>
      </c>
      <c r="I410">
        <v>3915</v>
      </c>
    </row>
    <row r="411" spans="1:16" x14ac:dyDescent="0.25">
      <c r="A411">
        <f t="shared" ca="1" si="9"/>
        <v>0.50687292448285559</v>
      </c>
      <c r="B411" s="2" t="s">
        <v>7702</v>
      </c>
      <c r="C411" s="2" t="s">
        <v>7703</v>
      </c>
      <c r="D411" s="2" t="s">
        <v>6895</v>
      </c>
      <c r="E411" s="2" t="s">
        <v>7704</v>
      </c>
      <c r="F411" s="2" t="s">
        <v>7705</v>
      </c>
      <c r="G411" t="s">
        <v>79</v>
      </c>
      <c r="H411" s="1">
        <f>DATE(2025,2,8)</f>
        <v>45696</v>
      </c>
      <c r="I411">
        <v>1970</v>
      </c>
    </row>
    <row r="412" spans="1:16" x14ac:dyDescent="0.25">
      <c r="A412">
        <f t="shared" ca="1" si="9"/>
        <v>0.31493508771326062</v>
      </c>
      <c r="B412" s="2" t="s">
        <v>81</v>
      </c>
      <c r="C412" s="2" t="s">
        <v>82</v>
      </c>
      <c r="D412" s="2" t="s">
        <v>6895</v>
      </c>
      <c r="E412" s="2" t="s">
        <v>7706</v>
      </c>
      <c r="F412" s="2" t="s">
        <v>7305</v>
      </c>
      <c r="G412" t="s">
        <v>79</v>
      </c>
      <c r="H412" s="1">
        <f>DATE(2024,12,22)</f>
        <v>45648</v>
      </c>
      <c r="I412">
        <v>119.82</v>
      </c>
      <c r="P412" s="12"/>
    </row>
    <row r="413" spans="1:16" x14ac:dyDescent="0.25">
      <c r="A413">
        <f t="shared" ca="1" si="9"/>
        <v>0.20114573233509403</v>
      </c>
      <c r="B413" s="2" t="s">
        <v>1893</v>
      </c>
      <c r="C413" s="2" t="s">
        <v>1894</v>
      </c>
      <c r="D413" s="2" t="s">
        <v>6895</v>
      </c>
      <c r="E413" s="2" t="s">
        <v>7707</v>
      </c>
      <c r="F413" s="2" t="s">
        <v>7708</v>
      </c>
      <c r="G413" t="s">
        <v>79</v>
      </c>
      <c r="H413" s="1">
        <f>DATE(2024,10,9)</f>
        <v>45574</v>
      </c>
      <c r="I413">
        <v>72.5</v>
      </c>
    </row>
    <row r="414" spans="1:16" x14ac:dyDescent="0.25">
      <c r="A414">
        <f t="shared" ca="1" si="9"/>
        <v>0.54429407800734675</v>
      </c>
      <c r="B414" s="2" t="s">
        <v>81</v>
      </c>
      <c r="C414" s="2" t="s">
        <v>82</v>
      </c>
      <c r="D414" s="2" t="s">
        <v>6895</v>
      </c>
      <c r="E414" s="2" t="s">
        <v>7709</v>
      </c>
      <c r="F414" s="2" t="s">
        <v>7710</v>
      </c>
      <c r="G414" t="s">
        <v>101</v>
      </c>
      <c r="H414" s="1">
        <f>DATE(2025,1,8)</f>
        <v>45665</v>
      </c>
      <c r="I414">
        <v>190.83</v>
      </c>
    </row>
    <row r="415" spans="1:16" x14ac:dyDescent="0.25">
      <c r="A415">
        <f t="shared" ca="1" si="9"/>
        <v>0.50359142016423541</v>
      </c>
      <c r="B415" s="2" t="s">
        <v>6982</v>
      </c>
      <c r="C415" s="2" t="s">
        <v>6983</v>
      </c>
      <c r="D415" s="2" t="s">
        <v>6895</v>
      </c>
      <c r="E415" s="2" t="s">
        <v>7711</v>
      </c>
      <c r="F415" s="2" t="s">
        <v>7712</v>
      </c>
      <c r="G415" t="s">
        <v>79</v>
      </c>
      <c r="H415" s="1">
        <f>DATE(2024,11,21)</f>
        <v>45617</v>
      </c>
      <c r="I415">
        <v>1685.87</v>
      </c>
    </row>
    <row r="416" spans="1:16" x14ac:dyDescent="0.25">
      <c r="A416">
        <f t="shared" ca="1" si="9"/>
        <v>0.55642009136118964</v>
      </c>
      <c r="B416" s="2" t="s">
        <v>241</v>
      </c>
      <c r="C416" s="2" t="s">
        <v>242</v>
      </c>
      <c r="D416" s="2" t="s">
        <v>6895</v>
      </c>
      <c r="E416" s="2" t="s">
        <v>7713</v>
      </c>
      <c r="F416" s="2" t="s">
        <v>7714</v>
      </c>
      <c r="G416" t="s">
        <v>79</v>
      </c>
      <c r="H416" s="1">
        <f>DATE(2024,10,9)</f>
        <v>45574</v>
      </c>
      <c r="I416">
        <v>35.58</v>
      </c>
    </row>
    <row r="417" spans="1:16" x14ac:dyDescent="0.25">
      <c r="A417">
        <f t="shared" ca="1" si="9"/>
        <v>0.32867038721967645</v>
      </c>
      <c r="B417" s="2" t="s">
        <v>6982</v>
      </c>
      <c r="C417" s="2" t="s">
        <v>6983</v>
      </c>
      <c r="D417" s="2" t="s">
        <v>6895</v>
      </c>
      <c r="E417" s="2" t="s">
        <v>7715</v>
      </c>
      <c r="F417" s="2" t="s">
        <v>7716</v>
      </c>
      <c r="G417" t="s">
        <v>79</v>
      </c>
      <c r="H417" s="1">
        <f>DATE(2024,10,9)</f>
        <v>45574</v>
      </c>
      <c r="I417">
        <v>44.48</v>
      </c>
    </row>
    <row r="418" spans="1:16" x14ac:dyDescent="0.25">
      <c r="A418">
        <f t="shared" ca="1" si="9"/>
        <v>0.93617270303583133</v>
      </c>
      <c r="B418" s="2" t="s">
        <v>6982</v>
      </c>
      <c r="C418" s="2" t="s">
        <v>6983</v>
      </c>
      <c r="D418" s="2" t="s">
        <v>6895</v>
      </c>
      <c r="E418" s="2" t="s">
        <v>7717</v>
      </c>
      <c r="F418" s="2" t="s">
        <v>7718</v>
      </c>
      <c r="G418" t="s">
        <v>79</v>
      </c>
      <c r="H418" s="1">
        <f>DATE(2024,10,2)</f>
        <v>45567</v>
      </c>
      <c r="I418">
        <v>148.85</v>
      </c>
    </row>
    <row r="419" spans="1:16" x14ac:dyDescent="0.25">
      <c r="A419">
        <f t="shared" ca="1" si="9"/>
        <v>0.61999353329520002</v>
      </c>
      <c r="B419" s="2" t="s">
        <v>328</v>
      </c>
      <c r="C419" s="2" t="s">
        <v>329</v>
      </c>
      <c r="D419" s="2" t="s">
        <v>6895</v>
      </c>
      <c r="E419" s="2" t="s">
        <v>7719</v>
      </c>
      <c r="F419" s="2" t="s">
        <v>7720</v>
      </c>
      <c r="G419" t="s">
        <v>101</v>
      </c>
      <c r="H419" s="1">
        <f>DATE(2025,1,28)</f>
        <v>45685</v>
      </c>
      <c r="I419">
        <v>75.94</v>
      </c>
      <c r="P419" s="12"/>
    </row>
    <row r="420" spans="1:16" x14ac:dyDescent="0.25">
      <c r="A420">
        <f t="shared" ca="1" si="9"/>
        <v>0.65313005010099834</v>
      </c>
      <c r="B420" s="2" t="s">
        <v>187</v>
      </c>
      <c r="C420" s="2" t="s">
        <v>188</v>
      </c>
      <c r="D420" s="2" t="s">
        <v>6895</v>
      </c>
      <c r="E420" s="2" t="s">
        <v>7721</v>
      </c>
      <c r="F420" s="2" t="s">
        <v>7722</v>
      </c>
      <c r="G420" t="s">
        <v>101</v>
      </c>
      <c r="H420" s="1">
        <f>DATE(2025,1,15)</f>
        <v>45672</v>
      </c>
      <c r="I420">
        <v>223.2</v>
      </c>
    </row>
    <row r="421" spans="1:16" x14ac:dyDescent="0.25">
      <c r="A421">
        <f t="shared" ca="1" si="9"/>
        <v>0.62380986002485617</v>
      </c>
      <c r="B421" s="2" t="s">
        <v>6982</v>
      </c>
      <c r="C421" s="2" t="s">
        <v>6983</v>
      </c>
      <c r="D421" s="2" t="s">
        <v>6895</v>
      </c>
      <c r="E421" s="2" t="s">
        <v>7723</v>
      </c>
      <c r="F421" s="2" t="s">
        <v>7724</v>
      </c>
      <c r="G421" t="s">
        <v>79</v>
      </c>
      <c r="H421" s="1">
        <f>DATE(2025,1,16)</f>
        <v>45673</v>
      </c>
      <c r="I421">
        <v>769.44</v>
      </c>
    </row>
    <row r="422" spans="1:16" x14ac:dyDescent="0.25">
      <c r="A422">
        <f t="shared" ca="1" si="9"/>
        <v>0.64398367494403619</v>
      </c>
      <c r="B422" s="2" t="s">
        <v>241</v>
      </c>
      <c r="C422" s="2" t="s">
        <v>242</v>
      </c>
      <c r="D422" s="2" t="s">
        <v>6895</v>
      </c>
      <c r="E422" s="2" t="s">
        <v>7725</v>
      </c>
      <c r="F422" s="2" t="s">
        <v>7726</v>
      </c>
      <c r="G422" t="s">
        <v>79</v>
      </c>
      <c r="H422" s="1">
        <f>DATE(2024,12,3)</f>
        <v>45629</v>
      </c>
      <c r="I422">
        <v>264.58</v>
      </c>
    </row>
    <row r="423" spans="1:16" x14ac:dyDescent="0.25">
      <c r="A423">
        <f t="shared" ca="1" si="9"/>
        <v>0.23697069380463087</v>
      </c>
      <c r="B423" s="2" t="s">
        <v>7083</v>
      </c>
      <c r="C423" s="2" t="s">
        <v>7084</v>
      </c>
      <c r="D423" s="2" t="s">
        <v>6895</v>
      </c>
      <c r="E423" s="2" t="s">
        <v>7727</v>
      </c>
      <c r="F423" s="2" t="s">
        <v>7728</v>
      </c>
      <c r="G423" t="s">
        <v>79</v>
      </c>
      <c r="H423" s="1">
        <f>DATE(2024,12,17)</f>
        <v>45643</v>
      </c>
      <c r="I423">
        <v>3742.22</v>
      </c>
    </row>
    <row r="424" spans="1:16" x14ac:dyDescent="0.25">
      <c r="A424">
        <f t="shared" ca="1" si="9"/>
        <v>0.67140692996300022</v>
      </c>
      <c r="B424" s="2" t="s">
        <v>241</v>
      </c>
      <c r="C424" s="2" t="s">
        <v>242</v>
      </c>
      <c r="D424" s="2" t="s">
        <v>6895</v>
      </c>
      <c r="E424" s="2" t="s">
        <v>7729</v>
      </c>
      <c r="F424" s="2" t="s">
        <v>7730</v>
      </c>
      <c r="G424" t="s">
        <v>79</v>
      </c>
      <c r="H424" s="1">
        <f>DATE(2024,12,26)</f>
        <v>45652</v>
      </c>
      <c r="I424">
        <v>1140.69</v>
      </c>
    </row>
    <row r="425" spans="1:16" x14ac:dyDescent="0.25">
      <c r="A425">
        <f t="shared" ca="1" si="9"/>
        <v>0.13694008117959144</v>
      </c>
      <c r="B425" s="2" t="s">
        <v>187</v>
      </c>
      <c r="C425" s="2" t="s">
        <v>188</v>
      </c>
      <c r="D425" s="2" t="s">
        <v>6895</v>
      </c>
      <c r="E425" s="2" t="s">
        <v>7731</v>
      </c>
      <c r="F425" s="2" t="s">
        <v>7732</v>
      </c>
      <c r="G425" t="s">
        <v>79</v>
      </c>
      <c r="H425" s="1">
        <f>DATE(2025,1,3)</f>
        <v>45660</v>
      </c>
      <c r="I425">
        <v>715.21</v>
      </c>
    </row>
    <row r="426" spans="1:16" x14ac:dyDescent="0.25">
      <c r="A426">
        <f t="shared" ca="1" si="9"/>
        <v>0.95445654299556493</v>
      </c>
      <c r="B426" s="2" t="s">
        <v>6982</v>
      </c>
      <c r="C426" s="2" t="s">
        <v>6983</v>
      </c>
      <c r="D426" s="2" t="s">
        <v>6895</v>
      </c>
      <c r="E426" s="2" t="s">
        <v>7733</v>
      </c>
      <c r="F426" s="2" t="s">
        <v>7734</v>
      </c>
      <c r="G426" t="s">
        <v>79</v>
      </c>
      <c r="H426" s="1">
        <f>DATE(2024,11,15)</f>
        <v>45611</v>
      </c>
      <c r="I426">
        <v>1112.94</v>
      </c>
    </row>
    <row r="427" spans="1:16" x14ac:dyDescent="0.25">
      <c r="A427">
        <f t="shared" ca="1" si="9"/>
        <v>0.75297493115463277</v>
      </c>
      <c r="B427" s="2" t="s">
        <v>2532</v>
      </c>
      <c r="C427" s="2" t="s">
        <v>2533</v>
      </c>
      <c r="D427" s="2" t="s">
        <v>6895</v>
      </c>
      <c r="E427" s="2" t="s">
        <v>7735</v>
      </c>
      <c r="F427" s="2" t="s">
        <v>7736</v>
      </c>
      <c r="G427" t="s">
        <v>79</v>
      </c>
      <c r="H427" s="1">
        <f>DATE(2024,12,11)</f>
        <v>45637</v>
      </c>
      <c r="I427">
        <v>2638.77</v>
      </c>
    </row>
    <row r="428" spans="1:16" x14ac:dyDescent="0.25">
      <c r="A428">
        <f t="shared" ca="1" si="9"/>
        <v>0.56026590003918264</v>
      </c>
      <c r="B428" s="2" t="s">
        <v>187</v>
      </c>
      <c r="C428" s="2" t="s">
        <v>188</v>
      </c>
      <c r="D428" s="2" t="s">
        <v>6895</v>
      </c>
      <c r="E428" s="2" t="s">
        <v>7737</v>
      </c>
      <c r="F428" s="2" t="s">
        <v>7738</v>
      </c>
      <c r="G428" t="s">
        <v>101</v>
      </c>
      <c r="H428" s="1">
        <f>DATE(2025,2,4)</f>
        <v>45692</v>
      </c>
      <c r="I428">
        <v>705.79</v>
      </c>
    </row>
    <row r="429" spans="1:16" x14ac:dyDescent="0.25">
      <c r="A429">
        <f t="shared" ca="1" si="9"/>
        <v>0.885037534063007</v>
      </c>
      <c r="B429" s="2" t="s">
        <v>7225</v>
      </c>
      <c r="C429" s="2" t="s">
        <v>7226</v>
      </c>
      <c r="D429" s="2" t="s">
        <v>6895</v>
      </c>
      <c r="E429" s="2" t="s">
        <v>7739</v>
      </c>
      <c r="F429" s="2" t="s">
        <v>7740</v>
      </c>
      <c r="G429" t="s">
        <v>79</v>
      </c>
      <c r="H429" s="1">
        <f>DATE(2024,11,7)</f>
        <v>45603</v>
      </c>
      <c r="I429">
        <v>78.58</v>
      </c>
    </row>
    <row r="430" spans="1:16" x14ac:dyDescent="0.25">
      <c r="A430">
        <f t="shared" ca="1" si="9"/>
        <v>0.28962414269448278</v>
      </c>
      <c r="B430" s="2" t="s">
        <v>81</v>
      </c>
      <c r="C430" s="2" t="s">
        <v>82</v>
      </c>
      <c r="D430" s="2" t="s">
        <v>6895</v>
      </c>
      <c r="E430" s="2" t="s">
        <v>7741</v>
      </c>
      <c r="F430" s="2" t="s">
        <v>7388</v>
      </c>
      <c r="G430" t="s">
        <v>79</v>
      </c>
      <c r="H430" s="1">
        <f>DATE(2024,12,10)</f>
        <v>45636</v>
      </c>
      <c r="I430">
        <v>4776.2700000000004</v>
      </c>
    </row>
    <row r="431" spans="1:16" x14ac:dyDescent="0.25">
      <c r="A431">
        <f t="shared" ca="1" si="9"/>
        <v>0.44281308364522542</v>
      </c>
      <c r="B431" s="2" t="s">
        <v>7742</v>
      </c>
      <c r="C431" s="2" t="s">
        <v>7743</v>
      </c>
      <c r="D431" s="2" t="s">
        <v>6895</v>
      </c>
      <c r="E431" s="2" t="s">
        <v>7744</v>
      </c>
      <c r="F431" s="2" t="s">
        <v>7745</v>
      </c>
      <c r="G431" t="s">
        <v>79</v>
      </c>
      <c r="H431" s="1">
        <f>DATE(2025,1,14)</f>
        <v>45671</v>
      </c>
      <c r="I431">
        <v>156.6</v>
      </c>
    </row>
    <row r="432" spans="1:16" x14ac:dyDescent="0.25">
      <c r="A432">
        <f t="shared" ca="1" si="9"/>
        <v>0.88254055193966041</v>
      </c>
      <c r="B432" s="2" t="s">
        <v>187</v>
      </c>
      <c r="C432" s="2" t="s">
        <v>188</v>
      </c>
      <c r="D432" s="2" t="s">
        <v>6895</v>
      </c>
      <c r="E432" s="2" t="s">
        <v>7746</v>
      </c>
      <c r="F432" s="2" t="s">
        <v>7747</v>
      </c>
      <c r="G432" t="s">
        <v>79</v>
      </c>
      <c r="H432" s="1">
        <f>DATE(2024,11,22)</f>
        <v>45618</v>
      </c>
      <c r="I432">
        <v>223.2</v>
      </c>
    </row>
    <row r="433" spans="1:9" x14ac:dyDescent="0.25">
      <c r="A433">
        <f t="shared" ca="1" si="9"/>
        <v>0.87455242191850202</v>
      </c>
      <c r="B433" s="2" t="s">
        <v>187</v>
      </c>
      <c r="C433" s="2" t="s">
        <v>188</v>
      </c>
      <c r="D433" s="2" t="s">
        <v>6895</v>
      </c>
      <c r="E433" s="2" t="s">
        <v>7748</v>
      </c>
      <c r="F433" s="2" t="s">
        <v>7237</v>
      </c>
      <c r="G433" t="s">
        <v>79</v>
      </c>
      <c r="H433" s="1">
        <f>DATE(2024,12,10)</f>
        <v>45636</v>
      </c>
      <c r="I433">
        <v>936</v>
      </c>
    </row>
    <row r="434" spans="1:9" x14ac:dyDescent="0.25">
      <c r="A434">
        <f t="shared" ca="1" si="9"/>
        <v>0.25901148017095832</v>
      </c>
      <c r="B434" s="2" t="s">
        <v>6982</v>
      </c>
      <c r="C434" s="2" t="s">
        <v>6983</v>
      </c>
      <c r="D434" s="2" t="s">
        <v>6895</v>
      </c>
      <c r="E434" s="2" t="s">
        <v>7749</v>
      </c>
      <c r="F434" s="2" t="s">
        <v>7750</v>
      </c>
      <c r="G434" t="s">
        <v>79</v>
      </c>
      <c r="H434" s="1">
        <f>DATE(2025,1,23)</f>
        <v>45680</v>
      </c>
      <c r="I434">
        <v>1054.19</v>
      </c>
    </row>
    <row r="435" spans="1:9" x14ac:dyDescent="0.25">
      <c r="A435">
        <f t="shared" ca="1" si="9"/>
        <v>0.84722881978056519</v>
      </c>
      <c r="B435" s="2" t="s">
        <v>6982</v>
      </c>
      <c r="C435" s="2" t="s">
        <v>6983</v>
      </c>
      <c r="D435" s="2" t="s">
        <v>6895</v>
      </c>
      <c r="E435" s="2" t="s">
        <v>7751</v>
      </c>
      <c r="F435" s="2" t="s">
        <v>7386</v>
      </c>
      <c r="G435" t="s">
        <v>79</v>
      </c>
      <c r="H435" s="1">
        <f>DATE(2025,1,31)</f>
        <v>45688</v>
      </c>
      <c r="I435">
        <v>980.5</v>
      </c>
    </row>
    <row r="436" spans="1:9" x14ac:dyDescent="0.25">
      <c r="A436">
        <f t="shared" ca="1" si="9"/>
        <v>0.55198859464821626</v>
      </c>
      <c r="B436" s="2" t="s">
        <v>74</v>
      </c>
      <c r="C436" s="2" t="s">
        <v>75</v>
      </c>
      <c r="D436" s="2" t="s">
        <v>6895</v>
      </c>
      <c r="E436" s="2" t="s">
        <v>7752</v>
      </c>
      <c r="F436" s="2" t="s">
        <v>7569</v>
      </c>
      <c r="G436" t="s">
        <v>79</v>
      </c>
      <c r="H436" s="1">
        <f>DATE(2024,12,3)</f>
        <v>45629</v>
      </c>
      <c r="I436">
        <v>546.70000000000005</v>
      </c>
    </row>
    <row r="437" spans="1:9" x14ac:dyDescent="0.25">
      <c r="A437">
        <f t="shared" ca="1" si="9"/>
        <v>0.71175038826711923</v>
      </c>
      <c r="B437" s="2" t="s">
        <v>6982</v>
      </c>
      <c r="C437" s="2" t="s">
        <v>6983</v>
      </c>
      <c r="D437" s="2" t="s">
        <v>6895</v>
      </c>
      <c r="E437" s="2" t="s">
        <v>7753</v>
      </c>
      <c r="F437" s="2" t="s">
        <v>7754</v>
      </c>
      <c r="G437" t="s">
        <v>79</v>
      </c>
      <c r="H437" s="1">
        <f>DATE(2024,12,12)</f>
        <v>45638</v>
      </c>
      <c r="I437">
        <v>696.94</v>
      </c>
    </row>
    <row r="438" spans="1:9" x14ac:dyDescent="0.25">
      <c r="A438">
        <f t="shared" ca="1" si="9"/>
        <v>0.48629415870376569</v>
      </c>
      <c r="B438" s="2" t="s">
        <v>81</v>
      </c>
      <c r="C438" s="2" t="s">
        <v>82</v>
      </c>
      <c r="D438" s="2" t="s">
        <v>6895</v>
      </c>
      <c r="E438" s="2" t="s">
        <v>7755</v>
      </c>
      <c r="F438" s="2" t="s">
        <v>6913</v>
      </c>
      <c r="G438" t="s">
        <v>101</v>
      </c>
      <c r="H438" s="1">
        <f>DATE(2025,1,20)</f>
        <v>45677</v>
      </c>
      <c r="I438">
        <v>2591.91</v>
      </c>
    </row>
    <row r="439" spans="1:9" x14ac:dyDescent="0.25">
      <c r="A439">
        <f t="shared" ca="1" si="9"/>
        <v>0.38509474171037861</v>
      </c>
      <c r="B439" s="2" t="s">
        <v>81</v>
      </c>
      <c r="C439" s="2" t="s">
        <v>82</v>
      </c>
      <c r="D439" s="2" t="s">
        <v>6895</v>
      </c>
      <c r="E439" s="2" t="s">
        <v>7756</v>
      </c>
      <c r="F439" s="2" t="s">
        <v>7757</v>
      </c>
      <c r="G439" t="s">
        <v>101</v>
      </c>
      <c r="H439" s="1">
        <f>DATE(2025,1,13)</f>
        <v>45670</v>
      </c>
      <c r="I439">
        <v>7480.92</v>
      </c>
    </row>
    <row r="440" spans="1:9" x14ac:dyDescent="0.25">
      <c r="A440">
        <f t="shared" ca="1" si="9"/>
        <v>0.78351606509460703</v>
      </c>
      <c r="B440" s="2" t="s">
        <v>81</v>
      </c>
      <c r="C440" s="2" t="s">
        <v>82</v>
      </c>
      <c r="D440" s="2" t="s">
        <v>6895</v>
      </c>
      <c r="E440" s="2" t="s">
        <v>7758</v>
      </c>
      <c r="F440" s="2" t="s">
        <v>7759</v>
      </c>
      <c r="G440" t="s">
        <v>101</v>
      </c>
      <c r="H440" s="1">
        <f>DATE(2025,1,16)</f>
        <v>45673</v>
      </c>
      <c r="I440">
        <v>1307.23</v>
      </c>
    </row>
    <row r="441" spans="1:9" x14ac:dyDescent="0.25">
      <c r="A441">
        <f t="shared" ca="1" si="9"/>
        <v>0.33202163351807046</v>
      </c>
      <c r="B441" s="2" t="s">
        <v>6982</v>
      </c>
      <c r="C441" s="2" t="s">
        <v>6983</v>
      </c>
      <c r="D441" s="2" t="s">
        <v>6895</v>
      </c>
      <c r="E441" s="2" t="s">
        <v>7760</v>
      </c>
      <c r="F441" s="2" t="s">
        <v>7761</v>
      </c>
      <c r="G441" t="s">
        <v>79</v>
      </c>
      <c r="H441" s="1">
        <f>DATE(2025,1,23)</f>
        <v>45680</v>
      </c>
      <c r="I441">
        <v>270.02999999999997</v>
      </c>
    </row>
    <row r="442" spans="1:9" x14ac:dyDescent="0.25">
      <c r="A442">
        <f t="shared" ca="1" si="9"/>
        <v>0.91193660901534546</v>
      </c>
      <c r="B442" s="2" t="s">
        <v>136</v>
      </c>
      <c r="C442" s="2" t="s">
        <v>137</v>
      </c>
      <c r="D442" s="2" t="s">
        <v>6895</v>
      </c>
      <c r="E442" s="2" t="s">
        <v>7762</v>
      </c>
      <c r="F442" s="2" t="s">
        <v>7763</v>
      </c>
      <c r="G442" t="s">
        <v>79</v>
      </c>
      <c r="H442" s="1">
        <f>DATE(2024,12,10)</f>
        <v>45636</v>
      </c>
      <c r="I442">
        <v>705.92</v>
      </c>
    </row>
    <row r="443" spans="1:9" x14ac:dyDescent="0.25">
      <c r="A443">
        <f t="shared" ca="1" si="9"/>
        <v>0.75862939642269012</v>
      </c>
      <c r="B443" s="2" t="s">
        <v>241</v>
      </c>
      <c r="C443" s="2" t="s">
        <v>242</v>
      </c>
      <c r="D443" s="2" t="s">
        <v>6895</v>
      </c>
      <c r="E443" s="2" t="s">
        <v>7764</v>
      </c>
      <c r="F443" s="2" t="s">
        <v>7765</v>
      </c>
      <c r="G443" t="s">
        <v>101</v>
      </c>
      <c r="H443" s="1">
        <f>DATE(2025,1,27)</f>
        <v>45684</v>
      </c>
      <c r="I443">
        <v>573.75</v>
      </c>
    </row>
    <row r="444" spans="1:9" x14ac:dyDescent="0.25">
      <c r="A444">
        <f t="shared" ca="1" si="9"/>
        <v>0.36387120868165568</v>
      </c>
      <c r="B444" s="2" t="s">
        <v>421</v>
      </c>
      <c r="C444" s="2" t="s">
        <v>422</v>
      </c>
      <c r="D444" s="2" t="s">
        <v>6895</v>
      </c>
      <c r="E444" s="2" t="s">
        <v>7766</v>
      </c>
      <c r="F444" s="2" t="s">
        <v>7767</v>
      </c>
      <c r="G444" t="s">
        <v>101</v>
      </c>
      <c r="H444" s="1">
        <f>DATE(2025,2,13)</f>
        <v>45701</v>
      </c>
      <c r="I444">
        <v>268.75</v>
      </c>
    </row>
    <row r="445" spans="1:9" x14ac:dyDescent="0.25">
      <c r="A445">
        <f t="shared" ca="1" si="9"/>
        <v>0.29623259240179045</v>
      </c>
      <c r="B445" s="2" t="s">
        <v>74</v>
      </c>
      <c r="C445" s="2" t="s">
        <v>75</v>
      </c>
      <c r="D445" s="2" t="s">
        <v>6895</v>
      </c>
      <c r="E445" s="2" t="s">
        <v>7768</v>
      </c>
      <c r="F445" s="2" t="s">
        <v>6905</v>
      </c>
      <c r="G445" t="s">
        <v>79</v>
      </c>
      <c r="H445" s="1">
        <f>DATE(2024,11,1)</f>
        <v>45597</v>
      </c>
      <c r="I445">
        <v>9503.89</v>
      </c>
    </row>
    <row r="446" spans="1:9" x14ac:dyDescent="0.25">
      <c r="A446">
        <f t="shared" ca="1" si="9"/>
        <v>0.44483921060288312</v>
      </c>
      <c r="B446" s="2" t="s">
        <v>187</v>
      </c>
      <c r="C446" s="2" t="s">
        <v>188</v>
      </c>
      <c r="D446" s="2" t="s">
        <v>6895</v>
      </c>
      <c r="E446" s="2" t="s">
        <v>7769</v>
      </c>
      <c r="F446" s="2" t="s">
        <v>7770</v>
      </c>
      <c r="G446" t="s">
        <v>101</v>
      </c>
      <c r="H446" s="1">
        <f>DATE(2025,2,5)</f>
        <v>45693</v>
      </c>
      <c r="I446">
        <v>80.400000000000006</v>
      </c>
    </row>
    <row r="447" spans="1:9" x14ac:dyDescent="0.25">
      <c r="A447">
        <f t="shared" ca="1" si="9"/>
        <v>0.50379670651408981</v>
      </c>
      <c r="B447" s="2" t="s">
        <v>187</v>
      </c>
      <c r="C447" s="2" t="s">
        <v>188</v>
      </c>
      <c r="D447" s="2" t="s">
        <v>6895</v>
      </c>
      <c r="E447" s="2" t="s">
        <v>7771</v>
      </c>
      <c r="F447" s="2" t="s">
        <v>7772</v>
      </c>
      <c r="G447" t="s">
        <v>101</v>
      </c>
      <c r="H447" s="1">
        <f>DATE(2025,1,29)</f>
        <v>45686</v>
      </c>
      <c r="I447">
        <v>334.8</v>
      </c>
    </row>
    <row r="448" spans="1:9" x14ac:dyDescent="0.25">
      <c r="A448">
        <f t="shared" ca="1" si="9"/>
        <v>0.81368534087492006</v>
      </c>
      <c r="B448" s="2" t="s">
        <v>6982</v>
      </c>
      <c r="C448" s="2" t="s">
        <v>6983</v>
      </c>
      <c r="D448" s="2" t="s">
        <v>6895</v>
      </c>
      <c r="E448" s="2" t="s">
        <v>7773</v>
      </c>
      <c r="F448" s="2" t="s">
        <v>7774</v>
      </c>
      <c r="G448" t="s">
        <v>79</v>
      </c>
      <c r="H448" s="1">
        <f>DATE(2024,12,23)</f>
        <v>45649</v>
      </c>
      <c r="I448">
        <v>910.56</v>
      </c>
    </row>
    <row r="449" spans="1:16" x14ac:dyDescent="0.25">
      <c r="A449">
        <f t="shared" ca="1" si="9"/>
        <v>0.48064407014425115</v>
      </c>
      <c r="B449" s="2" t="s">
        <v>187</v>
      </c>
      <c r="C449" s="2" t="s">
        <v>188</v>
      </c>
      <c r="D449" s="2" t="s">
        <v>6895</v>
      </c>
      <c r="E449" s="2" t="s">
        <v>7775</v>
      </c>
      <c r="F449" s="2" t="s">
        <v>7776</v>
      </c>
      <c r="G449" t="s">
        <v>79</v>
      </c>
      <c r="H449" s="1">
        <f>DATE(2024,12,16)</f>
        <v>45642</v>
      </c>
      <c r="I449">
        <v>29.05</v>
      </c>
      <c r="P449" s="12"/>
    </row>
    <row r="450" spans="1:16" x14ac:dyDescent="0.25">
      <c r="A450">
        <f t="shared" ca="1" si="9"/>
        <v>0.32910269911326495</v>
      </c>
      <c r="B450" s="2" t="s">
        <v>6982</v>
      </c>
      <c r="C450" s="2" t="s">
        <v>6983</v>
      </c>
      <c r="D450" s="2" t="s">
        <v>6895</v>
      </c>
      <c r="E450" s="2" t="s">
        <v>7777</v>
      </c>
      <c r="F450" s="2" t="s">
        <v>7116</v>
      </c>
      <c r="G450" t="s">
        <v>79</v>
      </c>
      <c r="H450" s="1">
        <f>DATE(2024,11,18)</f>
        <v>45614</v>
      </c>
      <c r="I450">
        <v>168.12</v>
      </c>
    </row>
    <row r="451" spans="1:16" x14ac:dyDescent="0.25">
      <c r="A451">
        <f t="shared" ref="A451:A514" ca="1" si="10">RAND()</f>
        <v>0.87133328314795588</v>
      </c>
      <c r="B451" s="2" t="s">
        <v>241</v>
      </c>
      <c r="C451" s="2" t="s">
        <v>242</v>
      </c>
      <c r="D451" s="2" t="s">
        <v>6895</v>
      </c>
      <c r="E451" s="2" t="s">
        <v>7778</v>
      </c>
      <c r="F451" s="2" t="s">
        <v>7779</v>
      </c>
      <c r="G451" t="s">
        <v>79</v>
      </c>
      <c r="H451" s="1">
        <f>DATE(2025,2,25)</f>
        <v>45713</v>
      </c>
      <c r="I451">
        <v>0</v>
      </c>
    </row>
    <row r="452" spans="1:16" x14ac:dyDescent="0.25">
      <c r="A452">
        <f t="shared" ca="1" si="10"/>
        <v>0.83099458520528235</v>
      </c>
      <c r="B452" s="2" t="s">
        <v>307</v>
      </c>
      <c r="C452" s="2" t="s">
        <v>308</v>
      </c>
      <c r="D452" s="2" t="s">
        <v>6895</v>
      </c>
      <c r="E452" s="2" t="s">
        <v>7780</v>
      </c>
      <c r="F452" s="2" t="s">
        <v>7781</v>
      </c>
      <c r="G452" t="s">
        <v>101</v>
      </c>
      <c r="H452" s="1">
        <f>DATE(2025,2,28)</f>
        <v>45716</v>
      </c>
      <c r="I452">
        <v>468.26</v>
      </c>
      <c r="P452" s="12"/>
    </row>
    <row r="453" spans="1:16" x14ac:dyDescent="0.25">
      <c r="A453">
        <f t="shared" ca="1" si="10"/>
        <v>8.7312396766739075E-2</v>
      </c>
      <c r="B453" s="2" t="s">
        <v>6982</v>
      </c>
      <c r="C453" s="2" t="s">
        <v>6983</v>
      </c>
      <c r="D453" s="2" t="s">
        <v>6895</v>
      </c>
      <c r="E453" s="2" t="s">
        <v>7782</v>
      </c>
      <c r="F453" s="2" t="s">
        <v>7783</v>
      </c>
      <c r="G453" t="s">
        <v>79</v>
      </c>
      <c r="H453" s="1">
        <f>DATE(2024,12,11)</f>
        <v>45637</v>
      </c>
      <c r="I453">
        <v>514.08000000000004</v>
      </c>
    </row>
    <row r="454" spans="1:16" x14ac:dyDescent="0.25">
      <c r="A454">
        <f t="shared" ca="1" si="10"/>
        <v>0.37608157019666411</v>
      </c>
      <c r="B454" s="2" t="s">
        <v>6982</v>
      </c>
      <c r="C454" s="2" t="s">
        <v>6983</v>
      </c>
      <c r="D454" s="2" t="s">
        <v>6895</v>
      </c>
      <c r="E454" s="2" t="s">
        <v>7784</v>
      </c>
      <c r="F454" s="2" t="s">
        <v>7785</v>
      </c>
      <c r="G454" t="s">
        <v>79</v>
      </c>
      <c r="H454" s="1">
        <f>DATE(2024,11,15)</f>
        <v>45611</v>
      </c>
      <c r="I454">
        <v>145.71</v>
      </c>
    </row>
    <row r="455" spans="1:16" x14ac:dyDescent="0.25">
      <c r="A455">
        <f t="shared" ca="1" si="10"/>
        <v>0.99273235224146505</v>
      </c>
      <c r="B455" s="2" t="s">
        <v>678</v>
      </c>
      <c r="C455" s="2" t="s">
        <v>679</v>
      </c>
      <c r="D455" s="2" t="s">
        <v>6895</v>
      </c>
      <c r="E455" s="2" t="s">
        <v>7786</v>
      </c>
      <c r="F455" s="2" t="s">
        <v>7787</v>
      </c>
      <c r="G455" t="s">
        <v>79</v>
      </c>
      <c r="H455" s="1">
        <f>DATE(2024,10,31)</f>
        <v>45596</v>
      </c>
      <c r="I455">
        <v>970.98</v>
      </c>
    </row>
    <row r="456" spans="1:16" x14ac:dyDescent="0.25">
      <c r="A456">
        <f t="shared" ca="1" si="10"/>
        <v>0.49381126171870315</v>
      </c>
      <c r="B456" s="2" t="s">
        <v>6982</v>
      </c>
      <c r="C456" s="2" t="s">
        <v>6983</v>
      </c>
      <c r="D456" s="2" t="s">
        <v>6895</v>
      </c>
      <c r="E456" s="2" t="s">
        <v>7788</v>
      </c>
      <c r="F456" s="2" t="s">
        <v>7789</v>
      </c>
      <c r="G456" t="s">
        <v>79</v>
      </c>
      <c r="H456" s="1">
        <f>DATE(2025,1,16)</f>
        <v>45673</v>
      </c>
      <c r="I456">
        <v>22.5</v>
      </c>
    </row>
    <row r="457" spans="1:16" x14ac:dyDescent="0.25">
      <c r="A457">
        <f t="shared" ca="1" si="10"/>
        <v>0.73131212182488392</v>
      </c>
      <c r="B457" s="2" t="s">
        <v>136</v>
      </c>
      <c r="C457" s="2" t="s">
        <v>137</v>
      </c>
      <c r="D457" s="2" t="s">
        <v>6895</v>
      </c>
      <c r="E457" s="2" t="s">
        <v>7790</v>
      </c>
      <c r="F457" s="2" t="s">
        <v>7791</v>
      </c>
      <c r="G457" t="s">
        <v>79</v>
      </c>
      <c r="H457" s="1">
        <f>DATE(2025,1,3)</f>
        <v>45660</v>
      </c>
      <c r="I457">
        <v>93.21</v>
      </c>
    </row>
    <row r="458" spans="1:16" x14ac:dyDescent="0.25">
      <c r="A458">
        <f t="shared" ca="1" si="10"/>
        <v>0.61383142299569893</v>
      </c>
      <c r="B458" s="2" t="s">
        <v>7792</v>
      </c>
      <c r="C458" s="2" t="s">
        <v>7793</v>
      </c>
      <c r="D458" s="2" t="s">
        <v>6895</v>
      </c>
      <c r="E458" s="2" t="s">
        <v>7794</v>
      </c>
      <c r="F458" s="2" t="s">
        <v>7795</v>
      </c>
      <c r="G458" t="s">
        <v>79</v>
      </c>
      <c r="H458" s="1">
        <f>DATE(2025,2,19)</f>
        <v>45707</v>
      </c>
      <c r="I458">
        <v>0</v>
      </c>
    </row>
    <row r="459" spans="1:16" x14ac:dyDescent="0.25">
      <c r="A459">
        <f t="shared" ca="1" si="10"/>
        <v>0.85986632396321039</v>
      </c>
      <c r="B459" s="2" t="s">
        <v>6982</v>
      </c>
      <c r="C459" s="2" t="s">
        <v>6983</v>
      </c>
      <c r="D459" s="2" t="s">
        <v>6895</v>
      </c>
      <c r="E459" s="2" t="s">
        <v>7796</v>
      </c>
      <c r="F459" s="2" t="s">
        <v>7797</v>
      </c>
      <c r="G459" t="s">
        <v>79</v>
      </c>
      <c r="H459" s="1">
        <f>DATE(2024,12,6)</f>
        <v>45632</v>
      </c>
      <c r="I459">
        <v>2094.84</v>
      </c>
    </row>
    <row r="460" spans="1:16" x14ac:dyDescent="0.25">
      <c r="A460">
        <f t="shared" ca="1" si="10"/>
        <v>0.54486407434865081</v>
      </c>
      <c r="B460" s="2" t="s">
        <v>187</v>
      </c>
      <c r="C460" s="2" t="s">
        <v>188</v>
      </c>
      <c r="D460" s="2" t="s">
        <v>6895</v>
      </c>
      <c r="E460" s="2" t="s">
        <v>7798</v>
      </c>
      <c r="F460" s="2" t="s">
        <v>7799</v>
      </c>
      <c r="G460" t="s">
        <v>79</v>
      </c>
      <c r="H460" s="1">
        <f>DATE(2024,12,16)</f>
        <v>45642</v>
      </c>
      <c r="I460">
        <v>368.4</v>
      </c>
    </row>
    <row r="461" spans="1:16" x14ac:dyDescent="0.25">
      <c r="A461">
        <f t="shared" ca="1" si="10"/>
        <v>0.19905945210483933</v>
      </c>
      <c r="B461" s="2" t="s">
        <v>6982</v>
      </c>
      <c r="C461" s="2" t="s">
        <v>6983</v>
      </c>
      <c r="D461" s="2" t="s">
        <v>6895</v>
      </c>
      <c r="E461" s="2" t="s">
        <v>7800</v>
      </c>
      <c r="F461" s="2" t="s">
        <v>7801</v>
      </c>
      <c r="G461" t="s">
        <v>79</v>
      </c>
      <c r="H461" s="1">
        <f>DATE(2024,11,1)</f>
        <v>45597</v>
      </c>
      <c r="I461">
        <v>44.48</v>
      </c>
    </row>
    <row r="462" spans="1:16" x14ac:dyDescent="0.25">
      <c r="A462">
        <f t="shared" ca="1" si="10"/>
        <v>0.65357046249042083</v>
      </c>
      <c r="B462" s="2" t="s">
        <v>241</v>
      </c>
      <c r="C462" s="2" t="s">
        <v>242</v>
      </c>
      <c r="D462" s="2" t="s">
        <v>6895</v>
      </c>
      <c r="E462" s="2" t="s">
        <v>7802</v>
      </c>
      <c r="F462" s="2" t="s">
        <v>7803</v>
      </c>
      <c r="G462" t="s">
        <v>79</v>
      </c>
      <c r="H462" s="1">
        <f>DATE(2024,11,26)</f>
        <v>45622</v>
      </c>
      <c r="I462">
        <v>197.27</v>
      </c>
    </row>
    <row r="463" spans="1:16" x14ac:dyDescent="0.25">
      <c r="A463">
        <f t="shared" ca="1" si="10"/>
        <v>0.95706479723831017</v>
      </c>
      <c r="B463" s="2" t="s">
        <v>187</v>
      </c>
      <c r="C463" s="2" t="s">
        <v>188</v>
      </c>
      <c r="D463" s="2" t="s">
        <v>6895</v>
      </c>
      <c r="E463" s="2" t="s">
        <v>7804</v>
      </c>
      <c r="F463" s="2" t="s">
        <v>7805</v>
      </c>
      <c r="G463" t="s">
        <v>79</v>
      </c>
      <c r="H463" s="1">
        <f>DATE(2025,1,3)</f>
        <v>45660</v>
      </c>
      <c r="I463">
        <v>321.60000000000002</v>
      </c>
    </row>
    <row r="464" spans="1:16" x14ac:dyDescent="0.25">
      <c r="A464">
        <f t="shared" ca="1" si="10"/>
        <v>0.625716593108679</v>
      </c>
      <c r="B464" s="2" t="s">
        <v>6982</v>
      </c>
      <c r="C464" s="2" t="s">
        <v>6983</v>
      </c>
      <c r="D464" s="2" t="s">
        <v>6895</v>
      </c>
      <c r="E464" s="2" t="s">
        <v>7806</v>
      </c>
      <c r="F464" s="2" t="s">
        <v>7807</v>
      </c>
      <c r="G464" t="s">
        <v>79</v>
      </c>
      <c r="H464" s="1">
        <f>DATE(2024,11,19)</f>
        <v>45615</v>
      </c>
      <c r="I464">
        <v>427.18</v>
      </c>
    </row>
    <row r="465" spans="1:16" x14ac:dyDescent="0.25">
      <c r="A465">
        <f t="shared" ca="1" si="10"/>
        <v>0.92700948487496448</v>
      </c>
      <c r="B465" s="2" t="s">
        <v>421</v>
      </c>
      <c r="C465" s="2" t="s">
        <v>422</v>
      </c>
      <c r="D465" s="2" t="s">
        <v>6895</v>
      </c>
      <c r="E465" s="2" t="s">
        <v>7808</v>
      </c>
      <c r="F465" s="2" t="s">
        <v>7767</v>
      </c>
      <c r="G465" t="s">
        <v>101</v>
      </c>
      <c r="H465" s="1">
        <f>DATE(2025,2,13)</f>
        <v>45701</v>
      </c>
      <c r="I465">
        <v>-18.75</v>
      </c>
    </row>
    <row r="466" spans="1:16" x14ac:dyDescent="0.25">
      <c r="A466">
        <f t="shared" ca="1" si="10"/>
        <v>0.93542291467445626</v>
      </c>
      <c r="B466" s="2" t="s">
        <v>7083</v>
      </c>
      <c r="C466" s="2" t="s">
        <v>7084</v>
      </c>
      <c r="D466" s="2" t="s">
        <v>6895</v>
      </c>
      <c r="E466" s="2" t="s">
        <v>7809</v>
      </c>
      <c r="F466" s="2" t="s">
        <v>7810</v>
      </c>
      <c r="G466" t="s">
        <v>79</v>
      </c>
      <c r="H466" s="1">
        <f>DATE(2024,10,22)</f>
        <v>45587</v>
      </c>
      <c r="I466">
        <v>3432.05</v>
      </c>
      <c r="P466" s="12"/>
    </row>
    <row r="467" spans="1:16" x14ac:dyDescent="0.25">
      <c r="A467">
        <f t="shared" ca="1" si="10"/>
        <v>0.57215152559095428</v>
      </c>
      <c r="B467" s="2" t="s">
        <v>85</v>
      </c>
      <c r="C467" s="2" t="s">
        <v>86</v>
      </c>
      <c r="D467" s="2" t="s">
        <v>6895</v>
      </c>
      <c r="E467" s="2" t="s">
        <v>7811</v>
      </c>
      <c r="F467" s="2" t="s">
        <v>7812</v>
      </c>
      <c r="G467" t="s">
        <v>79</v>
      </c>
      <c r="H467" s="1">
        <f>DATE(2024,11,5)</f>
        <v>45601</v>
      </c>
      <c r="I467">
        <v>170.33</v>
      </c>
      <c r="P467" s="12"/>
    </row>
    <row r="468" spans="1:16" x14ac:dyDescent="0.25">
      <c r="A468">
        <f t="shared" ca="1" si="10"/>
        <v>0.5724761244567147</v>
      </c>
      <c r="B468" s="2" t="s">
        <v>7083</v>
      </c>
      <c r="C468" s="2" t="s">
        <v>7084</v>
      </c>
      <c r="D468" s="2" t="s">
        <v>6895</v>
      </c>
      <c r="E468" s="2" t="s">
        <v>7813</v>
      </c>
      <c r="F468" s="2" t="s">
        <v>7814</v>
      </c>
      <c r="G468" t="s">
        <v>101</v>
      </c>
      <c r="H468" s="1">
        <f>DATE(2025,3,3)</f>
        <v>45719</v>
      </c>
      <c r="I468">
        <v>640.55999999999995</v>
      </c>
    </row>
    <row r="469" spans="1:16" x14ac:dyDescent="0.25">
      <c r="A469">
        <f t="shared" ca="1" si="10"/>
        <v>0.36313808108704915</v>
      </c>
      <c r="B469" s="2" t="s">
        <v>6982</v>
      </c>
      <c r="C469" s="2" t="s">
        <v>6983</v>
      </c>
      <c r="D469" s="2" t="s">
        <v>6895</v>
      </c>
      <c r="E469" s="2" t="s">
        <v>7815</v>
      </c>
      <c r="F469" s="2" t="s">
        <v>7816</v>
      </c>
      <c r="G469" t="s">
        <v>79</v>
      </c>
      <c r="H469" s="1">
        <f>DATE(2025,1,16)</f>
        <v>45673</v>
      </c>
      <c r="I469">
        <v>767.03</v>
      </c>
    </row>
    <row r="470" spans="1:16" x14ac:dyDescent="0.25">
      <c r="A470">
        <f t="shared" ca="1" si="10"/>
        <v>0.77362222873884534</v>
      </c>
      <c r="B470" s="2" t="s">
        <v>307</v>
      </c>
      <c r="C470" s="2" t="s">
        <v>308</v>
      </c>
      <c r="D470" s="2" t="s">
        <v>6895</v>
      </c>
      <c r="E470" s="2" t="s">
        <v>7817</v>
      </c>
      <c r="F470" s="2" t="s">
        <v>7818</v>
      </c>
      <c r="G470" t="s">
        <v>79</v>
      </c>
      <c r="H470" s="1">
        <f>DATE(2024,12,20)</f>
        <v>45646</v>
      </c>
      <c r="I470">
        <v>46.34</v>
      </c>
    </row>
    <row r="471" spans="1:16" x14ac:dyDescent="0.25">
      <c r="A471">
        <f t="shared" ca="1" si="10"/>
        <v>0.23781220278559911</v>
      </c>
      <c r="B471" s="2" t="s">
        <v>187</v>
      </c>
      <c r="C471" s="2" t="s">
        <v>188</v>
      </c>
      <c r="D471" s="2" t="s">
        <v>6895</v>
      </c>
      <c r="E471" s="2" t="s">
        <v>7819</v>
      </c>
      <c r="F471" s="2" t="s">
        <v>7820</v>
      </c>
      <c r="G471" t="s">
        <v>79</v>
      </c>
      <c r="H471" s="1">
        <f>DATE(2024,10,31)</f>
        <v>45596</v>
      </c>
      <c r="I471">
        <v>241.2</v>
      </c>
    </row>
    <row r="472" spans="1:16" x14ac:dyDescent="0.25">
      <c r="A472">
        <f t="shared" ca="1" si="10"/>
        <v>0.73859371638200233</v>
      </c>
      <c r="B472" s="2" t="s">
        <v>81</v>
      </c>
      <c r="C472" s="2" t="s">
        <v>82</v>
      </c>
      <c r="D472" s="2" t="s">
        <v>6895</v>
      </c>
      <c r="E472" s="2" t="s">
        <v>7821</v>
      </c>
      <c r="F472" s="2" t="s">
        <v>7822</v>
      </c>
      <c r="G472" t="s">
        <v>101</v>
      </c>
      <c r="H472" s="1">
        <f>DATE(2024,12,16)</f>
        <v>45642</v>
      </c>
      <c r="I472">
        <v>3538.6</v>
      </c>
    </row>
    <row r="473" spans="1:16" x14ac:dyDescent="0.25">
      <c r="A473">
        <f t="shared" ca="1" si="10"/>
        <v>0.24772018243198279</v>
      </c>
      <c r="B473" s="2" t="s">
        <v>6982</v>
      </c>
      <c r="C473" s="2" t="s">
        <v>6983</v>
      </c>
      <c r="D473" s="2" t="s">
        <v>6895</v>
      </c>
      <c r="E473" s="2" t="s">
        <v>7823</v>
      </c>
      <c r="F473" s="2" t="s">
        <v>7824</v>
      </c>
      <c r="G473" t="s">
        <v>79</v>
      </c>
      <c r="H473" s="1">
        <f>DATE(2025,1,16)</f>
        <v>45673</v>
      </c>
      <c r="I473">
        <v>56.6</v>
      </c>
    </row>
    <row r="474" spans="1:16" x14ac:dyDescent="0.25">
      <c r="A474">
        <f t="shared" ca="1" si="10"/>
        <v>0.64744249341153626</v>
      </c>
      <c r="B474" s="2" t="s">
        <v>187</v>
      </c>
      <c r="C474" s="2" t="s">
        <v>188</v>
      </c>
      <c r="D474" s="2" t="s">
        <v>6895</v>
      </c>
      <c r="E474" s="2" t="s">
        <v>7825</v>
      </c>
      <c r="F474" s="2" t="s">
        <v>7826</v>
      </c>
      <c r="G474" t="s">
        <v>101</v>
      </c>
      <c r="H474" s="1">
        <f>DATE(2025,2,4)</f>
        <v>45692</v>
      </c>
      <c r="I474">
        <v>163.52000000000001</v>
      </c>
    </row>
    <row r="475" spans="1:16" x14ac:dyDescent="0.25">
      <c r="A475">
        <f t="shared" ca="1" si="10"/>
        <v>0.21870519945435474</v>
      </c>
      <c r="B475" s="2" t="s">
        <v>1893</v>
      </c>
      <c r="C475" s="2" t="s">
        <v>1894</v>
      </c>
      <c r="D475" s="2" t="s">
        <v>6895</v>
      </c>
      <c r="E475" s="2" t="s">
        <v>7827</v>
      </c>
      <c r="F475" s="2" t="s">
        <v>7828</v>
      </c>
      <c r="G475" t="s">
        <v>79</v>
      </c>
      <c r="H475" s="1">
        <f>DATE(2024,12,16)</f>
        <v>45642</v>
      </c>
      <c r="I475">
        <v>33.380000000000003</v>
      </c>
    </row>
    <row r="476" spans="1:16" x14ac:dyDescent="0.25">
      <c r="A476">
        <f t="shared" ca="1" si="10"/>
        <v>0.90695132240413534</v>
      </c>
      <c r="B476" s="2" t="s">
        <v>7083</v>
      </c>
      <c r="C476" s="2" t="s">
        <v>7084</v>
      </c>
      <c r="D476" s="2" t="s">
        <v>6895</v>
      </c>
      <c r="E476" s="2" t="s">
        <v>7829</v>
      </c>
      <c r="F476" s="2" t="s">
        <v>7728</v>
      </c>
      <c r="G476" t="s">
        <v>79</v>
      </c>
      <c r="H476" s="1">
        <f>DATE(2024,10,1)</f>
        <v>45566</v>
      </c>
      <c r="I476">
        <v>8333.15</v>
      </c>
    </row>
    <row r="477" spans="1:16" x14ac:dyDescent="0.25">
      <c r="A477">
        <f t="shared" ca="1" si="10"/>
        <v>0.80692136600167486</v>
      </c>
      <c r="B477" s="2" t="s">
        <v>7083</v>
      </c>
      <c r="C477" s="2" t="s">
        <v>7084</v>
      </c>
      <c r="D477" s="2" t="s">
        <v>6895</v>
      </c>
      <c r="E477" s="2" t="s">
        <v>7830</v>
      </c>
      <c r="F477" s="2" t="s">
        <v>7831</v>
      </c>
      <c r="G477" t="s">
        <v>79</v>
      </c>
      <c r="H477" s="1">
        <f>DATE(2025,2,3)</f>
        <v>45691</v>
      </c>
      <c r="I477">
        <v>2239.13</v>
      </c>
    </row>
    <row r="478" spans="1:16" x14ac:dyDescent="0.25">
      <c r="A478">
        <f t="shared" ca="1" si="10"/>
        <v>0.16375950785507121</v>
      </c>
      <c r="B478" s="2" t="s">
        <v>81</v>
      </c>
      <c r="C478" s="2" t="s">
        <v>82</v>
      </c>
      <c r="D478" s="2" t="s">
        <v>6895</v>
      </c>
      <c r="E478" s="2" t="s">
        <v>7832</v>
      </c>
      <c r="F478" s="2" t="s">
        <v>7833</v>
      </c>
      <c r="G478" t="s">
        <v>101</v>
      </c>
      <c r="H478" s="1">
        <f>DATE(2025,1,22)</f>
        <v>45679</v>
      </c>
      <c r="I478">
        <v>11621.39</v>
      </c>
    </row>
    <row r="479" spans="1:16" x14ac:dyDescent="0.25">
      <c r="A479">
        <f t="shared" ca="1" si="10"/>
        <v>0.62040414950835376</v>
      </c>
      <c r="B479" s="2" t="s">
        <v>6982</v>
      </c>
      <c r="C479" s="2" t="s">
        <v>6983</v>
      </c>
      <c r="D479" s="2" t="s">
        <v>6895</v>
      </c>
      <c r="E479" s="2" t="s">
        <v>7834</v>
      </c>
      <c r="F479" s="2" t="s">
        <v>7835</v>
      </c>
      <c r="G479" t="s">
        <v>79</v>
      </c>
      <c r="H479" s="1">
        <f>DATE(2024,10,11)</f>
        <v>45576</v>
      </c>
      <c r="I479">
        <v>66.72</v>
      </c>
    </row>
    <row r="480" spans="1:16" x14ac:dyDescent="0.25">
      <c r="A480">
        <f t="shared" ca="1" si="10"/>
        <v>0.88246677612408464</v>
      </c>
      <c r="B480" s="2" t="s">
        <v>187</v>
      </c>
      <c r="C480" s="2" t="s">
        <v>188</v>
      </c>
      <c r="D480" s="2" t="s">
        <v>6895</v>
      </c>
      <c r="E480" s="2" t="s">
        <v>7836</v>
      </c>
      <c r="F480" s="2" t="s">
        <v>7837</v>
      </c>
      <c r="G480" t="s">
        <v>79</v>
      </c>
      <c r="H480" s="1">
        <f>DATE(2024,12,18)</f>
        <v>45644</v>
      </c>
      <c r="I480">
        <v>1624</v>
      </c>
    </row>
    <row r="481" spans="1:16" x14ac:dyDescent="0.25">
      <c r="A481">
        <f t="shared" ca="1" si="10"/>
        <v>0.59962967592934369</v>
      </c>
      <c r="B481" s="2" t="s">
        <v>136</v>
      </c>
      <c r="C481" s="2" t="s">
        <v>137</v>
      </c>
      <c r="D481" s="2" t="s">
        <v>6895</v>
      </c>
      <c r="E481" s="2" t="s">
        <v>7838</v>
      </c>
      <c r="F481" s="2" t="s">
        <v>7839</v>
      </c>
      <c r="G481" t="s">
        <v>79</v>
      </c>
      <c r="H481" s="1">
        <f>DATE(2024,12,12)</f>
        <v>45638</v>
      </c>
      <c r="I481">
        <v>481.62</v>
      </c>
    </row>
    <row r="482" spans="1:16" x14ac:dyDescent="0.25">
      <c r="A482">
        <f t="shared" ca="1" si="10"/>
        <v>0.21196334337260248</v>
      </c>
      <c r="B482" s="2" t="s">
        <v>6982</v>
      </c>
      <c r="C482" s="2" t="s">
        <v>6983</v>
      </c>
      <c r="D482" s="2" t="s">
        <v>6895</v>
      </c>
      <c r="E482" s="2" t="s">
        <v>7840</v>
      </c>
      <c r="F482" s="2" t="s">
        <v>7841</v>
      </c>
      <c r="G482" t="s">
        <v>79</v>
      </c>
      <c r="H482" s="1">
        <f>DATE(2025,1,10)</f>
        <v>45667</v>
      </c>
      <c r="I482">
        <v>26.14</v>
      </c>
    </row>
    <row r="483" spans="1:16" x14ac:dyDescent="0.25">
      <c r="A483">
        <f t="shared" ca="1" si="10"/>
        <v>0.54460919391089835</v>
      </c>
      <c r="B483" s="2" t="s">
        <v>187</v>
      </c>
      <c r="C483" s="2" t="s">
        <v>188</v>
      </c>
      <c r="D483" s="2" t="s">
        <v>6895</v>
      </c>
      <c r="E483" s="2" t="s">
        <v>7842</v>
      </c>
      <c r="F483" s="2" t="s">
        <v>7843</v>
      </c>
      <c r="G483" t="s">
        <v>79</v>
      </c>
      <c r="H483" s="1">
        <f>DATE(2025,1,14)</f>
        <v>45671</v>
      </c>
      <c r="I483">
        <v>446.4</v>
      </c>
    </row>
    <row r="484" spans="1:16" x14ac:dyDescent="0.25">
      <c r="A484">
        <f t="shared" ca="1" si="10"/>
        <v>2.520028173684663E-2</v>
      </c>
      <c r="B484" s="2" t="s">
        <v>261</v>
      </c>
      <c r="C484" s="2" t="s">
        <v>262</v>
      </c>
      <c r="D484" s="2" t="s">
        <v>6895</v>
      </c>
      <c r="E484" s="2" t="s">
        <v>7844</v>
      </c>
      <c r="F484" s="2" t="s">
        <v>7845</v>
      </c>
      <c r="G484" t="s">
        <v>101</v>
      </c>
      <c r="H484" s="1">
        <f>DATE(2025,1,24)</f>
        <v>45681</v>
      </c>
      <c r="I484">
        <v>125.6</v>
      </c>
    </row>
    <row r="485" spans="1:16" x14ac:dyDescent="0.25">
      <c r="A485">
        <f t="shared" ca="1" si="10"/>
        <v>4.9549055347106519E-2</v>
      </c>
      <c r="B485" s="2" t="s">
        <v>6982</v>
      </c>
      <c r="C485" s="2" t="s">
        <v>6983</v>
      </c>
      <c r="D485" s="2" t="s">
        <v>6895</v>
      </c>
      <c r="E485" s="2" t="s">
        <v>7846</v>
      </c>
      <c r="F485" s="2" t="s">
        <v>7847</v>
      </c>
      <c r="G485" t="s">
        <v>79</v>
      </c>
      <c r="H485" s="1">
        <f>DATE(2024,10,9)</f>
        <v>45574</v>
      </c>
      <c r="I485">
        <v>667.2</v>
      </c>
    </row>
    <row r="486" spans="1:16" x14ac:dyDescent="0.25">
      <c r="A486">
        <f t="shared" ca="1" si="10"/>
        <v>0.46249245405021566</v>
      </c>
      <c r="B486" s="2" t="s">
        <v>417</v>
      </c>
      <c r="C486" s="2" t="s">
        <v>418</v>
      </c>
      <c r="D486" s="2" t="s">
        <v>6895</v>
      </c>
      <c r="E486" s="2" t="s">
        <v>7848</v>
      </c>
      <c r="F486" s="2" t="s">
        <v>6909</v>
      </c>
      <c r="G486" t="s">
        <v>79</v>
      </c>
      <c r="H486" s="1">
        <f>DATE(2024,10,23)</f>
        <v>45588</v>
      </c>
      <c r="I486">
        <v>1225.8499999999999</v>
      </c>
    </row>
    <row r="487" spans="1:16" x14ac:dyDescent="0.25">
      <c r="A487">
        <f t="shared" ca="1" si="10"/>
        <v>0.52118204676383273</v>
      </c>
      <c r="B487" s="2" t="s">
        <v>136</v>
      </c>
      <c r="C487" s="2" t="s">
        <v>137</v>
      </c>
      <c r="D487" s="2" t="s">
        <v>6895</v>
      </c>
      <c r="E487" s="2" t="s">
        <v>7849</v>
      </c>
      <c r="F487" s="2" t="s">
        <v>7850</v>
      </c>
      <c r="G487" t="s">
        <v>101</v>
      </c>
      <c r="H487" s="1">
        <f>DATE(2025,2,6)</f>
        <v>45694</v>
      </c>
      <c r="I487">
        <v>68.98</v>
      </c>
    </row>
    <row r="488" spans="1:16" x14ac:dyDescent="0.25">
      <c r="A488">
        <f t="shared" ca="1" si="10"/>
        <v>4.8782362652989408E-2</v>
      </c>
      <c r="B488" s="2" t="s">
        <v>241</v>
      </c>
      <c r="C488" s="2" t="s">
        <v>242</v>
      </c>
      <c r="D488" s="2" t="s">
        <v>6895</v>
      </c>
      <c r="E488" s="2" t="s">
        <v>7851</v>
      </c>
      <c r="F488" s="2" t="s">
        <v>7852</v>
      </c>
      <c r="G488" t="s">
        <v>101</v>
      </c>
      <c r="H488" s="1">
        <f>DATE(2025,1,13)</f>
        <v>45670</v>
      </c>
      <c r="I488">
        <v>360.24</v>
      </c>
    </row>
    <row r="489" spans="1:16" x14ac:dyDescent="0.25">
      <c r="A489">
        <f t="shared" ca="1" si="10"/>
        <v>0.7939873090971642</v>
      </c>
      <c r="B489" s="2" t="s">
        <v>81</v>
      </c>
      <c r="C489" s="2" t="s">
        <v>82</v>
      </c>
      <c r="D489" s="2" t="s">
        <v>6895</v>
      </c>
      <c r="E489" s="2" t="s">
        <v>7853</v>
      </c>
      <c r="F489" s="2" t="s">
        <v>7854</v>
      </c>
      <c r="G489" t="s">
        <v>101</v>
      </c>
      <c r="H489" s="1">
        <f>DATE(2025,2,28)</f>
        <v>45716</v>
      </c>
      <c r="I489">
        <v>8385.09</v>
      </c>
    </row>
    <row r="490" spans="1:16" x14ac:dyDescent="0.25">
      <c r="A490">
        <f t="shared" ca="1" si="10"/>
        <v>0.9408037400994077</v>
      </c>
      <c r="B490" s="2" t="s">
        <v>7083</v>
      </c>
      <c r="C490" s="2" t="s">
        <v>7084</v>
      </c>
      <c r="D490" s="2" t="s">
        <v>6895</v>
      </c>
      <c r="E490" s="2" t="s">
        <v>7855</v>
      </c>
      <c r="F490" s="2" t="s">
        <v>7856</v>
      </c>
      <c r="G490" t="s">
        <v>79</v>
      </c>
      <c r="H490" s="1">
        <f>DATE(2025,1,7)</f>
        <v>45664</v>
      </c>
      <c r="I490">
        <v>7176.75</v>
      </c>
    </row>
    <row r="491" spans="1:16" x14ac:dyDescent="0.25">
      <c r="A491">
        <f t="shared" ca="1" si="10"/>
        <v>3.3538298951427792E-2</v>
      </c>
      <c r="B491" s="2" t="s">
        <v>6982</v>
      </c>
      <c r="C491" s="2" t="s">
        <v>6983</v>
      </c>
      <c r="D491" s="2" t="s">
        <v>6895</v>
      </c>
      <c r="E491" s="2" t="s">
        <v>7857</v>
      </c>
      <c r="F491" s="2" t="s">
        <v>7148</v>
      </c>
      <c r="G491" t="s">
        <v>79</v>
      </c>
      <c r="H491" s="1">
        <f>DATE(2024,12,20)</f>
        <v>45646</v>
      </c>
      <c r="I491">
        <v>509.33</v>
      </c>
    </row>
    <row r="492" spans="1:16" x14ac:dyDescent="0.25">
      <c r="A492">
        <f t="shared" ca="1" si="10"/>
        <v>0.69201113595444819</v>
      </c>
      <c r="B492" s="2" t="s">
        <v>6982</v>
      </c>
      <c r="C492" s="2" t="s">
        <v>6983</v>
      </c>
      <c r="D492" s="2" t="s">
        <v>6895</v>
      </c>
      <c r="E492" s="2" t="s">
        <v>7858</v>
      </c>
      <c r="F492" s="2" t="s">
        <v>7859</v>
      </c>
      <c r="G492" t="s">
        <v>79</v>
      </c>
      <c r="H492" s="1">
        <f>DATE(2025,1,15)</f>
        <v>45672</v>
      </c>
      <c r="I492">
        <v>59.54</v>
      </c>
    </row>
    <row r="493" spans="1:16" x14ac:dyDescent="0.25">
      <c r="A493">
        <f t="shared" ca="1" si="10"/>
        <v>0.31071338082336375</v>
      </c>
      <c r="B493" s="2" t="s">
        <v>187</v>
      </c>
      <c r="C493" s="2" t="s">
        <v>188</v>
      </c>
      <c r="D493" s="2" t="s">
        <v>6895</v>
      </c>
      <c r="E493" s="2" t="s">
        <v>7860</v>
      </c>
      <c r="F493" s="2" t="s">
        <v>7861</v>
      </c>
      <c r="G493" t="s">
        <v>101</v>
      </c>
      <c r="H493" s="1">
        <f>DATE(2025,1,16)</f>
        <v>45673</v>
      </c>
      <c r="I493">
        <v>3270.4</v>
      </c>
    </row>
    <row r="494" spans="1:16" x14ac:dyDescent="0.25">
      <c r="A494">
        <f t="shared" ca="1" si="10"/>
        <v>0.4730581784860608</v>
      </c>
      <c r="B494" s="2" t="s">
        <v>4565</v>
      </c>
      <c r="C494" s="2" t="s">
        <v>4566</v>
      </c>
      <c r="D494" s="2" t="s">
        <v>6895</v>
      </c>
      <c r="E494" s="2" t="s">
        <v>7862</v>
      </c>
      <c r="F494" s="2" t="s">
        <v>7863</v>
      </c>
      <c r="G494" t="s">
        <v>101</v>
      </c>
      <c r="H494" s="1">
        <f>DATE(2025,2,5)</f>
        <v>45693</v>
      </c>
      <c r="I494">
        <v>295.05</v>
      </c>
    </row>
    <row r="495" spans="1:16" x14ac:dyDescent="0.25">
      <c r="A495">
        <f t="shared" ca="1" si="10"/>
        <v>0.86162350630468232</v>
      </c>
      <c r="B495" s="2" t="s">
        <v>241</v>
      </c>
      <c r="C495" s="2" t="s">
        <v>242</v>
      </c>
      <c r="D495" s="2" t="s">
        <v>6895</v>
      </c>
      <c r="E495" s="2" t="s">
        <v>7864</v>
      </c>
      <c r="F495" s="2" t="s">
        <v>7243</v>
      </c>
      <c r="G495" t="s">
        <v>101</v>
      </c>
      <c r="H495" s="1">
        <f>DATE(2025,1,9)</f>
        <v>45666</v>
      </c>
      <c r="I495">
        <v>-111.3</v>
      </c>
    </row>
    <row r="496" spans="1:16" x14ac:dyDescent="0.25">
      <c r="A496">
        <f t="shared" ca="1" si="10"/>
        <v>0.79191195228219557</v>
      </c>
      <c r="B496" s="2" t="s">
        <v>241</v>
      </c>
      <c r="C496" s="2" t="s">
        <v>242</v>
      </c>
      <c r="D496" s="2" t="s">
        <v>6895</v>
      </c>
      <c r="E496" s="2" t="s">
        <v>7865</v>
      </c>
      <c r="F496" s="2" t="s">
        <v>7866</v>
      </c>
      <c r="G496" t="s">
        <v>79</v>
      </c>
      <c r="H496" s="1">
        <f>DATE(2024,12,3)</f>
        <v>45629</v>
      </c>
      <c r="I496">
        <v>1291.78</v>
      </c>
      <c r="P496" s="12"/>
    </row>
    <row r="497" spans="1:16" x14ac:dyDescent="0.25">
      <c r="A497">
        <f t="shared" ca="1" si="10"/>
        <v>0.1432612647515078</v>
      </c>
      <c r="B497" s="2" t="s">
        <v>150</v>
      </c>
      <c r="C497" s="2" t="s">
        <v>151</v>
      </c>
      <c r="D497" s="2" t="s">
        <v>6895</v>
      </c>
      <c r="E497" s="2" t="s">
        <v>7867</v>
      </c>
      <c r="F497" s="2" t="s">
        <v>7868</v>
      </c>
      <c r="G497" t="s">
        <v>79</v>
      </c>
      <c r="H497" s="1">
        <f>DATE(2024,10,1)</f>
        <v>45566</v>
      </c>
      <c r="I497">
        <v>1787.35</v>
      </c>
    </row>
    <row r="498" spans="1:16" x14ac:dyDescent="0.25">
      <c r="A498">
        <f t="shared" ca="1" si="10"/>
        <v>0.29981173427226593</v>
      </c>
      <c r="B498" s="2" t="s">
        <v>187</v>
      </c>
      <c r="C498" s="2" t="s">
        <v>188</v>
      </c>
      <c r="D498" s="2" t="s">
        <v>6895</v>
      </c>
      <c r="E498" s="2" t="s">
        <v>7869</v>
      </c>
      <c r="F498" s="2" t="s">
        <v>7870</v>
      </c>
      <c r="G498" t="s">
        <v>79</v>
      </c>
      <c r="H498" s="1">
        <f>DATE(2024,12,6)</f>
        <v>45632</v>
      </c>
      <c r="I498">
        <v>298.8</v>
      </c>
    </row>
    <row r="499" spans="1:16" x14ac:dyDescent="0.25">
      <c r="A499">
        <f t="shared" ca="1" si="10"/>
        <v>0.90088466866116412</v>
      </c>
      <c r="B499" s="2" t="s">
        <v>81</v>
      </c>
      <c r="C499" s="2" t="s">
        <v>82</v>
      </c>
      <c r="D499" s="2" t="s">
        <v>6895</v>
      </c>
      <c r="E499" s="2" t="s">
        <v>7871</v>
      </c>
      <c r="F499" s="2" t="s">
        <v>7872</v>
      </c>
      <c r="G499" t="s">
        <v>101</v>
      </c>
      <c r="H499" s="1">
        <f>DATE(2025,2,2)</f>
        <v>45690</v>
      </c>
      <c r="I499">
        <v>1142.23</v>
      </c>
    </row>
    <row r="500" spans="1:16" x14ac:dyDescent="0.25">
      <c r="A500">
        <f t="shared" ca="1" si="10"/>
        <v>0.97164235679483402</v>
      </c>
      <c r="B500" s="2" t="s">
        <v>6982</v>
      </c>
      <c r="C500" s="2" t="s">
        <v>6983</v>
      </c>
      <c r="D500" s="2" t="s">
        <v>6895</v>
      </c>
      <c r="E500" s="2" t="s">
        <v>7873</v>
      </c>
      <c r="F500" s="2" t="s">
        <v>7874</v>
      </c>
      <c r="G500" t="s">
        <v>79</v>
      </c>
      <c r="H500" s="1">
        <f>DATE(2024,11,13)</f>
        <v>45609</v>
      </c>
      <c r="I500">
        <v>399.84</v>
      </c>
    </row>
    <row r="501" spans="1:16" x14ac:dyDescent="0.25">
      <c r="A501">
        <f t="shared" ca="1" si="10"/>
        <v>0.56579347690962689</v>
      </c>
      <c r="B501" s="2" t="s">
        <v>4266</v>
      </c>
      <c r="C501" s="2" t="s">
        <v>4267</v>
      </c>
      <c r="D501" s="2" t="s">
        <v>6895</v>
      </c>
      <c r="E501" s="2" t="s">
        <v>7875</v>
      </c>
      <c r="F501" s="2" t="s">
        <v>7399</v>
      </c>
      <c r="G501" t="s">
        <v>79</v>
      </c>
      <c r="H501" s="1">
        <f>DATE(2024,11,18)</f>
        <v>45614</v>
      </c>
      <c r="I501">
        <v>3230.5</v>
      </c>
    </row>
    <row r="502" spans="1:16" x14ac:dyDescent="0.25">
      <c r="A502">
        <f t="shared" ca="1" si="10"/>
        <v>0.79989194437814459</v>
      </c>
      <c r="B502" s="2" t="s">
        <v>85</v>
      </c>
      <c r="C502" s="2" t="s">
        <v>86</v>
      </c>
      <c r="D502" s="2" t="s">
        <v>6895</v>
      </c>
      <c r="E502" s="2" t="s">
        <v>7876</v>
      </c>
      <c r="F502" s="2" t="s">
        <v>7877</v>
      </c>
      <c r="G502" t="s">
        <v>79</v>
      </c>
      <c r="H502" s="1">
        <f>DATE(2024,10,11)</f>
        <v>45576</v>
      </c>
      <c r="I502">
        <v>2294.16</v>
      </c>
    </row>
    <row r="503" spans="1:16" x14ac:dyDescent="0.25">
      <c r="A503">
        <f t="shared" ca="1" si="10"/>
        <v>0.53343361210971629</v>
      </c>
      <c r="B503" s="2" t="s">
        <v>6982</v>
      </c>
      <c r="C503" s="2" t="s">
        <v>6983</v>
      </c>
      <c r="D503" s="2" t="s">
        <v>6895</v>
      </c>
      <c r="E503" s="2" t="s">
        <v>7878</v>
      </c>
      <c r="F503" s="2" t="s">
        <v>7879</v>
      </c>
      <c r="G503" t="s">
        <v>79</v>
      </c>
      <c r="H503" s="1">
        <f>DATE(2024,11,15)</f>
        <v>45611</v>
      </c>
      <c r="I503">
        <v>88.96</v>
      </c>
    </row>
    <row r="504" spans="1:16" x14ac:dyDescent="0.25">
      <c r="A504">
        <f t="shared" ca="1" si="10"/>
        <v>0.77945167573428475</v>
      </c>
      <c r="B504" s="2" t="s">
        <v>307</v>
      </c>
      <c r="C504" s="2" t="s">
        <v>308</v>
      </c>
      <c r="D504" s="2" t="s">
        <v>6895</v>
      </c>
      <c r="E504" s="2" t="s">
        <v>7880</v>
      </c>
      <c r="F504" s="2" t="s">
        <v>7881</v>
      </c>
      <c r="G504" t="s">
        <v>79</v>
      </c>
      <c r="H504" s="1">
        <f>DATE(2024,12,10)</f>
        <v>45636</v>
      </c>
      <c r="I504">
        <v>8582.0300000000007</v>
      </c>
    </row>
    <row r="505" spans="1:16" x14ac:dyDescent="0.25">
      <c r="A505">
        <f t="shared" ca="1" si="10"/>
        <v>0.71842385177506074</v>
      </c>
      <c r="B505" s="2" t="s">
        <v>187</v>
      </c>
      <c r="C505" s="2" t="s">
        <v>188</v>
      </c>
      <c r="D505" s="2" t="s">
        <v>6895</v>
      </c>
      <c r="E505" s="2" t="s">
        <v>7882</v>
      </c>
      <c r="F505" s="2" t="s">
        <v>7883</v>
      </c>
      <c r="G505" t="s">
        <v>101</v>
      </c>
      <c r="H505" s="1">
        <f>DATE(2025,1,31)</f>
        <v>45688</v>
      </c>
      <c r="I505">
        <v>402</v>
      </c>
    </row>
    <row r="506" spans="1:16" x14ac:dyDescent="0.25">
      <c r="A506">
        <f t="shared" ca="1" si="10"/>
        <v>0.44720077772052635</v>
      </c>
      <c r="B506" s="2" t="s">
        <v>187</v>
      </c>
      <c r="C506" s="2" t="s">
        <v>188</v>
      </c>
      <c r="D506" s="2" t="s">
        <v>6895</v>
      </c>
      <c r="E506" s="2" t="s">
        <v>7884</v>
      </c>
      <c r="F506" s="2" t="s">
        <v>7885</v>
      </c>
      <c r="G506" t="s">
        <v>79</v>
      </c>
      <c r="H506" s="1">
        <f>DATE(2025,1,9)</f>
        <v>45666</v>
      </c>
      <c r="I506">
        <v>4242.66</v>
      </c>
    </row>
    <row r="507" spans="1:16" x14ac:dyDescent="0.25">
      <c r="A507">
        <f t="shared" ca="1" si="10"/>
        <v>0.10981910108594783</v>
      </c>
      <c r="B507" s="2" t="s">
        <v>85</v>
      </c>
      <c r="C507" s="2" t="s">
        <v>86</v>
      </c>
      <c r="D507" s="2" t="s">
        <v>6895</v>
      </c>
      <c r="E507" s="2" t="s">
        <v>7886</v>
      </c>
      <c r="F507" s="2" t="s">
        <v>7887</v>
      </c>
      <c r="G507" t="s">
        <v>101</v>
      </c>
      <c r="H507" s="1">
        <f>DATE(2024,12,23)</f>
        <v>45649</v>
      </c>
      <c r="I507">
        <v>3340.06</v>
      </c>
    </row>
    <row r="508" spans="1:16" x14ac:dyDescent="0.25">
      <c r="A508">
        <f t="shared" ca="1" si="10"/>
        <v>0.53593325500392763</v>
      </c>
      <c r="B508" s="2" t="s">
        <v>6982</v>
      </c>
      <c r="C508" s="2" t="s">
        <v>6983</v>
      </c>
      <c r="D508" s="2" t="s">
        <v>6895</v>
      </c>
      <c r="E508" s="2" t="s">
        <v>7888</v>
      </c>
      <c r="F508" s="2" t="s">
        <v>7889</v>
      </c>
      <c r="G508" t="s">
        <v>79</v>
      </c>
      <c r="H508" s="1">
        <f>DATE(2024,12,24)</f>
        <v>45650</v>
      </c>
      <c r="I508">
        <v>0</v>
      </c>
    </row>
    <row r="509" spans="1:16" x14ac:dyDescent="0.25">
      <c r="A509">
        <f t="shared" ca="1" si="10"/>
        <v>0.59270572843057068</v>
      </c>
      <c r="B509" s="2" t="s">
        <v>187</v>
      </c>
      <c r="C509" s="2" t="s">
        <v>188</v>
      </c>
      <c r="D509" s="2" t="s">
        <v>6895</v>
      </c>
      <c r="E509" s="2" t="s">
        <v>7890</v>
      </c>
      <c r="F509" s="2" t="s">
        <v>7891</v>
      </c>
      <c r="G509" t="s">
        <v>79</v>
      </c>
      <c r="H509" s="1">
        <f>DATE(2024,11,22)</f>
        <v>45618</v>
      </c>
      <c r="I509">
        <v>446.4</v>
      </c>
    </row>
    <row r="510" spans="1:16" x14ac:dyDescent="0.25">
      <c r="A510">
        <f t="shared" ca="1" si="10"/>
        <v>0.26494038596582992</v>
      </c>
      <c r="B510" s="2" t="s">
        <v>136</v>
      </c>
      <c r="C510" s="2" t="s">
        <v>137</v>
      </c>
      <c r="D510" s="2" t="s">
        <v>6895</v>
      </c>
      <c r="E510" s="2" t="s">
        <v>7892</v>
      </c>
      <c r="F510" s="2" t="s">
        <v>7893</v>
      </c>
      <c r="G510" t="s">
        <v>79</v>
      </c>
      <c r="H510" s="1">
        <f>DATE(2024,12,19)</f>
        <v>45645</v>
      </c>
      <c r="I510">
        <v>475.11</v>
      </c>
    </row>
    <row r="511" spans="1:16" x14ac:dyDescent="0.25">
      <c r="A511">
        <f t="shared" ca="1" si="10"/>
        <v>0.55604214116298756</v>
      </c>
      <c r="B511" s="2" t="s">
        <v>74</v>
      </c>
      <c r="C511" s="2" t="s">
        <v>75</v>
      </c>
      <c r="D511" s="2" t="s">
        <v>6895</v>
      </c>
      <c r="E511" s="2" t="s">
        <v>7894</v>
      </c>
      <c r="F511" s="2" t="s">
        <v>7895</v>
      </c>
      <c r="G511" t="s">
        <v>101</v>
      </c>
      <c r="H511" s="1">
        <f>DATE(2025,2,27)</f>
        <v>45715</v>
      </c>
      <c r="I511">
        <v>6670.03</v>
      </c>
      <c r="P511" s="12"/>
    </row>
    <row r="512" spans="1:16" x14ac:dyDescent="0.25">
      <c r="A512">
        <f t="shared" ca="1" si="10"/>
        <v>0.61180874101867844</v>
      </c>
      <c r="B512" s="2" t="s">
        <v>417</v>
      </c>
      <c r="C512" s="2" t="s">
        <v>418</v>
      </c>
      <c r="D512" s="2" t="s">
        <v>6895</v>
      </c>
      <c r="E512" s="2" t="s">
        <v>7896</v>
      </c>
      <c r="F512" s="2" t="s">
        <v>7897</v>
      </c>
      <c r="G512" t="s">
        <v>101</v>
      </c>
      <c r="H512" s="1">
        <f>DATE(2024,12,26)</f>
        <v>45652</v>
      </c>
      <c r="I512">
        <v>2079.37</v>
      </c>
    </row>
    <row r="513" spans="1:16" x14ac:dyDescent="0.25">
      <c r="A513">
        <f t="shared" ca="1" si="10"/>
        <v>0.61492080189830733</v>
      </c>
      <c r="B513" s="2" t="s">
        <v>6982</v>
      </c>
      <c r="C513" s="2" t="s">
        <v>6983</v>
      </c>
      <c r="D513" s="2" t="s">
        <v>6895</v>
      </c>
      <c r="E513" s="2" t="s">
        <v>7898</v>
      </c>
      <c r="F513" s="2" t="s">
        <v>7899</v>
      </c>
      <c r="G513" t="s">
        <v>79</v>
      </c>
      <c r="H513" s="1">
        <f>DATE(2024,11,15)</f>
        <v>45611</v>
      </c>
      <c r="I513">
        <v>208.24</v>
      </c>
    </row>
    <row r="514" spans="1:16" x14ac:dyDescent="0.25">
      <c r="A514">
        <f t="shared" ca="1" si="10"/>
        <v>1.7442669369318153E-2</v>
      </c>
      <c r="B514" s="2" t="s">
        <v>6982</v>
      </c>
      <c r="C514" s="2" t="s">
        <v>6983</v>
      </c>
      <c r="D514" s="2" t="s">
        <v>6895</v>
      </c>
      <c r="E514" s="2" t="s">
        <v>7900</v>
      </c>
      <c r="F514" s="2" t="s">
        <v>7901</v>
      </c>
      <c r="G514" t="s">
        <v>79</v>
      </c>
      <c r="H514" s="1">
        <f>DATE(2024,11,12)</f>
        <v>45608</v>
      </c>
      <c r="I514">
        <v>8.9700000000000006</v>
      </c>
    </row>
    <row r="515" spans="1:16" x14ac:dyDescent="0.25">
      <c r="A515">
        <f t="shared" ref="A515:A578" ca="1" si="11">RAND()</f>
        <v>0.94570525905731784</v>
      </c>
      <c r="B515" s="2" t="s">
        <v>6982</v>
      </c>
      <c r="C515" s="2" t="s">
        <v>6983</v>
      </c>
      <c r="D515" s="2" t="s">
        <v>6895</v>
      </c>
      <c r="E515" s="2" t="s">
        <v>7902</v>
      </c>
      <c r="F515" s="2" t="s">
        <v>7903</v>
      </c>
      <c r="G515" t="s">
        <v>79</v>
      </c>
      <c r="H515" s="1">
        <f>DATE(2025,1,2)</f>
        <v>45659</v>
      </c>
      <c r="I515">
        <v>600</v>
      </c>
      <c r="P515" s="12"/>
    </row>
    <row r="516" spans="1:16" x14ac:dyDescent="0.25">
      <c r="A516">
        <f t="shared" ca="1" si="11"/>
        <v>0.57399797208072401</v>
      </c>
      <c r="B516" s="2" t="s">
        <v>150</v>
      </c>
      <c r="C516" s="2" t="s">
        <v>151</v>
      </c>
      <c r="D516" s="2" t="s">
        <v>6895</v>
      </c>
      <c r="E516" s="2" t="s">
        <v>7904</v>
      </c>
      <c r="F516" s="2" t="s">
        <v>7905</v>
      </c>
      <c r="G516" t="s">
        <v>79</v>
      </c>
      <c r="H516" s="1">
        <f>DATE(2024,10,24)</f>
        <v>45589</v>
      </c>
      <c r="I516">
        <v>183.56</v>
      </c>
    </row>
    <row r="517" spans="1:16" x14ac:dyDescent="0.25">
      <c r="A517">
        <f t="shared" ca="1" si="11"/>
        <v>0.13430315574986895</v>
      </c>
      <c r="B517" s="2" t="s">
        <v>6982</v>
      </c>
      <c r="C517" s="2" t="s">
        <v>6983</v>
      </c>
      <c r="D517" s="2" t="s">
        <v>6895</v>
      </c>
      <c r="E517" s="2" t="s">
        <v>7906</v>
      </c>
      <c r="F517" s="2" t="s">
        <v>7907</v>
      </c>
      <c r="G517" t="s">
        <v>79</v>
      </c>
      <c r="H517" s="1">
        <f>DATE(2025,1,10)</f>
        <v>45667</v>
      </c>
      <c r="I517">
        <v>1097.8399999999999</v>
      </c>
    </row>
    <row r="518" spans="1:16" x14ac:dyDescent="0.25">
      <c r="A518">
        <f t="shared" ca="1" si="11"/>
        <v>0.3195103711947741</v>
      </c>
      <c r="B518" s="2" t="s">
        <v>6982</v>
      </c>
      <c r="C518" s="2" t="s">
        <v>6983</v>
      </c>
      <c r="D518" s="2" t="s">
        <v>6895</v>
      </c>
      <c r="E518" s="2" t="s">
        <v>7908</v>
      </c>
      <c r="F518" s="2" t="s">
        <v>7909</v>
      </c>
      <c r="G518" t="s">
        <v>79</v>
      </c>
      <c r="H518" s="1">
        <f>DATE(2024,10,3)</f>
        <v>45568</v>
      </c>
      <c r="I518">
        <v>29.77</v>
      </c>
    </row>
    <row r="519" spans="1:16" x14ac:dyDescent="0.25">
      <c r="A519">
        <f t="shared" ca="1" si="11"/>
        <v>0.54004260755694522</v>
      </c>
      <c r="B519" s="2" t="s">
        <v>187</v>
      </c>
      <c r="C519" s="2" t="s">
        <v>188</v>
      </c>
      <c r="D519" s="2" t="s">
        <v>6895</v>
      </c>
      <c r="E519" s="2" t="s">
        <v>7910</v>
      </c>
      <c r="F519" s="2" t="s">
        <v>7911</v>
      </c>
      <c r="G519" t="s">
        <v>101</v>
      </c>
      <c r="H519" s="1">
        <f>DATE(2025,1,17)</f>
        <v>45674</v>
      </c>
      <c r="I519">
        <v>111.6</v>
      </c>
    </row>
    <row r="520" spans="1:16" x14ac:dyDescent="0.25">
      <c r="A520">
        <f t="shared" ca="1" si="11"/>
        <v>0.63576161481430127</v>
      </c>
      <c r="B520" s="2" t="s">
        <v>187</v>
      </c>
      <c r="C520" s="2" t="s">
        <v>188</v>
      </c>
      <c r="D520" s="2" t="s">
        <v>6895</v>
      </c>
      <c r="E520" s="2" t="s">
        <v>7912</v>
      </c>
      <c r="F520" s="2" t="s">
        <v>7913</v>
      </c>
      <c r="G520" t="s">
        <v>101</v>
      </c>
      <c r="H520" s="1">
        <f>DATE(2025,1,28)</f>
        <v>45685</v>
      </c>
      <c r="I520">
        <v>819</v>
      </c>
    </row>
    <row r="521" spans="1:16" x14ac:dyDescent="0.25">
      <c r="A521">
        <f t="shared" ca="1" si="11"/>
        <v>0.32597055639685901</v>
      </c>
      <c r="B521" s="2" t="s">
        <v>311</v>
      </c>
      <c r="C521" s="2" t="s">
        <v>312</v>
      </c>
      <c r="D521" s="2" t="s">
        <v>6895</v>
      </c>
      <c r="E521" s="2" t="s">
        <v>7914</v>
      </c>
      <c r="F521" s="2" t="s">
        <v>7915</v>
      </c>
      <c r="G521" t="s">
        <v>79</v>
      </c>
      <c r="H521" s="1">
        <f>DATE(2024,12,17)</f>
        <v>45643</v>
      </c>
      <c r="I521">
        <v>0</v>
      </c>
    </row>
    <row r="522" spans="1:16" x14ac:dyDescent="0.25">
      <c r="A522">
        <f t="shared" ca="1" si="11"/>
        <v>0.63862882469961968</v>
      </c>
      <c r="B522" s="2" t="s">
        <v>187</v>
      </c>
      <c r="C522" s="2" t="s">
        <v>188</v>
      </c>
      <c r="D522" s="2" t="s">
        <v>6895</v>
      </c>
      <c r="E522" s="2" t="s">
        <v>7916</v>
      </c>
      <c r="F522" s="2" t="s">
        <v>7917</v>
      </c>
      <c r="G522" t="s">
        <v>79</v>
      </c>
      <c r="H522" s="1">
        <f>DATE(2024,12,18)</f>
        <v>45644</v>
      </c>
      <c r="I522">
        <v>7992</v>
      </c>
    </row>
    <row r="523" spans="1:16" x14ac:dyDescent="0.25">
      <c r="A523">
        <f t="shared" ca="1" si="11"/>
        <v>0.71994154148346801</v>
      </c>
      <c r="B523" s="2" t="s">
        <v>81</v>
      </c>
      <c r="C523" s="2" t="s">
        <v>82</v>
      </c>
      <c r="D523" s="2" t="s">
        <v>6895</v>
      </c>
      <c r="E523" s="2" t="s">
        <v>7918</v>
      </c>
      <c r="F523" s="2" t="s">
        <v>7919</v>
      </c>
      <c r="G523" t="s">
        <v>101</v>
      </c>
      <c r="H523" s="1">
        <f>DATE(2025,2,24)</f>
        <v>45712</v>
      </c>
      <c r="I523">
        <v>1045.33</v>
      </c>
    </row>
    <row r="524" spans="1:16" x14ac:dyDescent="0.25">
      <c r="A524">
        <f t="shared" ca="1" si="11"/>
        <v>0.26417942672282302</v>
      </c>
      <c r="B524" s="2" t="s">
        <v>6982</v>
      </c>
      <c r="C524" s="2" t="s">
        <v>6983</v>
      </c>
      <c r="D524" s="2" t="s">
        <v>6895</v>
      </c>
      <c r="E524" s="2" t="s">
        <v>7920</v>
      </c>
      <c r="F524" s="2" t="s">
        <v>6856</v>
      </c>
      <c r="G524" t="s">
        <v>79</v>
      </c>
      <c r="H524" s="1">
        <f>DATE(2024,12,12)</f>
        <v>45638</v>
      </c>
      <c r="I524">
        <v>231.66</v>
      </c>
    </row>
    <row r="525" spans="1:16" x14ac:dyDescent="0.25">
      <c r="A525">
        <f t="shared" ca="1" si="11"/>
        <v>0.54824151767323159</v>
      </c>
      <c r="B525" s="2" t="s">
        <v>241</v>
      </c>
      <c r="C525" s="2" t="s">
        <v>242</v>
      </c>
      <c r="D525" s="2" t="s">
        <v>6895</v>
      </c>
      <c r="E525" s="2" t="s">
        <v>7921</v>
      </c>
      <c r="F525" s="2" t="s">
        <v>7922</v>
      </c>
      <c r="G525" t="s">
        <v>79</v>
      </c>
      <c r="H525" s="1">
        <f>DATE(2024,10,30)</f>
        <v>45595</v>
      </c>
      <c r="I525">
        <v>214.44</v>
      </c>
    </row>
    <row r="526" spans="1:16" x14ac:dyDescent="0.25">
      <c r="A526">
        <f t="shared" ca="1" si="11"/>
        <v>9.0149653711650846E-3</v>
      </c>
      <c r="B526" s="2" t="s">
        <v>261</v>
      </c>
      <c r="C526" s="2" t="s">
        <v>262</v>
      </c>
      <c r="D526" s="2" t="s">
        <v>6895</v>
      </c>
      <c r="E526" s="2" t="s">
        <v>7923</v>
      </c>
      <c r="F526" s="2" t="s">
        <v>7924</v>
      </c>
      <c r="G526" t="s">
        <v>79</v>
      </c>
      <c r="H526" s="1">
        <f>DATE(2024,12,17)</f>
        <v>45643</v>
      </c>
      <c r="I526">
        <v>1371.75</v>
      </c>
    </row>
    <row r="527" spans="1:16" x14ac:dyDescent="0.25">
      <c r="A527">
        <f t="shared" ca="1" si="11"/>
        <v>0.63942369103208752</v>
      </c>
      <c r="B527" s="2" t="s">
        <v>6982</v>
      </c>
      <c r="C527" s="2" t="s">
        <v>6983</v>
      </c>
      <c r="D527" s="2" t="s">
        <v>6895</v>
      </c>
      <c r="E527" s="2" t="s">
        <v>7925</v>
      </c>
      <c r="F527" s="2" t="s">
        <v>7926</v>
      </c>
      <c r="G527" t="s">
        <v>79</v>
      </c>
      <c r="H527" s="1">
        <f>DATE(2025,1,3)</f>
        <v>45660</v>
      </c>
      <c r="I527">
        <v>70.489999999999995</v>
      </c>
    </row>
    <row r="528" spans="1:16" x14ac:dyDescent="0.25">
      <c r="A528">
        <f t="shared" ca="1" si="11"/>
        <v>0.98891582541836309</v>
      </c>
      <c r="B528" s="2" t="s">
        <v>6982</v>
      </c>
      <c r="C528" s="2" t="s">
        <v>6983</v>
      </c>
      <c r="D528" s="2" t="s">
        <v>6895</v>
      </c>
      <c r="E528" s="2" t="s">
        <v>7927</v>
      </c>
      <c r="F528" s="2" t="s">
        <v>7928</v>
      </c>
      <c r="G528" t="s">
        <v>79</v>
      </c>
      <c r="H528" s="1">
        <f>DATE(2025,1,17)</f>
        <v>45674</v>
      </c>
      <c r="I528">
        <v>2937</v>
      </c>
    </row>
    <row r="529" spans="1:9" x14ac:dyDescent="0.25">
      <c r="A529">
        <f t="shared" ca="1" si="11"/>
        <v>0.67599532991566202</v>
      </c>
      <c r="B529" s="2" t="s">
        <v>6982</v>
      </c>
      <c r="C529" s="2" t="s">
        <v>6983</v>
      </c>
      <c r="D529" s="2" t="s">
        <v>6895</v>
      </c>
      <c r="E529" s="2" t="s">
        <v>7929</v>
      </c>
      <c r="F529" s="2" t="s">
        <v>7930</v>
      </c>
      <c r="G529" t="s">
        <v>79</v>
      </c>
      <c r="H529" s="1">
        <f>DATE(2024,10,22)</f>
        <v>45587</v>
      </c>
      <c r="I529">
        <v>1016</v>
      </c>
    </row>
    <row r="530" spans="1:9" x14ac:dyDescent="0.25">
      <c r="A530">
        <f t="shared" ca="1" si="11"/>
        <v>0.66157425865029373</v>
      </c>
      <c r="B530" s="2" t="s">
        <v>74</v>
      </c>
      <c r="C530" s="2" t="s">
        <v>75</v>
      </c>
      <c r="D530" s="2" t="s">
        <v>6895</v>
      </c>
      <c r="E530" s="2" t="s">
        <v>7931</v>
      </c>
      <c r="F530" s="2" t="s">
        <v>7422</v>
      </c>
      <c r="G530" t="s">
        <v>101</v>
      </c>
      <c r="H530" s="1">
        <f>DATE(2025,2,5)</f>
        <v>45693</v>
      </c>
      <c r="I530">
        <v>-304.07</v>
      </c>
    </row>
    <row r="531" spans="1:9" x14ac:dyDescent="0.25">
      <c r="A531">
        <f t="shared" ca="1" si="11"/>
        <v>0.17523875495146679</v>
      </c>
      <c r="B531" s="2" t="s">
        <v>150</v>
      </c>
      <c r="C531" s="2" t="s">
        <v>151</v>
      </c>
      <c r="D531" s="2" t="s">
        <v>6895</v>
      </c>
      <c r="E531" s="2" t="s">
        <v>7932</v>
      </c>
      <c r="F531" s="2" t="s">
        <v>7933</v>
      </c>
      <c r="G531" t="s">
        <v>101</v>
      </c>
      <c r="H531" s="1">
        <f>DATE(2025,2,17)</f>
        <v>45705</v>
      </c>
      <c r="I531">
        <v>491.43</v>
      </c>
    </row>
    <row r="532" spans="1:9" x14ac:dyDescent="0.25">
      <c r="A532">
        <f t="shared" ca="1" si="11"/>
        <v>9.2892212008629405E-2</v>
      </c>
      <c r="B532" s="2" t="s">
        <v>187</v>
      </c>
      <c r="C532" s="2" t="s">
        <v>188</v>
      </c>
      <c r="D532" s="2" t="s">
        <v>6895</v>
      </c>
      <c r="E532" s="2" t="s">
        <v>7934</v>
      </c>
      <c r="F532" s="2" t="s">
        <v>7935</v>
      </c>
      <c r="G532" t="s">
        <v>79</v>
      </c>
      <c r="H532" s="1">
        <f>DATE(2024,12,6)</f>
        <v>45632</v>
      </c>
      <c r="I532">
        <v>446.4</v>
      </c>
    </row>
    <row r="533" spans="1:9" x14ac:dyDescent="0.25">
      <c r="A533">
        <f t="shared" ca="1" si="11"/>
        <v>0.3753582771503835</v>
      </c>
      <c r="B533" s="2" t="s">
        <v>85</v>
      </c>
      <c r="C533" s="2" t="s">
        <v>86</v>
      </c>
      <c r="D533" s="2" t="s">
        <v>6895</v>
      </c>
      <c r="E533" s="2" t="s">
        <v>7936</v>
      </c>
      <c r="F533" s="2" t="s">
        <v>7937</v>
      </c>
      <c r="G533" t="s">
        <v>79</v>
      </c>
      <c r="H533" s="1">
        <f>DATE(2024,11,6)</f>
        <v>45602</v>
      </c>
      <c r="I533">
        <v>1460.35</v>
      </c>
    </row>
    <row r="534" spans="1:9" x14ac:dyDescent="0.25">
      <c r="A534">
        <f t="shared" ca="1" si="11"/>
        <v>0.65037578331467327</v>
      </c>
      <c r="B534" s="2" t="s">
        <v>187</v>
      </c>
      <c r="C534" s="2" t="s">
        <v>188</v>
      </c>
      <c r="D534" s="2" t="s">
        <v>6895</v>
      </c>
      <c r="E534" s="2" t="s">
        <v>7938</v>
      </c>
      <c r="F534" s="2" t="s">
        <v>7939</v>
      </c>
      <c r="G534" t="s">
        <v>79</v>
      </c>
      <c r="H534" s="1">
        <f>DATE(2024,11,8)</f>
        <v>45604</v>
      </c>
      <c r="I534">
        <v>2251.1999999999998</v>
      </c>
    </row>
    <row r="535" spans="1:9" x14ac:dyDescent="0.25">
      <c r="A535">
        <f t="shared" ca="1" si="11"/>
        <v>0.35361340898607696</v>
      </c>
      <c r="B535" s="2" t="s">
        <v>81</v>
      </c>
      <c r="C535" s="2" t="s">
        <v>82</v>
      </c>
      <c r="D535" s="2" t="s">
        <v>6895</v>
      </c>
      <c r="E535" s="2" t="s">
        <v>7940</v>
      </c>
      <c r="F535" s="2" t="s">
        <v>7941</v>
      </c>
      <c r="G535" t="s">
        <v>79</v>
      </c>
      <c r="H535" s="1">
        <f>DATE(2024,11,19)</f>
        <v>45615</v>
      </c>
      <c r="I535">
        <v>5059.47</v>
      </c>
    </row>
    <row r="536" spans="1:9" x14ac:dyDescent="0.25">
      <c r="A536">
        <f t="shared" ca="1" si="11"/>
        <v>0.6659644721493414</v>
      </c>
      <c r="B536" s="2" t="s">
        <v>187</v>
      </c>
      <c r="C536" s="2" t="s">
        <v>188</v>
      </c>
      <c r="D536" s="2" t="s">
        <v>6895</v>
      </c>
      <c r="E536" s="2" t="s">
        <v>7942</v>
      </c>
      <c r="F536" s="2" t="s">
        <v>7943</v>
      </c>
      <c r="G536" t="s">
        <v>79</v>
      </c>
      <c r="H536" s="1">
        <f>DATE(2025,1,8)</f>
        <v>45665</v>
      </c>
      <c r="I536">
        <v>756</v>
      </c>
    </row>
    <row r="537" spans="1:9" x14ac:dyDescent="0.25">
      <c r="A537">
        <f t="shared" ca="1" si="11"/>
        <v>0.59056980792284564</v>
      </c>
      <c r="B537" s="2" t="s">
        <v>110</v>
      </c>
      <c r="C537" s="2" t="s">
        <v>111</v>
      </c>
      <c r="D537" s="2" t="s">
        <v>6895</v>
      </c>
      <c r="E537" s="2" t="s">
        <v>7944</v>
      </c>
      <c r="F537" s="2" t="s">
        <v>7945</v>
      </c>
      <c r="G537" t="s">
        <v>79</v>
      </c>
      <c r="H537" s="1">
        <f>DATE(2024,12,6)</f>
        <v>45632</v>
      </c>
      <c r="I537">
        <v>3078.1</v>
      </c>
    </row>
    <row r="538" spans="1:9" x14ac:dyDescent="0.25">
      <c r="A538">
        <f t="shared" ca="1" si="11"/>
        <v>0.95385421689870964</v>
      </c>
      <c r="B538" s="2" t="s">
        <v>307</v>
      </c>
      <c r="C538" s="2" t="s">
        <v>308</v>
      </c>
      <c r="D538" s="2" t="s">
        <v>6895</v>
      </c>
      <c r="E538" s="2" t="s">
        <v>7946</v>
      </c>
      <c r="F538" s="2" t="s">
        <v>7947</v>
      </c>
      <c r="G538" t="s">
        <v>101</v>
      </c>
      <c r="H538" s="1">
        <f>DATE(2025,2,21)</f>
        <v>45709</v>
      </c>
      <c r="I538">
        <v>468.26</v>
      </c>
    </row>
    <row r="539" spans="1:9" x14ac:dyDescent="0.25">
      <c r="A539">
        <f t="shared" ca="1" si="11"/>
        <v>0.85095009222904539</v>
      </c>
      <c r="B539" s="2" t="s">
        <v>166</v>
      </c>
      <c r="C539" s="2" t="s">
        <v>167</v>
      </c>
      <c r="D539" s="2" t="s">
        <v>6895</v>
      </c>
      <c r="E539" s="2" t="s">
        <v>7948</v>
      </c>
      <c r="F539" s="2" t="s">
        <v>7949</v>
      </c>
      <c r="G539" t="s">
        <v>79</v>
      </c>
      <c r="H539" s="1">
        <f>DATE(2024,12,18)</f>
        <v>45644</v>
      </c>
      <c r="I539">
        <v>7981.91</v>
      </c>
    </row>
    <row r="540" spans="1:9" x14ac:dyDescent="0.25">
      <c r="A540">
        <f t="shared" ca="1" si="11"/>
        <v>0.31934143683688521</v>
      </c>
      <c r="B540" s="2" t="s">
        <v>241</v>
      </c>
      <c r="C540" s="2" t="s">
        <v>242</v>
      </c>
      <c r="D540" s="2" t="s">
        <v>6895</v>
      </c>
      <c r="E540" s="2" t="s">
        <v>7950</v>
      </c>
      <c r="F540" s="2" t="s">
        <v>7951</v>
      </c>
      <c r="G540" t="s">
        <v>79</v>
      </c>
      <c r="H540" s="1">
        <f>DATE(2024,10,8)</f>
        <v>45573</v>
      </c>
      <c r="I540">
        <v>721.65</v>
      </c>
    </row>
    <row r="541" spans="1:9" x14ac:dyDescent="0.25">
      <c r="A541">
        <f t="shared" ca="1" si="11"/>
        <v>0.84108710134210574</v>
      </c>
      <c r="B541" s="2" t="s">
        <v>85</v>
      </c>
      <c r="C541" s="2" t="s">
        <v>86</v>
      </c>
      <c r="D541" s="2" t="s">
        <v>6895</v>
      </c>
      <c r="E541" s="2" t="s">
        <v>7952</v>
      </c>
      <c r="F541" s="2" t="s">
        <v>7953</v>
      </c>
      <c r="G541" t="s">
        <v>79</v>
      </c>
      <c r="H541" s="1">
        <f>DATE(2024,12,17)</f>
        <v>45643</v>
      </c>
      <c r="I541">
        <v>2760.24</v>
      </c>
    </row>
    <row r="542" spans="1:9" x14ac:dyDescent="0.25">
      <c r="A542">
        <f t="shared" ca="1" si="11"/>
        <v>0.80862816816793159</v>
      </c>
      <c r="B542" s="2" t="s">
        <v>6982</v>
      </c>
      <c r="C542" s="2" t="s">
        <v>6983</v>
      </c>
      <c r="D542" s="2" t="s">
        <v>6895</v>
      </c>
      <c r="E542" s="2" t="s">
        <v>7954</v>
      </c>
      <c r="F542" s="2" t="s">
        <v>7955</v>
      </c>
      <c r="G542" t="s">
        <v>79</v>
      </c>
      <c r="H542" s="1">
        <f>DATE(2024,10,29)</f>
        <v>45594</v>
      </c>
      <c r="I542">
        <v>2260.9</v>
      </c>
    </row>
    <row r="543" spans="1:9" x14ac:dyDescent="0.25">
      <c r="A543">
        <f t="shared" ca="1" si="11"/>
        <v>0.22741557621278097</v>
      </c>
      <c r="B543" s="2" t="s">
        <v>74</v>
      </c>
      <c r="C543" s="2" t="s">
        <v>75</v>
      </c>
      <c r="D543" s="2" t="s">
        <v>6895</v>
      </c>
      <c r="E543" s="2" t="s">
        <v>7956</v>
      </c>
      <c r="F543" s="2" t="s">
        <v>7957</v>
      </c>
      <c r="G543" t="s">
        <v>79</v>
      </c>
      <c r="H543" s="1">
        <f>DATE(2024,10,25)</f>
        <v>45590</v>
      </c>
      <c r="I543">
        <v>3031.2</v>
      </c>
    </row>
    <row r="544" spans="1:9" x14ac:dyDescent="0.25">
      <c r="A544">
        <f t="shared" ca="1" si="11"/>
        <v>0.48260295542183551</v>
      </c>
      <c r="B544" s="2" t="s">
        <v>85</v>
      </c>
      <c r="C544" s="2" t="s">
        <v>86</v>
      </c>
      <c r="D544" s="2" t="s">
        <v>6895</v>
      </c>
      <c r="E544" s="2" t="s">
        <v>7958</v>
      </c>
      <c r="F544" s="2" t="s">
        <v>6987</v>
      </c>
      <c r="G544" t="s">
        <v>101</v>
      </c>
      <c r="H544" s="1">
        <f>DATE(2025,2,27)</f>
        <v>45715</v>
      </c>
      <c r="I544">
        <v>164.56</v>
      </c>
    </row>
    <row r="545" spans="1:16" x14ac:dyDescent="0.25">
      <c r="A545">
        <f t="shared" ca="1" si="11"/>
        <v>0.90596411393361675</v>
      </c>
      <c r="B545" s="2" t="s">
        <v>7742</v>
      </c>
      <c r="C545" s="2" t="s">
        <v>7743</v>
      </c>
      <c r="D545" s="2" t="s">
        <v>6895</v>
      </c>
      <c r="E545" s="2" t="s">
        <v>7959</v>
      </c>
      <c r="F545" s="2" t="s">
        <v>7960</v>
      </c>
      <c r="G545" t="s">
        <v>101</v>
      </c>
      <c r="H545" s="1">
        <f>DATE(2025,2,19)</f>
        <v>45707</v>
      </c>
      <c r="I545">
        <v>964.8</v>
      </c>
    </row>
    <row r="546" spans="1:16" x14ac:dyDescent="0.25">
      <c r="A546">
        <f t="shared" ca="1" si="11"/>
        <v>3.5358792816131857E-2</v>
      </c>
      <c r="B546" s="2" t="s">
        <v>261</v>
      </c>
      <c r="C546" s="2" t="s">
        <v>262</v>
      </c>
      <c r="D546" s="2" t="s">
        <v>6895</v>
      </c>
      <c r="E546" s="2" t="s">
        <v>7961</v>
      </c>
      <c r="F546" s="2" t="s">
        <v>7962</v>
      </c>
      <c r="G546" t="s">
        <v>79</v>
      </c>
      <c r="H546" s="1">
        <f>DATE(2024,12,30)</f>
        <v>45656</v>
      </c>
      <c r="I546">
        <v>169.17</v>
      </c>
    </row>
    <row r="547" spans="1:16" x14ac:dyDescent="0.25">
      <c r="A547">
        <f t="shared" ca="1" si="11"/>
        <v>0.79731179478816827</v>
      </c>
      <c r="B547" s="2" t="s">
        <v>1893</v>
      </c>
      <c r="C547" s="2" t="s">
        <v>1894</v>
      </c>
      <c r="D547" s="2" t="s">
        <v>6895</v>
      </c>
      <c r="E547" s="2" t="s">
        <v>7963</v>
      </c>
      <c r="F547" s="2" t="s">
        <v>7964</v>
      </c>
      <c r="G547" t="s">
        <v>79</v>
      </c>
      <c r="H547" s="1">
        <f>DATE(2025,1,31)</f>
        <v>45688</v>
      </c>
      <c r="I547">
        <v>2878</v>
      </c>
    </row>
    <row r="548" spans="1:16" x14ac:dyDescent="0.25">
      <c r="A548">
        <f t="shared" ca="1" si="11"/>
        <v>0.18567775429718403</v>
      </c>
      <c r="B548" s="2" t="s">
        <v>187</v>
      </c>
      <c r="C548" s="2" t="s">
        <v>188</v>
      </c>
      <c r="D548" s="2" t="s">
        <v>6895</v>
      </c>
      <c r="E548" s="2" t="s">
        <v>7965</v>
      </c>
      <c r="F548" s="2" t="s">
        <v>7966</v>
      </c>
      <c r="G548" t="s">
        <v>79</v>
      </c>
      <c r="H548" s="1">
        <f>DATE(2024,12,3)</f>
        <v>45629</v>
      </c>
      <c r="I548">
        <v>566.71</v>
      </c>
      <c r="P548" s="12"/>
    </row>
    <row r="549" spans="1:16" x14ac:dyDescent="0.25">
      <c r="A549">
        <f t="shared" ca="1" si="11"/>
        <v>0.35321485599831792</v>
      </c>
      <c r="B549" s="2" t="s">
        <v>6982</v>
      </c>
      <c r="C549" s="2" t="s">
        <v>6983</v>
      </c>
      <c r="D549" s="2" t="s">
        <v>6895</v>
      </c>
      <c r="E549" s="2" t="s">
        <v>7967</v>
      </c>
      <c r="F549" s="2" t="s">
        <v>7968</v>
      </c>
      <c r="G549" t="s">
        <v>79</v>
      </c>
      <c r="H549" s="1">
        <f>DATE(2024,11,19)</f>
        <v>45615</v>
      </c>
      <c r="I549">
        <v>94.14</v>
      </c>
    </row>
    <row r="550" spans="1:16" x14ac:dyDescent="0.25">
      <c r="A550">
        <f t="shared" ca="1" si="11"/>
        <v>0.2569458980801248</v>
      </c>
      <c r="B550" s="2" t="s">
        <v>623</v>
      </c>
      <c r="C550" s="2" t="s">
        <v>624</v>
      </c>
      <c r="D550" s="2" t="s">
        <v>6895</v>
      </c>
      <c r="E550" s="2" t="s">
        <v>7969</v>
      </c>
      <c r="F550" s="2" t="s">
        <v>7519</v>
      </c>
      <c r="G550" t="s">
        <v>79</v>
      </c>
      <c r="H550" s="1">
        <f>DATE(2025,2,13)</f>
        <v>45701</v>
      </c>
      <c r="I550">
        <v>5059</v>
      </c>
    </row>
    <row r="551" spans="1:16" x14ac:dyDescent="0.25">
      <c r="A551">
        <f t="shared" ca="1" si="11"/>
        <v>0.14839678546660484</v>
      </c>
      <c r="B551" s="2" t="s">
        <v>6982</v>
      </c>
      <c r="C551" s="2" t="s">
        <v>6983</v>
      </c>
      <c r="D551" s="2" t="s">
        <v>6895</v>
      </c>
      <c r="E551" s="2" t="s">
        <v>7970</v>
      </c>
      <c r="F551" s="2" t="s">
        <v>7971</v>
      </c>
      <c r="G551" t="s">
        <v>79</v>
      </c>
      <c r="H551" s="1">
        <f>DATE(2024,12,16)</f>
        <v>45642</v>
      </c>
      <c r="I551">
        <v>148.9</v>
      </c>
    </row>
    <row r="552" spans="1:16" x14ac:dyDescent="0.25">
      <c r="A552">
        <f t="shared" ca="1" si="11"/>
        <v>0.59283872629918333</v>
      </c>
      <c r="B552" s="2" t="s">
        <v>81</v>
      </c>
      <c r="C552" s="2" t="s">
        <v>82</v>
      </c>
      <c r="D552" s="2" t="s">
        <v>6895</v>
      </c>
      <c r="E552" s="2" t="s">
        <v>7972</v>
      </c>
      <c r="F552" s="2" t="s">
        <v>7388</v>
      </c>
      <c r="G552" t="s">
        <v>79</v>
      </c>
      <c r="H552" s="1">
        <f>DATE(2024,12,11)</f>
        <v>45637</v>
      </c>
      <c r="I552">
        <v>785.77</v>
      </c>
    </row>
    <row r="553" spans="1:16" x14ac:dyDescent="0.25">
      <c r="A553">
        <f t="shared" ca="1" si="11"/>
        <v>0.88615374716643436</v>
      </c>
      <c r="B553" s="2" t="s">
        <v>281</v>
      </c>
      <c r="C553" s="2" t="s">
        <v>282</v>
      </c>
      <c r="D553" s="2" t="s">
        <v>6895</v>
      </c>
      <c r="E553" s="2" t="s">
        <v>7973</v>
      </c>
      <c r="F553" s="2" t="s">
        <v>7055</v>
      </c>
      <c r="G553" t="s">
        <v>79</v>
      </c>
      <c r="H553" s="1">
        <f>DATE(2025,1,10)</f>
        <v>45667</v>
      </c>
      <c r="I553">
        <v>-29058.89</v>
      </c>
    </row>
    <row r="554" spans="1:16" x14ac:dyDescent="0.25">
      <c r="A554">
        <f t="shared" ca="1" si="11"/>
        <v>0.11681302773659386</v>
      </c>
      <c r="B554" s="2" t="s">
        <v>6982</v>
      </c>
      <c r="C554" s="2" t="s">
        <v>6983</v>
      </c>
      <c r="D554" s="2" t="s">
        <v>6895</v>
      </c>
      <c r="E554" s="2" t="s">
        <v>7974</v>
      </c>
      <c r="F554" s="2" t="s">
        <v>7975</v>
      </c>
      <c r="G554" t="s">
        <v>79</v>
      </c>
      <c r="H554" s="1">
        <f>DATE(2024,12,20)</f>
        <v>45646</v>
      </c>
      <c r="I554">
        <v>6579.04</v>
      </c>
    </row>
    <row r="555" spans="1:16" x14ac:dyDescent="0.25">
      <c r="A555">
        <f t="shared" ca="1" si="11"/>
        <v>0.91103832879313151</v>
      </c>
      <c r="B555" s="2" t="s">
        <v>6982</v>
      </c>
      <c r="C555" s="2" t="s">
        <v>6983</v>
      </c>
      <c r="D555" s="2" t="s">
        <v>6895</v>
      </c>
      <c r="E555" s="2" t="s">
        <v>7976</v>
      </c>
      <c r="F555" s="2" t="s">
        <v>7977</v>
      </c>
      <c r="G555" t="s">
        <v>79</v>
      </c>
      <c r="H555" s="1">
        <f>DATE(2024,11,12)</f>
        <v>45608</v>
      </c>
      <c r="I555">
        <v>17.940000000000001</v>
      </c>
    </row>
    <row r="556" spans="1:16" x14ac:dyDescent="0.25">
      <c r="A556">
        <f t="shared" ca="1" si="11"/>
        <v>4.5583807847590196E-2</v>
      </c>
      <c r="B556" s="2" t="s">
        <v>241</v>
      </c>
      <c r="C556" s="2" t="s">
        <v>242</v>
      </c>
      <c r="D556" s="2" t="s">
        <v>6895</v>
      </c>
      <c r="E556" s="2" t="s">
        <v>7978</v>
      </c>
      <c r="F556" s="2" t="s">
        <v>7979</v>
      </c>
      <c r="G556" t="s">
        <v>79</v>
      </c>
      <c r="H556" s="1">
        <f>DATE(2024,11,7)</f>
        <v>45603</v>
      </c>
      <c r="I556">
        <v>5155.04</v>
      </c>
    </row>
    <row r="557" spans="1:16" x14ac:dyDescent="0.25">
      <c r="A557">
        <f t="shared" ca="1" si="11"/>
        <v>0.68775675943588099</v>
      </c>
      <c r="B557" s="2" t="s">
        <v>187</v>
      </c>
      <c r="C557" s="2" t="s">
        <v>188</v>
      </c>
      <c r="D557" s="2" t="s">
        <v>6895</v>
      </c>
      <c r="E557" s="2" t="s">
        <v>7980</v>
      </c>
      <c r="F557" s="2" t="s">
        <v>7057</v>
      </c>
      <c r="G557" t="s">
        <v>79</v>
      </c>
      <c r="H557" s="1">
        <f>DATE(2024,12,13)</f>
        <v>45639</v>
      </c>
      <c r="I557">
        <v>-62389.760000000002</v>
      </c>
    </row>
    <row r="558" spans="1:16" x14ac:dyDescent="0.25">
      <c r="A558">
        <f t="shared" ca="1" si="11"/>
        <v>0.27852205509282668</v>
      </c>
      <c r="B558" s="2" t="s">
        <v>6982</v>
      </c>
      <c r="C558" s="2" t="s">
        <v>6983</v>
      </c>
      <c r="D558" s="2" t="s">
        <v>6895</v>
      </c>
      <c r="E558" s="2" t="s">
        <v>7981</v>
      </c>
      <c r="F558" s="2" t="s">
        <v>7982</v>
      </c>
      <c r="G558" t="s">
        <v>79</v>
      </c>
      <c r="H558" s="1">
        <f>DATE(2025,1,16)</f>
        <v>45673</v>
      </c>
      <c r="I558">
        <v>5851.6</v>
      </c>
    </row>
    <row r="559" spans="1:16" x14ac:dyDescent="0.25">
      <c r="A559">
        <f t="shared" ca="1" si="11"/>
        <v>0.44891710980132782</v>
      </c>
      <c r="B559" s="2" t="s">
        <v>166</v>
      </c>
      <c r="C559" s="2" t="s">
        <v>167</v>
      </c>
      <c r="D559" s="2" t="s">
        <v>6895</v>
      </c>
      <c r="E559" s="2" t="s">
        <v>7983</v>
      </c>
      <c r="F559" s="2" t="s">
        <v>7984</v>
      </c>
      <c r="G559" t="s">
        <v>79</v>
      </c>
      <c r="H559" s="1">
        <f>DATE(2024,11,18)</f>
        <v>45614</v>
      </c>
      <c r="I559">
        <v>8649.36</v>
      </c>
    </row>
    <row r="560" spans="1:16" x14ac:dyDescent="0.25">
      <c r="A560">
        <f t="shared" ca="1" si="11"/>
        <v>0.39689774355412188</v>
      </c>
      <c r="B560" s="2" t="s">
        <v>81</v>
      </c>
      <c r="C560" s="2" t="s">
        <v>82</v>
      </c>
      <c r="D560" s="2" t="s">
        <v>6895</v>
      </c>
      <c r="E560" s="2" t="s">
        <v>7985</v>
      </c>
      <c r="F560" s="2" t="s">
        <v>7986</v>
      </c>
      <c r="G560" t="s">
        <v>101</v>
      </c>
      <c r="H560" s="1">
        <f>DATE(2024,12,17)</f>
        <v>45643</v>
      </c>
      <c r="I560">
        <v>2503.3200000000002</v>
      </c>
    </row>
    <row r="561" spans="1:9" x14ac:dyDescent="0.25">
      <c r="A561">
        <f t="shared" ca="1" si="11"/>
        <v>0.68993423244984997</v>
      </c>
      <c r="B561" s="2" t="s">
        <v>136</v>
      </c>
      <c r="C561" s="2" t="s">
        <v>137</v>
      </c>
      <c r="D561" s="2" t="s">
        <v>6895</v>
      </c>
      <c r="E561" s="2" t="s">
        <v>7987</v>
      </c>
      <c r="F561" s="2" t="s">
        <v>7222</v>
      </c>
      <c r="G561" t="s">
        <v>101</v>
      </c>
      <c r="H561" s="1">
        <f>DATE(2025,2,21)</f>
        <v>45709</v>
      </c>
      <c r="I561">
        <v>8344.7999999999993</v>
      </c>
    </row>
    <row r="562" spans="1:9" x14ac:dyDescent="0.25">
      <c r="A562">
        <f t="shared" ca="1" si="11"/>
        <v>0.61168917216796515</v>
      </c>
      <c r="B562" s="2" t="s">
        <v>307</v>
      </c>
      <c r="C562" s="2" t="s">
        <v>308</v>
      </c>
      <c r="D562" s="2" t="s">
        <v>6895</v>
      </c>
      <c r="E562" s="2" t="s">
        <v>7988</v>
      </c>
      <c r="F562" s="2" t="s">
        <v>7699</v>
      </c>
      <c r="G562" t="s">
        <v>79</v>
      </c>
      <c r="H562" s="1">
        <f>DATE(2024,10,30)</f>
        <v>45595</v>
      </c>
      <c r="I562">
        <v>31.38</v>
      </c>
    </row>
    <row r="563" spans="1:9" x14ac:dyDescent="0.25">
      <c r="A563">
        <f t="shared" ca="1" si="11"/>
        <v>0.32852191273337872</v>
      </c>
      <c r="B563" s="2" t="s">
        <v>74</v>
      </c>
      <c r="C563" s="2" t="s">
        <v>75</v>
      </c>
      <c r="D563" s="2" t="s">
        <v>6895</v>
      </c>
      <c r="E563" s="2" t="s">
        <v>7989</v>
      </c>
      <c r="F563" s="2" t="s">
        <v>7990</v>
      </c>
      <c r="G563" t="s">
        <v>101</v>
      </c>
      <c r="H563" s="1">
        <f>DATE(2025,1,6)</f>
        <v>45663</v>
      </c>
      <c r="I563">
        <v>1456.57</v>
      </c>
    </row>
    <row r="564" spans="1:9" x14ac:dyDescent="0.25">
      <c r="A564">
        <f t="shared" ca="1" si="11"/>
        <v>0.58889344481074923</v>
      </c>
      <c r="B564" s="2" t="s">
        <v>1893</v>
      </c>
      <c r="C564" s="2" t="s">
        <v>1894</v>
      </c>
      <c r="D564" s="2" t="s">
        <v>6895</v>
      </c>
      <c r="E564" s="2" t="s">
        <v>7991</v>
      </c>
      <c r="F564" s="2" t="s">
        <v>7992</v>
      </c>
      <c r="G564" t="s">
        <v>79</v>
      </c>
      <c r="H564" s="1">
        <f>DATE(2024,10,11)</f>
        <v>45576</v>
      </c>
      <c r="I564">
        <v>176.9</v>
      </c>
    </row>
    <row r="565" spans="1:9" x14ac:dyDescent="0.25">
      <c r="A565">
        <f t="shared" ca="1" si="11"/>
        <v>0.54087677255303845</v>
      </c>
      <c r="B565" s="2" t="s">
        <v>6982</v>
      </c>
      <c r="C565" s="2" t="s">
        <v>6983</v>
      </c>
      <c r="D565" s="2" t="s">
        <v>6895</v>
      </c>
      <c r="E565" s="2" t="s">
        <v>7993</v>
      </c>
      <c r="F565" s="2" t="s">
        <v>7994</v>
      </c>
      <c r="G565" t="s">
        <v>79</v>
      </c>
      <c r="H565" s="1">
        <f>DATE(2024,10,22)</f>
        <v>45587</v>
      </c>
      <c r="I565">
        <v>66.72</v>
      </c>
    </row>
    <row r="566" spans="1:9" x14ac:dyDescent="0.25">
      <c r="A566">
        <f t="shared" ca="1" si="11"/>
        <v>0.9753478050986939</v>
      </c>
      <c r="B566" s="2" t="s">
        <v>241</v>
      </c>
      <c r="C566" s="2" t="s">
        <v>242</v>
      </c>
      <c r="D566" s="2" t="s">
        <v>6895</v>
      </c>
      <c r="E566" s="2" t="s">
        <v>7995</v>
      </c>
      <c r="F566" s="2" t="s">
        <v>7996</v>
      </c>
      <c r="G566" t="s">
        <v>79</v>
      </c>
      <c r="H566" s="1">
        <f>DATE(2024,10,8)</f>
        <v>45573</v>
      </c>
      <c r="I566">
        <v>47.78</v>
      </c>
    </row>
    <row r="567" spans="1:9" x14ac:dyDescent="0.25">
      <c r="A567">
        <f t="shared" ca="1" si="11"/>
        <v>0.24667035025042749</v>
      </c>
      <c r="B567" s="2" t="s">
        <v>6982</v>
      </c>
      <c r="C567" s="2" t="s">
        <v>6983</v>
      </c>
      <c r="D567" s="2" t="s">
        <v>6895</v>
      </c>
      <c r="E567" s="2" t="s">
        <v>7997</v>
      </c>
      <c r="F567" s="2" t="s">
        <v>7998</v>
      </c>
      <c r="G567" t="s">
        <v>79</v>
      </c>
      <c r="H567" s="1">
        <f>DATE(2024,12,12)</f>
        <v>45638</v>
      </c>
      <c r="I567">
        <v>120.4</v>
      </c>
    </row>
    <row r="568" spans="1:9" x14ac:dyDescent="0.25">
      <c r="A568">
        <f t="shared" ca="1" si="11"/>
        <v>0.781810881641959</v>
      </c>
      <c r="B568" s="2" t="s">
        <v>241</v>
      </c>
      <c r="C568" s="2" t="s">
        <v>242</v>
      </c>
      <c r="D568" s="2" t="s">
        <v>6895</v>
      </c>
      <c r="E568" s="2" t="s">
        <v>7999</v>
      </c>
      <c r="F568" s="2" t="s">
        <v>8000</v>
      </c>
      <c r="G568" t="s">
        <v>101</v>
      </c>
      <c r="H568" s="1">
        <f>DATE(2025,1,29)</f>
        <v>45686</v>
      </c>
      <c r="I568">
        <v>905.76</v>
      </c>
    </row>
    <row r="569" spans="1:9" x14ac:dyDescent="0.25">
      <c r="A569">
        <f t="shared" ca="1" si="11"/>
        <v>0.83950808409496114</v>
      </c>
      <c r="B569" s="2" t="s">
        <v>6982</v>
      </c>
      <c r="C569" s="2" t="s">
        <v>6983</v>
      </c>
      <c r="D569" s="2" t="s">
        <v>6895</v>
      </c>
      <c r="E569" s="2" t="s">
        <v>8001</v>
      </c>
      <c r="F569" s="2" t="s">
        <v>8002</v>
      </c>
      <c r="G569" t="s">
        <v>79</v>
      </c>
      <c r="H569" s="1">
        <f>DATE(2024,12,18)</f>
        <v>45644</v>
      </c>
      <c r="I569">
        <v>109</v>
      </c>
    </row>
    <row r="570" spans="1:9" x14ac:dyDescent="0.25">
      <c r="A570">
        <f t="shared" ca="1" si="11"/>
        <v>0.2030780214008876</v>
      </c>
      <c r="B570" s="2" t="s">
        <v>285</v>
      </c>
      <c r="C570" s="2" t="s">
        <v>286</v>
      </c>
      <c r="D570" s="2" t="s">
        <v>6895</v>
      </c>
      <c r="E570" s="2" t="s">
        <v>8003</v>
      </c>
      <c r="F570" s="2" t="s">
        <v>8004</v>
      </c>
      <c r="G570" t="s">
        <v>79</v>
      </c>
      <c r="H570" s="1">
        <f>DATE(2024,12,3)</f>
        <v>45629</v>
      </c>
      <c r="I570">
        <v>267.64</v>
      </c>
    </row>
    <row r="571" spans="1:9" x14ac:dyDescent="0.25">
      <c r="A571">
        <f t="shared" ca="1" si="11"/>
        <v>0.91634013245330526</v>
      </c>
      <c r="B571" s="2" t="s">
        <v>81</v>
      </c>
      <c r="C571" s="2" t="s">
        <v>82</v>
      </c>
      <c r="D571" s="2" t="s">
        <v>6895</v>
      </c>
      <c r="E571" s="2" t="s">
        <v>8005</v>
      </c>
      <c r="F571" s="2" t="s">
        <v>8006</v>
      </c>
      <c r="G571" t="s">
        <v>79</v>
      </c>
      <c r="H571" s="1">
        <f>DATE(2024,12,4)</f>
        <v>45630</v>
      </c>
      <c r="I571">
        <v>-4949.01</v>
      </c>
    </row>
    <row r="572" spans="1:9" x14ac:dyDescent="0.25">
      <c r="A572">
        <f t="shared" ca="1" si="11"/>
        <v>0.2754331048389973</v>
      </c>
      <c r="B572" s="2" t="s">
        <v>241</v>
      </c>
      <c r="C572" s="2" t="s">
        <v>242</v>
      </c>
      <c r="D572" s="2" t="s">
        <v>6895</v>
      </c>
      <c r="E572" s="2" t="s">
        <v>8007</v>
      </c>
      <c r="F572" s="2" t="s">
        <v>6931</v>
      </c>
      <c r="G572" t="s">
        <v>79</v>
      </c>
      <c r="H572" s="1">
        <f>DATE(2025,1,17)</f>
        <v>45674</v>
      </c>
      <c r="I572">
        <v>7688.35</v>
      </c>
    </row>
    <row r="573" spans="1:9" x14ac:dyDescent="0.25">
      <c r="A573">
        <f t="shared" ca="1" si="11"/>
        <v>0.67027146944771898</v>
      </c>
      <c r="B573" s="2" t="s">
        <v>6982</v>
      </c>
      <c r="C573" s="2" t="s">
        <v>6983</v>
      </c>
      <c r="D573" s="2" t="s">
        <v>6895</v>
      </c>
      <c r="E573" s="2" t="s">
        <v>8008</v>
      </c>
      <c r="F573" s="2" t="s">
        <v>7774</v>
      </c>
      <c r="G573" t="s">
        <v>79</v>
      </c>
      <c r="H573" s="1">
        <f>DATE(2025,1,3)</f>
        <v>45660</v>
      </c>
      <c r="I573">
        <v>455.28</v>
      </c>
    </row>
    <row r="574" spans="1:9" x14ac:dyDescent="0.25">
      <c r="A574">
        <f t="shared" ca="1" si="11"/>
        <v>0.15395964715137023</v>
      </c>
      <c r="B574" s="2" t="s">
        <v>85</v>
      </c>
      <c r="C574" s="2" t="s">
        <v>86</v>
      </c>
      <c r="D574" s="2" t="s">
        <v>6895</v>
      </c>
      <c r="E574" s="2" t="s">
        <v>8009</v>
      </c>
      <c r="F574" s="2" t="s">
        <v>8010</v>
      </c>
      <c r="G574" t="s">
        <v>101</v>
      </c>
      <c r="H574" s="1">
        <f>DATE(2025,1,30)</f>
        <v>45687</v>
      </c>
      <c r="I574">
        <v>414.9</v>
      </c>
    </row>
    <row r="575" spans="1:9" x14ac:dyDescent="0.25">
      <c r="A575">
        <f t="shared" ca="1" si="11"/>
        <v>0.86178431210311612</v>
      </c>
      <c r="B575" s="2" t="s">
        <v>85</v>
      </c>
      <c r="C575" s="2" t="s">
        <v>86</v>
      </c>
      <c r="D575" s="2" t="s">
        <v>6895</v>
      </c>
      <c r="E575" s="2" t="s">
        <v>8011</v>
      </c>
      <c r="F575" s="2" t="s">
        <v>7887</v>
      </c>
      <c r="G575" t="s">
        <v>101</v>
      </c>
      <c r="H575" s="1">
        <f>DATE(2025,1,20)</f>
        <v>45677</v>
      </c>
      <c r="I575">
        <v>3539.32</v>
      </c>
    </row>
    <row r="576" spans="1:9" x14ac:dyDescent="0.25">
      <c r="A576">
        <f t="shared" ca="1" si="11"/>
        <v>0.6124199593041425</v>
      </c>
      <c r="B576" s="2" t="s">
        <v>307</v>
      </c>
      <c r="C576" s="2" t="s">
        <v>308</v>
      </c>
      <c r="D576" s="2" t="s">
        <v>6895</v>
      </c>
      <c r="E576" s="2" t="s">
        <v>8012</v>
      </c>
      <c r="F576" s="2" t="s">
        <v>8013</v>
      </c>
      <c r="G576" t="s">
        <v>79</v>
      </c>
      <c r="H576" s="1">
        <f>DATE(2024,10,15)</f>
        <v>45580</v>
      </c>
      <c r="I576">
        <v>319.94</v>
      </c>
    </row>
    <row r="577" spans="1:16" x14ac:dyDescent="0.25">
      <c r="A577">
        <f t="shared" ca="1" si="11"/>
        <v>0.22822424074071901</v>
      </c>
      <c r="B577" s="2" t="s">
        <v>187</v>
      </c>
      <c r="C577" s="2" t="s">
        <v>188</v>
      </c>
      <c r="D577" s="2" t="s">
        <v>6895</v>
      </c>
      <c r="E577" s="2" t="s">
        <v>8014</v>
      </c>
      <c r="F577" s="2" t="s">
        <v>8015</v>
      </c>
      <c r="G577" t="s">
        <v>79</v>
      </c>
      <c r="H577" s="1">
        <f>DATE(2024,10,29)</f>
        <v>45594</v>
      </c>
      <c r="I577">
        <v>402</v>
      </c>
    </row>
    <row r="578" spans="1:16" x14ac:dyDescent="0.25">
      <c r="A578">
        <f t="shared" ca="1" si="11"/>
        <v>0.62600502972120797</v>
      </c>
      <c r="B578" s="2" t="s">
        <v>6982</v>
      </c>
      <c r="C578" s="2" t="s">
        <v>6983</v>
      </c>
      <c r="D578" s="2" t="s">
        <v>6895</v>
      </c>
      <c r="E578" s="2" t="s">
        <v>8016</v>
      </c>
      <c r="F578" s="2" t="s">
        <v>8017</v>
      </c>
      <c r="G578" t="s">
        <v>79</v>
      </c>
      <c r="H578" s="1">
        <f>DATE(2025,1,10)</f>
        <v>45667</v>
      </c>
      <c r="I578">
        <v>177.92</v>
      </c>
    </row>
    <row r="579" spans="1:16" x14ac:dyDescent="0.25">
      <c r="A579">
        <f t="shared" ref="A579:A621" ca="1" si="12">RAND()</f>
        <v>0.70320354651457384</v>
      </c>
      <c r="B579" s="2" t="s">
        <v>261</v>
      </c>
      <c r="C579" s="2" t="s">
        <v>262</v>
      </c>
      <c r="D579" s="2" t="s">
        <v>6895</v>
      </c>
      <c r="E579" s="2" t="s">
        <v>8018</v>
      </c>
      <c r="F579" s="2" t="s">
        <v>8019</v>
      </c>
      <c r="G579" t="s">
        <v>79</v>
      </c>
      <c r="H579" s="1">
        <f>DATE(2025,1,17)</f>
        <v>45674</v>
      </c>
      <c r="I579">
        <v>175.76</v>
      </c>
      <c r="P579" s="12"/>
    </row>
    <row r="580" spans="1:16" x14ac:dyDescent="0.25">
      <c r="A580">
        <f t="shared" ca="1" si="12"/>
        <v>0.61404459527520794</v>
      </c>
      <c r="B580" s="2" t="s">
        <v>187</v>
      </c>
      <c r="C580" s="2" t="s">
        <v>188</v>
      </c>
      <c r="D580" s="2" t="s">
        <v>6895</v>
      </c>
      <c r="E580" s="2" t="s">
        <v>8020</v>
      </c>
      <c r="F580" s="2" t="s">
        <v>8021</v>
      </c>
      <c r="G580" t="s">
        <v>79</v>
      </c>
      <c r="H580" s="1">
        <f>DATE(2025,1,9)</f>
        <v>45666</v>
      </c>
      <c r="I580">
        <v>111.6</v>
      </c>
    </row>
    <row r="581" spans="1:16" x14ac:dyDescent="0.25">
      <c r="A581">
        <f t="shared" ca="1" si="12"/>
        <v>0.20992906264490052</v>
      </c>
      <c r="B581" s="2" t="s">
        <v>366</v>
      </c>
      <c r="C581" s="2" t="s">
        <v>367</v>
      </c>
      <c r="D581" s="2" t="s">
        <v>6895</v>
      </c>
      <c r="E581" s="2" t="s">
        <v>8022</v>
      </c>
      <c r="F581" s="2" t="s">
        <v>8023</v>
      </c>
      <c r="G581" t="s">
        <v>79</v>
      </c>
      <c r="H581" s="1">
        <f>DATE(2024,11,22)</f>
        <v>45618</v>
      </c>
      <c r="I581">
        <v>3886.89</v>
      </c>
    </row>
    <row r="582" spans="1:16" x14ac:dyDescent="0.25">
      <c r="A582">
        <f t="shared" ca="1" si="12"/>
        <v>0.4207435257044293</v>
      </c>
      <c r="B582" s="2" t="s">
        <v>150</v>
      </c>
      <c r="C582" s="2" t="s">
        <v>151</v>
      </c>
      <c r="D582" s="2" t="s">
        <v>6895</v>
      </c>
      <c r="E582" s="2" t="s">
        <v>8024</v>
      </c>
      <c r="F582" s="2" t="s">
        <v>8025</v>
      </c>
      <c r="G582" t="s">
        <v>79</v>
      </c>
      <c r="H582" s="1">
        <f>DATE(2024,10,24)</f>
        <v>45589</v>
      </c>
      <c r="I582">
        <v>171.18</v>
      </c>
      <c r="P582" s="12"/>
    </row>
    <row r="583" spans="1:16" x14ac:dyDescent="0.25">
      <c r="A583">
        <f t="shared" ca="1" si="12"/>
        <v>0.85052304756342467</v>
      </c>
      <c r="B583" s="2" t="s">
        <v>328</v>
      </c>
      <c r="C583" s="2" t="s">
        <v>329</v>
      </c>
      <c r="D583" s="2" t="s">
        <v>6895</v>
      </c>
      <c r="E583" s="2" t="s">
        <v>8026</v>
      </c>
      <c r="F583" s="2" t="s">
        <v>8027</v>
      </c>
      <c r="G583" t="s">
        <v>79</v>
      </c>
      <c r="H583" s="1">
        <f>DATE(2024,12,2)</f>
        <v>45628</v>
      </c>
      <c r="I583">
        <v>123.23</v>
      </c>
      <c r="P583" s="12"/>
    </row>
    <row r="584" spans="1:16" x14ac:dyDescent="0.25">
      <c r="A584">
        <f t="shared" ca="1" si="12"/>
        <v>0.14860322927704772</v>
      </c>
      <c r="B584" s="2" t="s">
        <v>7225</v>
      </c>
      <c r="C584" s="2" t="s">
        <v>7226</v>
      </c>
      <c r="D584" s="2" t="s">
        <v>6895</v>
      </c>
      <c r="E584" s="2" t="s">
        <v>8028</v>
      </c>
      <c r="F584" s="2" t="s">
        <v>8029</v>
      </c>
      <c r="G584" t="s">
        <v>79</v>
      </c>
      <c r="H584" s="1">
        <f>DATE(2024,10,29)</f>
        <v>45594</v>
      </c>
      <c r="I584">
        <v>135.41999999999999</v>
      </c>
      <c r="P584" s="12"/>
    </row>
    <row r="585" spans="1:16" x14ac:dyDescent="0.25">
      <c r="A585">
        <f t="shared" ca="1" si="12"/>
        <v>0.44814514657043858</v>
      </c>
      <c r="B585" s="2" t="s">
        <v>307</v>
      </c>
      <c r="C585" s="2" t="s">
        <v>308</v>
      </c>
      <c r="D585" s="2" t="s">
        <v>6895</v>
      </c>
      <c r="E585" s="2" t="s">
        <v>8030</v>
      </c>
      <c r="F585" s="2" t="s">
        <v>8031</v>
      </c>
      <c r="G585" t="s">
        <v>79</v>
      </c>
      <c r="H585" s="1">
        <f>DATE(2024,10,25)</f>
        <v>45590</v>
      </c>
      <c r="I585">
        <v>701.57</v>
      </c>
    </row>
    <row r="586" spans="1:16" x14ac:dyDescent="0.25">
      <c r="A586">
        <f t="shared" ca="1" si="12"/>
        <v>0.26120672190809435</v>
      </c>
      <c r="B586" s="2" t="s">
        <v>6982</v>
      </c>
      <c r="C586" s="2" t="s">
        <v>6983</v>
      </c>
      <c r="D586" s="2" t="s">
        <v>6895</v>
      </c>
      <c r="E586" s="2" t="s">
        <v>8032</v>
      </c>
      <c r="F586" s="2" t="s">
        <v>8033</v>
      </c>
      <c r="G586" t="s">
        <v>79</v>
      </c>
      <c r="H586" s="1">
        <f>DATE(2024,11,15)</f>
        <v>45611</v>
      </c>
      <c r="I586">
        <v>1193.78</v>
      </c>
    </row>
    <row r="587" spans="1:16" x14ac:dyDescent="0.25">
      <c r="A587">
        <f t="shared" ca="1" si="12"/>
        <v>0.71050712948498396</v>
      </c>
      <c r="B587" s="2" t="s">
        <v>85</v>
      </c>
      <c r="C587" s="2" t="s">
        <v>86</v>
      </c>
      <c r="D587" s="2" t="s">
        <v>6895</v>
      </c>
      <c r="E587" s="2" t="s">
        <v>8034</v>
      </c>
      <c r="F587" s="2" t="s">
        <v>7682</v>
      </c>
      <c r="G587" t="s">
        <v>79</v>
      </c>
      <c r="H587" s="1">
        <f>DATE(2024,10,21)</f>
        <v>45586</v>
      </c>
      <c r="I587">
        <v>980</v>
      </c>
    </row>
    <row r="588" spans="1:16" x14ac:dyDescent="0.25">
      <c r="A588">
        <f t="shared" ca="1" si="12"/>
        <v>0.69796538531375996</v>
      </c>
      <c r="B588" s="2" t="s">
        <v>187</v>
      </c>
      <c r="C588" s="2" t="s">
        <v>188</v>
      </c>
      <c r="D588" s="2" t="s">
        <v>6895</v>
      </c>
      <c r="E588" s="2" t="s">
        <v>8035</v>
      </c>
      <c r="F588" s="2" t="s">
        <v>8036</v>
      </c>
      <c r="G588" t="s">
        <v>79</v>
      </c>
      <c r="H588" s="1">
        <f>DATE(2024,10,22)</f>
        <v>45587</v>
      </c>
      <c r="I588">
        <v>80.400000000000006</v>
      </c>
    </row>
    <row r="589" spans="1:16" x14ac:dyDescent="0.25">
      <c r="A589">
        <f t="shared" ca="1" si="12"/>
        <v>0.84694348339539538</v>
      </c>
      <c r="B589" s="2" t="s">
        <v>574</v>
      </c>
      <c r="C589" s="2" t="s">
        <v>575</v>
      </c>
      <c r="D589" s="2" t="s">
        <v>6895</v>
      </c>
      <c r="E589" s="2" t="s">
        <v>8037</v>
      </c>
      <c r="F589" s="2" t="s">
        <v>8038</v>
      </c>
      <c r="G589" t="s">
        <v>79</v>
      </c>
      <c r="H589" s="1">
        <f>DATE(2024,12,4)</f>
        <v>45630</v>
      </c>
      <c r="I589">
        <v>5620.54</v>
      </c>
    </row>
    <row r="590" spans="1:16" x14ac:dyDescent="0.25">
      <c r="A590">
        <f t="shared" ca="1" si="12"/>
        <v>0.4624433089183726</v>
      </c>
      <c r="B590" s="2" t="s">
        <v>6982</v>
      </c>
      <c r="C590" s="2" t="s">
        <v>6983</v>
      </c>
      <c r="D590" s="2" t="s">
        <v>6895</v>
      </c>
      <c r="E590" s="2" t="s">
        <v>8039</v>
      </c>
      <c r="F590" s="2" t="s">
        <v>8040</v>
      </c>
      <c r="G590" t="s">
        <v>79</v>
      </c>
      <c r="H590" s="1">
        <f>DATE(2025,1,24)</f>
        <v>45681</v>
      </c>
      <c r="I590">
        <v>3390.7</v>
      </c>
      <c r="P590" s="12"/>
    </row>
    <row r="591" spans="1:16" x14ac:dyDescent="0.25">
      <c r="A591">
        <f t="shared" ca="1" si="12"/>
        <v>0.19803625441070705</v>
      </c>
      <c r="B591" s="2" t="s">
        <v>1256</v>
      </c>
      <c r="C591" s="2" t="s">
        <v>1257</v>
      </c>
      <c r="D591" s="2" t="s">
        <v>6895</v>
      </c>
      <c r="E591" s="2" t="s">
        <v>8041</v>
      </c>
      <c r="F591" s="2" t="s">
        <v>8042</v>
      </c>
      <c r="G591" t="s">
        <v>79</v>
      </c>
      <c r="H591" s="1">
        <f>DATE(2024,12,18)</f>
        <v>45644</v>
      </c>
      <c r="I591">
        <v>169.71</v>
      </c>
    </row>
    <row r="592" spans="1:16" x14ac:dyDescent="0.25">
      <c r="A592">
        <f t="shared" ca="1" si="12"/>
        <v>0.63594212726486354</v>
      </c>
      <c r="B592" s="2" t="s">
        <v>81</v>
      </c>
      <c r="C592" s="2" t="s">
        <v>82</v>
      </c>
      <c r="D592" s="2" t="s">
        <v>6895</v>
      </c>
      <c r="E592" s="2" t="s">
        <v>8043</v>
      </c>
      <c r="F592" s="2" t="s">
        <v>8044</v>
      </c>
      <c r="G592" t="s">
        <v>101</v>
      </c>
      <c r="H592" s="1">
        <f>DATE(2025,1,21)</f>
        <v>45678</v>
      </c>
      <c r="I592">
        <v>560.29</v>
      </c>
    </row>
    <row r="593" spans="1:16" x14ac:dyDescent="0.25">
      <c r="A593">
        <f t="shared" ca="1" si="12"/>
        <v>0.66681296673436907</v>
      </c>
      <c r="B593" s="2" t="s">
        <v>645</v>
      </c>
      <c r="C593" s="2" t="s">
        <v>646</v>
      </c>
      <c r="D593" s="2" t="s">
        <v>6895</v>
      </c>
      <c r="E593" s="2" t="s">
        <v>8045</v>
      </c>
      <c r="F593" s="2" t="s">
        <v>8046</v>
      </c>
      <c r="G593" t="s">
        <v>79</v>
      </c>
      <c r="H593" s="1">
        <f>DATE(2024,10,17)</f>
        <v>45582</v>
      </c>
      <c r="I593">
        <v>2453.39</v>
      </c>
    </row>
    <row r="594" spans="1:16" x14ac:dyDescent="0.25">
      <c r="A594">
        <f t="shared" ca="1" si="12"/>
        <v>0.54444674675217652</v>
      </c>
      <c r="B594" s="2" t="s">
        <v>136</v>
      </c>
      <c r="C594" s="2" t="s">
        <v>137</v>
      </c>
      <c r="D594" s="2" t="s">
        <v>6895</v>
      </c>
      <c r="E594" s="2" t="s">
        <v>8047</v>
      </c>
      <c r="F594" s="2" t="s">
        <v>7273</v>
      </c>
      <c r="G594" t="s">
        <v>79</v>
      </c>
      <c r="H594" s="1">
        <f>DATE(2025,1,3)</f>
        <v>45660</v>
      </c>
      <c r="I594">
        <v>1345.67</v>
      </c>
    </row>
    <row r="595" spans="1:16" x14ac:dyDescent="0.25">
      <c r="A595">
        <f t="shared" ca="1" si="12"/>
        <v>0.2167022587251497</v>
      </c>
      <c r="B595" s="2" t="s">
        <v>150</v>
      </c>
      <c r="C595" s="2" t="s">
        <v>151</v>
      </c>
      <c r="D595" s="2" t="s">
        <v>6895</v>
      </c>
      <c r="E595" s="2" t="s">
        <v>8048</v>
      </c>
      <c r="F595" s="2" t="s">
        <v>7279</v>
      </c>
      <c r="G595" t="s">
        <v>101</v>
      </c>
      <c r="H595" s="1">
        <f>DATE(2025,2,10)</f>
        <v>45698</v>
      </c>
      <c r="I595">
        <v>-36.26</v>
      </c>
    </row>
    <row r="596" spans="1:16" x14ac:dyDescent="0.25">
      <c r="A596">
        <f t="shared" ca="1" si="12"/>
        <v>0.71521510302213287</v>
      </c>
      <c r="B596" s="2" t="s">
        <v>623</v>
      </c>
      <c r="C596" s="2" t="s">
        <v>624</v>
      </c>
      <c r="D596" s="2" t="s">
        <v>6895</v>
      </c>
      <c r="E596" s="2" t="s">
        <v>8049</v>
      </c>
      <c r="F596" s="2" t="s">
        <v>8050</v>
      </c>
      <c r="G596" t="s">
        <v>79</v>
      </c>
      <c r="H596" s="1">
        <f>DATE(2024,10,16)</f>
        <v>45581</v>
      </c>
      <c r="I596">
        <v>1110.6300000000001</v>
      </c>
    </row>
    <row r="597" spans="1:16" x14ac:dyDescent="0.25">
      <c r="A597">
        <f t="shared" ca="1" si="12"/>
        <v>0.69056028504668954</v>
      </c>
      <c r="B597" s="2" t="s">
        <v>328</v>
      </c>
      <c r="C597" s="2" t="s">
        <v>329</v>
      </c>
      <c r="D597" s="2" t="s">
        <v>6895</v>
      </c>
      <c r="E597" s="2" t="s">
        <v>8051</v>
      </c>
      <c r="F597" s="2" t="s">
        <v>8052</v>
      </c>
      <c r="G597" t="s">
        <v>79</v>
      </c>
      <c r="H597" s="1">
        <f>DATE(2024,11,19)</f>
        <v>45615</v>
      </c>
      <c r="I597">
        <v>353.59</v>
      </c>
    </row>
    <row r="598" spans="1:16" x14ac:dyDescent="0.25">
      <c r="A598">
        <f t="shared" ca="1" si="12"/>
        <v>0.1698249428086871</v>
      </c>
      <c r="B598" s="2" t="s">
        <v>187</v>
      </c>
      <c r="C598" s="2" t="s">
        <v>188</v>
      </c>
      <c r="D598" s="2" t="s">
        <v>6895</v>
      </c>
      <c r="E598" s="2" t="s">
        <v>8053</v>
      </c>
      <c r="F598" s="2" t="s">
        <v>8054</v>
      </c>
      <c r="G598" t="s">
        <v>79</v>
      </c>
      <c r="H598" s="1">
        <f>DATE(2024,11,21)</f>
        <v>45617</v>
      </c>
      <c r="I598">
        <v>482.4</v>
      </c>
    </row>
    <row r="599" spans="1:16" x14ac:dyDescent="0.25">
      <c r="A599">
        <f t="shared" ca="1" si="12"/>
        <v>0.87444387102563137</v>
      </c>
      <c r="B599" s="2" t="s">
        <v>187</v>
      </c>
      <c r="C599" s="2" t="s">
        <v>188</v>
      </c>
      <c r="D599" s="2" t="s">
        <v>6895</v>
      </c>
      <c r="E599" s="2" t="s">
        <v>8055</v>
      </c>
      <c r="F599" s="2" t="s">
        <v>8056</v>
      </c>
      <c r="G599" t="s">
        <v>79</v>
      </c>
      <c r="H599" s="1">
        <f>DATE(2024,10,17)</f>
        <v>45582</v>
      </c>
      <c r="I599">
        <v>589.6</v>
      </c>
    </row>
    <row r="600" spans="1:16" x14ac:dyDescent="0.25">
      <c r="A600">
        <f t="shared" ca="1" si="12"/>
        <v>0.23026750760150205</v>
      </c>
      <c r="B600" s="2" t="s">
        <v>187</v>
      </c>
      <c r="C600" s="2" t="s">
        <v>188</v>
      </c>
      <c r="D600" s="2" t="s">
        <v>6895</v>
      </c>
      <c r="E600" s="2" t="s">
        <v>8057</v>
      </c>
      <c r="F600" s="2" t="s">
        <v>7051</v>
      </c>
      <c r="G600" t="s">
        <v>79</v>
      </c>
      <c r="H600" s="1">
        <f>DATE(2024,11,11)</f>
        <v>45607</v>
      </c>
      <c r="I600">
        <v>3888.64</v>
      </c>
      <c r="P600" s="12"/>
    </row>
    <row r="601" spans="1:16" x14ac:dyDescent="0.25">
      <c r="A601">
        <f t="shared" ca="1" si="12"/>
        <v>0.61241288470861577</v>
      </c>
      <c r="B601" s="2" t="s">
        <v>366</v>
      </c>
      <c r="C601" s="2" t="s">
        <v>367</v>
      </c>
      <c r="D601" s="2" t="s">
        <v>6895</v>
      </c>
      <c r="E601" s="2" t="s">
        <v>8058</v>
      </c>
      <c r="F601" s="2" t="s">
        <v>8059</v>
      </c>
      <c r="G601" t="s">
        <v>79</v>
      </c>
      <c r="H601" s="1">
        <f>DATE(2025,1,23)</f>
        <v>45680</v>
      </c>
      <c r="I601">
        <v>1069.5899999999999</v>
      </c>
      <c r="P601" s="12"/>
    </row>
    <row r="602" spans="1:16" x14ac:dyDescent="0.25">
      <c r="A602">
        <f t="shared" ca="1" si="12"/>
        <v>0.66661334576420395</v>
      </c>
      <c r="B602" s="2" t="s">
        <v>187</v>
      </c>
      <c r="C602" s="2" t="s">
        <v>188</v>
      </c>
      <c r="D602" s="2" t="s">
        <v>6895</v>
      </c>
      <c r="E602" s="2" t="s">
        <v>8060</v>
      </c>
      <c r="F602" s="2" t="s">
        <v>8061</v>
      </c>
      <c r="G602" t="s">
        <v>79</v>
      </c>
      <c r="H602" s="1">
        <f>DATE(2024,11,6)</f>
        <v>45602</v>
      </c>
      <c r="I602">
        <v>566.4</v>
      </c>
    </row>
    <row r="603" spans="1:16" x14ac:dyDescent="0.25">
      <c r="A603">
        <f t="shared" ca="1" si="12"/>
        <v>0.85605351301348565</v>
      </c>
      <c r="B603" s="2" t="s">
        <v>241</v>
      </c>
      <c r="C603" s="2" t="s">
        <v>242</v>
      </c>
      <c r="D603" s="2" t="s">
        <v>6895</v>
      </c>
      <c r="E603" s="2" t="s">
        <v>8062</v>
      </c>
      <c r="F603" s="2" t="s">
        <v>8063</v>
      </c>
      <c r="G603" t="s">
        <v>101</v>
      </c>
      <c r="H603" s="1">
        <f>DATE(2025,2,12)</f>
        <v>45700</v>
      </c>
      <c r="I603">
        <v>1103.1199999999999</v>
      </c>
    </row>
    <row r="604" spans="1:16" x14ac:dyDescent="0.25">
      <c r="A604">
        <f t="shared" ca="1" si="12"/>
        <v>0.31015056583339196</v>
      </c>
      <c r="B604" s="2" t="s">
        <v>285</v>
      </c>
      <c r="C604" s="2" t="s">
        <v>286</v>
      </c>
      <c r="D604" s="2" t="s">
        <v>6895</v>
      </c>
      <c r="E604" s="2" t="s">
        <v>8064</v>
      </c>
      <c r="F604" s="2" t="s">
        <v>8065</v>
      </c>
      <c r="G604" t="s">
        <v>79</v>
      </c>
      <c r="H604" s="1">
        <f>DATE(2025,1,24)</f>
        <v>45681</v>
      </c>
      <c r="I604">
        <v>3032.74</v>
      </c>
    </row>
    <row r="605" spans="1:16" x14ac:dyDescent="0.25">
      <c r="A605">
        <f t="shared" ca="1" si="12"/>
        <v>0.44789013274322331</v>
      </c>
      <c r="B605" s="2" t="s">
        <v>241</v>
      </c>
      <c r="C605" s="2" t="s">
        <v>242</v>
      </c>
      <c r="D605" s="2" t="s">
        <v>6895</v>
      </c>
      <c r="E605" s="2" t="s">
        <v>8066</v>
      </c>
      <c r="F605" s="2" t="s">
        <v>8067</v>
      </c>
      <c r="G605" t="s">
        <v>101</v>
      </c>
      <c r="H605" s="1">
        <f>DATE(2025,2,12)</f>
        <v>45700</v>
      </c>
      <c r="I605">
        <v>140.52000000000001</v>
      </c>
      <c r="P605" s="12"/>
    </row>
    <row r="606" spans="1:16" x14ac:dyDescent="0.25">
      <c r="A606">
        <f t="shared" ca="1" si="12"/>
        <v>0.43311869934581415</v>
      </c>
      <c r="B606" s="2" t="s">
        <v>6982</v>
      </c>
      <c r="C606" s="2" t="s">
        <v>6983</v>
      </c>
      <c r="D606" s="2" t="s">
        <v>6895</v>
      </c>
      <c r="E606" s="2" t="s">
        <v>8068</v>
      </c>
      <c r="F606" s="2" t="s">
        <v>8069</v>
      </c>
      <c r="G606" t="s">
        <v>79</v>
      </c>
      <c r="H606" s="1">
        <f>DATE(2024,11,21)</f>
        <v>45617</v>
      </c>
      <c r="I606">
        <v>427.18</v>
      </c>
    </row>
    <row r="607" spans="1:16" x14ac:dyDescent="0.25">
      <c r="A607">
        <f t="shared" ca="1" si="12"/>
        <v>0.87204344730538363</v>
      </c>
      <c r="B607" s="2" t="s">
        <v>6982</v>
      </c>
      <c r="C607" s="2" t="s">
        <v>6983</v>
      </c>
      <c r="D607" s="2" t="s">
        <v>6895</v>
      </c>
      <c r="E607" s="2" t="s">
        <v>8070</v>
      </c>
      <c r="F607" s="2" t="s">
        <v>8071</v>
      </c>
      <c r="G607" t="s">
        <v>79</v>
      </c>
      <c r="H607" s="1">
        <f>DATE(2025,1,9)</f>
        <v>45666</v>
      </c>
      <c r="I607">
        <v>303.52</v>
      </c>
    </row>
    <row r="608" spans="1:16" x14ac:dyDescent="0.25">
      <c r="A608">
        <f t="shared" ca="1" si="12"/>
        <v>0.3393016029645527</v>
      </c>
      <c r="B608" s="2" t="s">
        <v>623</v>
      </c>
      <c r="C608" s="2" t="s">
        <v>624</v>
      </c>
      <c r="D608" s="2" t="s">
        <v>6895</v>
      </c>
      <c r="E608" s="2" t="s">
        <v>8072</v>
      </c>
      <c r="F608" s="2" t="s">
        <v>8073</v>
      </c>
      <c r="G608" t="s">
        <v>79</v>
      </c>
      <c r="H608" s="1">
        <f>DATE(2024,11,8)</f>
        <v>45604</v>
      </c>
      <c r="I608">
        <v>285.42</v>
      </c>
    </row>
    <row r="609" spans="1:17" x14ac:dyDescent="0.25">
      <c r="A609">
        <f t="shared" ca="1" si="12"/>
        <v>0.99516572489848809</v>
      </c>
      <c r="B609" s="2" t="s">
        <v>187</v>
      </c>
      <c r="C609" s="2" t="s">
        <v>188</v>
      </c>
      <c r="D609" s="2" t="s">
        <v>6895</v>
      </c>
      <c r="E609" s="2" t="s">
        <v>8074</v>
      </c>
      <c r="F609" s="2" t="s">
        <v>2624</v>
      </c>
      <c r="G609" t="s">
        <v>79</v>
      </c>
      <c r="H609" s="1">
        <f>DATE(2025,1,29)</f>
        <v>45686</v>
      </c>
      <c r="I609">
        <v>-685</v>
      </c>
    </row>
    <row r="610" spans="1:17" x14ac:dyDescent="0.25">
      <c r="A610">
        <f t="shared" ca="1" si="12"/>
        <v>0.79503790322012469</v>
      </c>
      <c r="B610" s="2" t="s">
        <v>81</v>
      </c>
      <c r="C610" s="2" t="s">
        <v>82</v>
      </c>
      <c r="D610" s="2" t="s">
        <v>6895</v>
      </c>
      <c r="E610" s="2" t="s">
        <v>8075</v>
      </c>
      <c r="F610" s="2" t="s">
        <v>7208</v>
      </c>
      <c r="G610" t="s">
        <v>79</v>
      </c>
      <c r="H610" s="1">
        <f>DATE(2024,10,24)</f>
        <v>45589</v>
      </c>
      <c r="I610">
        <v>766.06</v>
      </c>
      <c r="P610" s="12"/>
    </row>
    <row r="611" spans="1:17" x14ac:dyDescent="0.25">
      <c r="A611">
        <f t="shared" ca="1" si="12"/>
        <v>0.28834946140117756</v>
      </c>
      <c r="B611" s="2" t="s">
        <v>6982</v>
      </c>
      <c r="C611" s="2" t="s">
        <v>6983</v>
      </c>
      <c r="D611" s="2" t="s">
        <v>6895</v>
      </c>
      <c r="E611" s="2" t="s">
        <v>8076</v>
      </c>
      <c r="F611" s="2" t="s">
        <v>8077</v>
      </c>
      <c r="G611" t="s">
        <v>79</v>
      </c>
      <c r="H611" s="1">
        <f>DATE(2025,1,23)</f>
        <v>45680</v>
      </c>
      <c r="I611">
        <v>22.24</v>
      </c>
    </row>
    <row r="612" spans="1:17" x14ac:dyDescent="0.25">
      <c r="A612">
        <f t="shared" ca="1" si="12"/>
        <v>0.81290450729032238</v>
      </c>
      <c r="B612" s="2" t="s">
        <v>81</v>
      </c>
      <c r="C612" s="2" t="s">
        <v>82</v>
      </c>
      <c r="D612" s="2" t="s">
        <v>6895</v>
      </c>
      <c r="E612" s="2" t="s">
        <v>8078</v>
      </c>
      <c r="F612" s="2" t="s">
        <v>8079</v>
      </c>
      <c r="G612" t="s">
        <v>101</v>
      </c>
      <c r="H612" s="1">
        <f>DATE(2024,12,15)</f>
        <v>45641</v>
      </c>
      <c r="I612">
        <v>2568.36</v>
      </c>
      <c r="P612" s="12"/>
    </row>
    <row r="613" spans="1:17" x14ac:dyDescent="0.25">
      <c r="A613">
        <f t="shared" ca="1" si="12"/>
        <v>0.15817257211521651</v>
      </c>
      <c r="B613" s="2" t="s">
        <v>6982</v>
      </c>
      <c r="C613" s="2" t="s">
        <v>6983</v>
      </c>
      <c r="D613" s="2" t="s">
        <v>6895</v>
      </c>
      <c r="E613" s="2" t="s">
        <v>8080</v>
      </c>
      <c r="F613" s="2" t="s">
        <v>8081</v>
      </c>
      <c r="G613" t="s">
        <v>79</v>
      </c>
      <c r="H613" s="1">
        <f>DATE(2025,1,16)</f>
        <v>45673</v>
      </c>
      <c r="I613">
        <v>859.22</v>
      </c>
    </row>
    <row r="614" spans="1:17" x14ac:dyDescent="0.25">
      <c r="A614">
        <f t="shared" ca="1" si="12"/>
        <v>0.61429387641185096</v>
      </c>
      <c r="B614" s="2" t="s">
        <v>187</v>
      </c>
      <c r="C614" s="2" t="s">
        <v>188</v>
      </c>
      <c r="D614" s="2" t="s">
        <v>6895</v>
      </c>
      <c r="E614" s="2" t="s">
        <v>8082</v>
      </c>
      <c r="F614" s="2" t="s">
        <v>8083</v>
      </c>
      <c r="G614" t="s">
        <v>79</v>
      </c>
      <c r="H614" s="1">
        <f>DATE(2024,11,6)</f>
        <v>45602</v>
      </c>
      <c r="I614">
        <v>241.2</v>
      </c>
    </row>
    <row r="615" spans="1:17" x14ac:dyDescent="0.25">
      <c r="A615">
        <f t="shared" ca="1" si="12"/>
        <v>0.32593771375939962</v>
      </c>
      <c r="B615" s="2" t="s">
        <v>6982</v>
      </c>
      <c r="C615" s="2" t="s">
        <v>6983</v>
      </c>
      <c r="D615" s="2" t="s">
        <v>6895</v>
      </c>
      <c r="E615" s="2" t="s">
        <v>8084</v>
      </c>
      <c r="F615" s="2" t="s">
        <v>8085</v>
      </c>
      <c r="G615" t="s">
        <v>79</v>
      </c>
      <c r="H615" s="1">
        <f>DATE(2024,11,21)</f>
        <v>45617</v>
      </c>
      <c r="I615">
        <v>235.87</v>
      </c>
    </row>
    <row r="616" spans="1:17" x14ac:dyDescent="0.25">
      <c r="A616">
        <f t="shared" ca="1" si="12"/>
        <v>0.81856956482438403</v>
      </c>
      <c r="B616" s="2" t="s">
        <v>187</v>
      </c>
      <c r="C616" s="2" t="s">
        <v>188</v>
      </c>
      <c r="D616" s="2" t="s">
        <v>6895</v>
      </c>
      <c r="E616" s="2" t="s">
        <v>8086</v>
      </c>
      <c r="F616" s="2" t="s">
        <v>8087</v>
      </c>
      <c r="G616" t="s">
        <v>79</v>
      </c>
      <c r="H616" s="1">
        <f>DATE(2024,12,19)</f>
        <v>45645</v>
      </c>
      <c r="I616">
        <v>884.4</v>
      </c>
    </row>
    <row r="617" spans="1:17" x14ac:dyDescent="0.25">
      <c r="A617">
        <f t="shared" ca="1" si="12"/>
        <v>9.6054486983108034E-2</v>
      </c>
      <c r="B617" s="2" t="s">
        <v>187</v>
      </c>
      <c r="C617" s="2" t="s">
        <v>188</v>
      </c>
      <c r="D617" s="2" t="s">
        <v>6895</v>
      </c>
      <c r="E617" s="2" t="s">
        <v>8088</v>
      </c>
      <c r="F617" s="2" t="s">
        <v>7509</v>
      </c>
      <c r="G617" t="s">
        <v>79</v>
      </c>
      <c r="H617" s="1">
        <f>DATE(2024,11,21)</f>
        <v>45617</v>
      </c>
      <c r="I617">
        <v>-373.4</v>
      </c>
    </row>
    <row r="618" spans="1:17" x14ac:dyDescent="0.25">
      <c r="A618">
        <f t="shared" ca="1" si="12"/>
        <v>0.86575054272974883</v>
      </c>
      <c r="B618" s="2" t="s">
        <v>110</v>
      </c>
      <c r="C618" s="2" t="s">
        <v>111</v>
      </c>
      <c r="D618" s="2" t="s">
        <v>6895</v>
      </c>
      <c r="E618" s="2" t="s">
        <v>8089</v>
      </c>
      <c r="F618" s="2" t="s">
        <v>8090</v>
      </c>
      <c r="G618" t="s">
        <v>101</v>
      </c>
      <c r="H618" s="1">
        <f>DATE(2025,2,17)</f>
        <v>45705</v>
      </c>
      <c r="I618">
        <v>11474.36</v>
      </c>
    </row>
    <row r="619" spans="1:17" x14ac:dyDescent="0.25">
      <c r="A619">
        <f t="shared" ca="1" si="12"/>
        <v>0.97078431731883108</v>
      </c>
      <c r="B619" s="2" t="s">
        <v>7098</v>
      </c>
      <c r="C619" s="2" t="s">
        <v>7099</v>
      </c>
      <c r="D619" s="2" t="s">
        <v>6895</v>
      </c>
      <c r="E619" s="2" t="s">
        <v>8091</v>
      </c>
      <c r="F619" s="2" t="s">
        <v>8092</v>
      </c>
      <c r="G619" t="s">
        <v>79</v>
      </c>
      <c r="H619" s="1">
        <f>DATE(2024,12,9)</f>
        <v>45635</v>
      </c>
      <c r="I619">
        <v>61.6</v>
      </c>
    </row>
    <row r="620" spans="1:17" x14ac:dyDescent="0.25">
      <c r="A620">
        <f t="shared" ca="1" si="12"/>
        <v>0.46474842436331265</v>
      </c>
      <c r="B620" s="2" t="s">
        <v>85</v>
      </c>
      <c r="C620" s="2" t="s">
        <v>86</v>
      </c>
      <c r="D620" s="2" t="s">
        <v>6895</v>
      </c>
      <c r="E620" s="2" t="s">
        <v>8093</v>
      </c>
      <c r="F620" s="2" t="s">
        <v>8094</v>
      </c>
      <c r="G620" t="s">
        <v>79</v>
      </c>
      <c r="H620" s="1">
        <f>DATE(2024,11,27)</f>
        <v>45623</v>
      </c>
      <c r="I620">
        <v>4680.6099999999997</v>
      </c>
    </row>
    <row r="621" spans="1:17" x14ac:dyDescent="0.25">
      <c r="A621">
        <f t="shared" ca="1" si="12"/>
        <v>0.99283097521632613</v>
      </c>
      <c r="B621" s="2" t="s">
        <v>6982</v>
      </c>
      <c r="C621" s="2" t="s">
        <v>6983</v>
      </c>
      <c r="D621" s="2" t="s">
        <v>6895</v>
      </c>
      <c r="E621" s="2" t="s">
        <v>8095</v>
      </c>
      <c r="F621" s="2" t="s">
        <v>8096</v>
      </c>
      <c r="G621" t="s">
        <v>79</v>
      </c>
      <c r="H621" s="1">
        <f>DATE(2024,10,29)</f>
        <v>45594</v>
      </c>
      <c r="I621">
        <v>119.08</v>
      </c>
    </row>
    <row r="622" spans="1:17" x14ac:dyDescent="0.25">
      <c r="O622" t="s">
        <v>8097</v>
      </c>
      <c r="P622" s="3">
        <f>SUBTOTAL(9,P3:P39)</f>
        <v>19886.884613540002</v>
      </c>
      <c r="Q622" s="17">
        <f>SUBTOTAL(9,Q3:Q39)</f>
        <v>-2823.9046135400017</v>
      </c>
    </row>
    <row r="623" spans="1:17" x14ac:dyDescent="0.25">
      <c r="Q623" s="24">
        <f>Q622/P622</f>
        <v>-0.14199834053531663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53902-BDD7-4AEB-B8D0-D1EC7C597DDD}">
  <dimension ref="B2:F17"/>
  <sheetViews>
    <sheetView workbookViewId="0"/>
  </sheetViews>
  <sheetFormatPr defaultRowHeight="13.8" x14ac:dyDescent="0.25"/>
  <cols>
    <col min="2" max="2" width="19.09765625" bestFit="1" customWidth="1"/>
    <col min="3" max="3" width="19.59765625" style="70" bestFit="1" customWidth="1"/>
    <col min="5" max="5" width="19.09765625" bestFit="1" customWidth="1"/>
    <col min="6" max="6" width="18" bestFit="1" customWidth="1"/>
  </cols>
  <sheetData>
    <row r="2" spans="2:6" x14ac:dyDescent="0.25">
      <c r="B2" t="s">
        <v>8110</v>
      </c>
      <c r="C2" s="70" t="s">
        <v>8109</v>
      </c>
    </row>
    <row r="3" spans="2:6" x14ac:dyDescent="0.25">
      <c r="B3" t="s">
        <v>56</v>
      </c>
      <c r="C3" s="67" t="s">
        <v>81</v>
      </c>
      <c r="E3" t="s">
        <v>56</v>
      </c>
      <c r="F3" s="5" t="s">
        <v>417</v>
      </c>
    </row>
    <row r="4" spans="2:6" x14ac:dyDescent="0.25">
      <c r="B4" t="s">
        <v>57</v>
      </c>
      <c r="C4" s="67" t="s">
        <v>82</v>
      </c>
      <c r="E4" t="s">
        <v>57</v>
      </c>
      <c r="F4" s="5" t="s">
        <v>418</v>
      </c>
    </row>
    <row r="5" spans="2:6" x14ac:dyDescent="0.25">
      <c r="B5" t="s">
        <v>58</v>
      </c>
      <c r="C5" s="67" t="s">
        <v>6895</v>
      </c>
      <c r="E5" t="s">
        <v>58</v>
      </c>
      <c r="F5" s="5" t="s">
        <v>6895</v>
      </c>
    </row>
    <row r="6" spans="2:6" x14ac:dyDescent="0.25">
      <c r="B6" t="s">
        <v>59</v>
      </c>
      <c r="C6" s="67" t="s">
        <v>6912</v>
      </c>
      <c r="E6" t="s">
        <v>59</v>
      </c>
      <c r="F6" s="5" t="s">
        <v>6916</v>
      </c>
    </row>
    <row r="7" spans="2:6" x14ac:dyDescent="0.25">
      <c r="B7" t="s">
        <v>60</v>
      </c>
      <c r="C7" s="67" t="s">
        <v>6913</v>
      </c>
      <c r="E7" t="s">
        <v>60</v>
      </c>
      <c r="F7" s="5" t="s">
        <v>6917</v>
      </c>
    </row>
    <row r="8" spans="2:6" x14ac:dyDescent="0.25">
      <c r="B8" t="s">
        <v>61</v>
      </c>
      <c r="C8" s="68" t="s">
        <v>101</v>
      </c>
      <c r="E8" t="s">
        <v>61</v>
      </c>
      <c r="F8" s="4" t="s">
        <v>101</v>
      </c>
    </row>
    <row r="9" spans="2:6" x14ac:dyDescent="0.25">
      <c r="B9" t="s">
        <v>62</v>
      </c>
      <c r="C9" s="69">
        <f>DATE(2025,2,28)</f>
        <v>45716</v>
      </c>
      <c r="E9" t="s">
        <v>62</v>
      </c>
      <c r="F9" s="6">
        <f>DATE(2025,2,10)</f>
        <v>45698</v>
      </c>
    </row>
    <row r="10" spans="2:6" x14ac:dyDescent="0.25">
      <c r="B10" t="s">
        <v>63</v>
      </c>
      <c r="C10" s="68">
        <v>24938.45</v>
      </c>
      <c r="E10" t="s">
        <v>63</v>
      </c>
      <c r="F10" s="4">
        <v>2015.8</v>
      </c>
    </row>
    <row r="11" spans="2:6" x14ac:dyDescent="0.25">
      <c r="B11" t="s">
        <v>6894</v>
      </c>
      <c r="C11" s="68" t="s">
        <v>22</v>
      </c>
      <c r="E11" t="s">
        <v>6894</v>
      </c>
      <c r="F11" s="4" t="s">
        <v>44</v>
      </c>
    </row>
    <row r="12" spans="2:6" x14ac:dyDescent="0.25">
      <c r="B12" t="s">
        <v>64</v>
      </c>
      <c r="C12" s="71">
        <v>943</v>
      </c>
      <c r="E12" s="3" t="s">
        <v>64</v>
      </c>
      <c r="F12" s="71">
        <v>88</v>
      </c>
    </row>
    <row r="13" spans="2:6" x14ac:dyDescent="0.25">
      <c r="B13" t="s">
        <v>65</v>
      </c>
      <c r="C13" s="71">
        <v>410.2</v>
      </c>
      <c r="E13" s="3" t="s">
        <v>65</v>
      </c>
      <c r="F13" s="71">
        <v>88</v>
      </c>
    </row>
    <row r="14" spans="2:6" x14ac:dyDescent="0.25">
      <c r="B14" t="s">
        <v>66</v>
      </c>
      <c r="C14" s="68">
        <v>1815</v>
      </c>
      <c r="E14" t="s">
        <v>66</v>
      </c>
      <c r="F14" s="68">
        <v>1836</v>
      </c>
    </row>
    <row r="15" spans="2:6" x14ac:dyDescent="0.25">
      <c r="B15" t="s">
        <v>35</v>
      </c>
      <c r="C15" s="68" t="s">
        <v>42</v>
      </c>
      <c r="E15" t="s">
        <v>35</v>
      </c>
      <c r="F15" s="68" t="s">
        <v>39</v>
      </c>
    </row>
    <row r="16" spans="2:6" x14ac:dyDescent="0.25">
      <c r="B16" t="s">
        <v>67</v>
      </c>
      <c r="C16" s="68"/>
      <c r="E16" t="s">
        <v>67</v>
      </c>
      <c r="F16" s="68">
        <v>1242.1500000000001</v>
      </c>
    </row>
    <row r="17" spans="2:6" x14ac:dyDescent="0.25">
      <c r="B17" t="s">
        <v>68</v>
      </c>
      <c r="C17" s="71">
        <f>C14*0.93</f>
        <v>1687.95</v>
      </c>
      <c r="E17" s="3" t="s">
        <v>68</v>
      </c>
      <c r="F17" s="71">
        <f>F16*0.1796</f>
        <v>223.09014000000002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21905-1855-4A62-AFD6-E01FC69A66D4}">
  <dimension ref="B2:Q4102"/>
  <sheetViews>
    <sheetView workbookViewId="0"/>
  </sheetViews>
  <sheetFormatPr defaultRowHeight="13.8" x14ac:dyDescent="0.25"/>
  <cols>
    <col min="2" max="2" width="12.69921875" customWidth="1"/>
    <col min="3" max="3" width="55.8984375" bestFit="1" customWidth="1"/>
    <col min="4" max="4" width="6.296875" customWidth="1"/>
    <col min="5" max="5" width="18.8984375" bestFit="1" customWidth="1"/>
    <col min="6" max="6" width="14.69921875" customWidth="1"/>
    <col min="7" max="7" width="11.3984375" bestFit="1" customWidth="1"/>
    <col min="8" max="8" width="13.8984375" customWidth="1"/>
    <col min="9" max="9" width="15.59765625" customWidth="1"/>
    <col min="10" max="10" width="23.296875" customWidth="1"/>
    <col min="11" max="11" width="10.59765625" customWidth="1"/>
    <col min="12" max="12" width="17.59765625" customWidth="1"/>
    <col min="13" max="13" width="12" bestFit="1" customWidth="1"/>
    <col min="14" max="14" width="7.3984375" customWidth="1"/>
    <col min="15" max="15" width="15.296875" customWidth="1"/>
    <col min="16" max="16" width="12.296875" customWidth="1"/>
    <col min="17" max="17" width="13.296875" customWidth="1"/>
  </cols>
  <sheetData>
    <row r="2" spans="2:17" x14ac:dyDescent="0.25">
      <c r="B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  <c r="J2" t="s">
        <v>34</v>
      </c>
      <c r="K2" s="3" t="s">
        <v>64</v>
      </c>
      <c r="L2" s="3" t="s">
        <v>65</v>
      </c>
      <c r="M2" t="s">
        <v>66</v>
      </c>
      <c r="N2" t="s">
        <v>35</v>
      </c>
      <c r="O2" t="s">
        <v>67</v>
      </c>
      <c r="P2" s="3" t="s">
        <v>68</v>
      </c>
      <c r="Q2" t="s">
        <v>8098</v>
      </c>
    </row>
    <row r="3" spans="2:17" hidden="1" x14ac:dyDescent="0.25">
      <c r="B3">
        <v>102775</v>
      </c>
      <c r="C3" t="s">
        <v>75</v>
      </c>
      <c r="D3" t="s">
        <v>76</v>
      </c>
      <c r="E3" t="s">
        <v>77</v>
      </c>
      <c r="F3" t="s">
        <v>78</v>
      </c>
      <c r="G3" t="s">
        <v>79</v>
      </c>
      <c r="H3">
        <v>45581</v>
      </c>
      <c r="I3">
        <v>42958.1</v>
      </c>
      <c r="J3" t="s">
        <v>80</v>
      </c>
      <c r="Q3" t="s">
        <v>54</v>
      </c>
    </row>
    <row r="4" spans="2:17" x14ac:dyDescent="0.25">
      <c r="B4">
        <v>103423</v>
      </c>
      <c r="C4" t="s">
        <v>82</v>
      </c>
      <c r="D4" t="s">
        <v>76</v>
      </c>
      <c r="E4" t="s">
        <v>83</v>
      </c>
      <c r="F4" t="s">
        <v>84</v>
      </c>
      <c r="G4" t="s">
        <v>79</v>
      </c>
      <c r="H4">
        <v>45594</v>
      </c>
      <c r="I4">
        <v>71544.84</v>
      </c>
      <c r="J4" t="s">
        <v>44</v>
      </c>
      <c r="K4">
        <v>1753.48</v>
      </c>
      <c r="M4">
        <v>32551.96</v>
      </c>
      <c r="N4" t="s">
        <v>39</v>
      </c>
      <c r="P4">
        <v>18880.136799999997</v>
      </c>
      <c r="Q4" t="s">
        <v>54</v>
      </c>
    </row>
    <row r="5" spans="2:17" x14ac:dyDescent="0.25">
      <c r="B5">
        <v>108164</v>
      </c>
      <c r="C5" t="s">
        <v>86</v>
      </c>
      <c r="D5" t="s">
        <v>76</v>
      </c>
      <c r="E5" t="s">
        <v>87</v>
      </c>
      <c r="F5" t="s">
        <v>88</v>
      </c>
      <c r="G5" t="s">
        <v>79</v>
      </c>
      <c r="H5">
        <v>45632</v>
      </c>
      <c r="I5">
        <v>28701.8</v>
      </c>
      <c r="J5" t="s">
        <v>89</v>
      </c>
      <c r="K5">
        <v>125</v>
      </c>
      <c r="M5">
        <v>1080</v>
      </c>
      <c r="N5" t="s">
        <v>42</v>
      </c>
      <c r="P5">
        <v>626.4</v>
      </c>
      <c r="Q5" t="s">
        <v>54</v>
      </c>
    </row>
    <row r="6" spans="2:17" x14ac:dyDescent="0.25">
      <c r="B6">
        <v>100495</v>
      </c>
      <c r="C6" t="s">
        <v>91</v>
      </c>
      <c r="D6" t="s">
        <v>76</v>
      </c>
      <c r="E6" t="s">
        <v>92</v>
      </c>
      <c r="F6" t="s">
        <v>93</v>
      </c>
      <c r="G6" t="s">
        <v>79</v>
      </c>
      <c r="H6">
        <v>45638</v>
      </c>
      <c r="I6">
        <v>32934.42</v>
      </c>
      <c r="J6" t="s">
        <v>94</v>
      </c>
      <c r="M6">
        <v>3012.58</v>
      </c>
      <c r="N6" t="s">
        <v>39</v>
      </c>
      <c r="Q6" t="s">
        <v>54</v>
      </c>
    </row>
    <row r="7" spans="2:17" hidden="1" x14ac:dyDescent="0.25">
      <c r="B7">
        <v>104499</v>
      </c>
      <c r="C7" t="s">
        <v>96</v>
      </c>
      <c r="D7" t="s">
        <v>76</v>
      </c>
      <c r="E7" t="s">
        <v>97</v>
      </c>
      <c r="F7" t="s">
        <v>98</v>
      </c>
      <c r="G7" t="s">
        <v>79</v>
      </c>
      <c r="H7">
        <v>45615</v>
      </c>
      <c r="I7">
        <v>93187.839999999997</v>
      </c>
      <c r="J7" t="s">
        <v>80</v>
      </c>
      <c r="Q7" t="s">
        <v>54</v>
      </c>
    </row>
    <row r="8" spans="2:17" x14ac:dyDescent="0.25">
      <c r="B8">
        <v>103423</v>
      </c>
      <c r="C8" t="s">
        <v>82</v>
      </c>
      <c r="D8" t="s">
        <v>76</v>
      </c>
      <c r="E8" t="s">
        <v>99</v>
      </c>
      <c r="F8" t="s">
        <v>100</v>
      </c>
      <c r="G8" t="s">
        <v>101</v>
      </c>
      <c r="H8">
        <v>45707</v>
      </c>
      <c r="I8">
        <v>36876.19</v>
      </c>
      <c r="J8" t="s">
        <v>38</v>
      </c>
      <c r="K8">
        <v>997.15</v>
      </c>
      <c r="L8">
        <v>428.77</v>
      </c>
      <c r="M8">
        <v>1404.43</v>
      </c>
      <c r="N8" t="s">
        <v>42</v>
      </c>
      <c r="P8">
        <v>1376.3414</v>
      </c>
      <c r="Q8" t="s">
        <v>54</v>
      </c>
    </row>
    <row r="9" spans="2:17" hidden="1" x14ac:dyDescent="0.25">
      <c r="B9">
        <v>107860</v>
      </c>
      <c r="C9" t="s">
        <v>103</v>
      </c>
      <c r="D9" t="s">
        <v>76</v>
      </c>
      <c r="E9" t="s">
        <v>104</v>
      </c>
      <c r="F9" t="s">
        <v>105</v>
      </c>
      <c r="G9" t="s">
        <v>79</v>
      </c>
      <c r="H9">
        <v>45672</v>
      </c>
      <c r="I9">
        <v>25230.35</v>
      </c>
      <c r="J9" t="s">
        <v>80</v>
      </c>
      <c r="Q9" t="s">
        <v>54</v>
      </c>
    </row>
    <row r="10" spans="2:17" hidden="1" x14ac:dyDescent="0.25">
      <c r="B10">
        <v>115529</v>
      </c>
      <c r="C10" t="s">
        <v>107</v>
      </c>
      <c r="D10" t="s">
        <v>76</v>
      </c>
      <c r="E10" t="s">
        <v>108</v>
      </c>
      <c r="F10" t="s">
        <v>109</v>
      </c>
      <c r="G10" t="s">
        <v>79</v>
      </c>
      <c r="H10">
        <v>45583</v>
      </c>
      <c r="I10">
        <v>47939.06</v>
      </c>
      <c r="J10" t="s">
        <v>80</v>
      </c>
      <c r="Q10" t="s">
        <v>54</v>
      </c>
    </row>
    <row r="11" spans="2:17" hidden="1" x14ac:dyDescent="0.25">
      <c r="B11">
        <v>122247</v>
      </c>
      <c r="C11" t="s">
        <v>111</v>
      </c>
      <c r="D11" t="s">
        <v>76</v>
      </c>
      <c r="E11" t="s">
        <v>112</v>
      </c>
      <c r="F11" t="s">
        <v>113</v>
      </c>
      <c r="G11" t="s">
        <v>79</v>
      </c>
      <c r="H11">
        <v>45660</v>
      </c>
      <c r="I11">
        <v>22486.62</v>
      </c>
      <c r="J11" t="s">
        <v>80</v>
      </c>
      <c r="Q11" t="s">
        <v>54</v>
      </c>
    </row>
    <row r="12" spans="2:17" x14ac:dyDescent="0.25">
      <c r="B12">
        <v>103423</v>
      </c>
      <c r="C12" t="s">
        <v>82</v>
      </c>
      <c r="D12" t="s">
        <v>76</v>
      </c>
      <c r="E12" t="s">
        <v>114</v>
      </c>
      <c r="F12" t="s">
        <v>115</v>
      </c>
      <c r="G12" t="s">
        <v>79</v>
      </c>
      <c r="H12">
        <v>45606</v>
      </c>
      <c r="I12">
        <v>55739.48</v>
      </c>
      <c r="J12" t="s">
        <v>38</v>
      </c>
      <c r="K12">
        <v>2761.34</v>
      </c>
      <c r="L12">
        <v>1118.3399999999999</v>
      </c>
      <c r="M12">
        <v>2820</v>
      </c>
      <c r="N12" t="s">
        <v>42</v>
      </c>
      <c r="P12">
        <v>1635.6</v>
      </c>
      <c r="Q12" t="s">
        <v>54</v>
      </c>
    </row>
    <row r="13" spans="2:17" hidden="1" x14ac:dyDescent="0.25">
      <c r="B13">
        <v>102928</v>
      </c>
      <c r="C13" t="s">
        <v>117</v>
      </c>
      <c r="D13" t="s">
        <v>76</v>
      </c>
      <c r="E13" t="s">
        <v>118</v>
      </c>
      <c r="F13" t="s">
        <v>119</v>
      </c>
      <c r="G13" t="s">
        <v>79</v>
      </c>
      <c r="H13">
        <v>45596</v>
      </c>
      <c r="I13">
        <v>43606.65</v>
      </c>
      <c r="J13" t="s">
        <v>80</v>
      </c>
      <c r="Q13" t="s">
        <v>54</v>
      </c>
    </row>
    <row r="14" spans="2:17" hidden="1" x14ac:dyDescent="0.25">
      <c r="B14">
        <v>108481</v>
      </c>
      <c r="C14" t="s">
        <v>121</v>
      </c>
      <c r="D14" t="s">
        <v>76</v>
      </c>
      <c r="E14" t="s">
        <v>122</v>
      </c>
      <c r="F14" t="s">
        <v>123</v>
      </c>
      <c r="G14" t="s">
        <v>101</v>
      </c>
      <c r="H14">
        <v>45701</v>
      </c>
      <c r="I14">
        <v>27931</v>
      </c>
      <c r="J14" t="s">
        <v>80</v>
      </c>
      <c r="Q14" t="s">
        <v>54</v>
      </c>
    </row>
    <row r="15" spans="2:17" hidden="1" x14ac:dyDescent="0.25">
      <c r="B15">
        <v>122247</v>
      </c>
      <c r="C15" t="s">
        <v>111</v>
      </c>
      <c r="D15" t="s">
        <v>76</v>
      </c>
      <c r="E15" t="s">
        <v>124</v>
      </c>
      <c r="F15" t="s">
        <v>125</v>
      </c>
      <c r="G15" t="s">
        <v>79</v>
      </c>
      <c r="H15">
        <v>45667</v>
      </c>
      <c r="I15">
        <v>25816.880000000001</v>
      </c>
      <c r="J15" t="s">
        <v>80</v>
      </c>
      <c r="Q15" t="s">
        <v>54</v>
      </c>
    </row>
    <row r="16" spans="2:17" x14ac:dyDescent="0.25">
      <c r="B16">
        <v>122430</v>
      </c>
      <c r="C16" t="s">
        <v>127</v>
      </c>
      <c r="D16" t="s">
        <v>76</v>
      </c>
      <c r="E16" t="s">
        <v>128</v>
      </c>
      <c r="F16" t="s">
        <v>129</v>
      </c>
      <c r="G16" t="s">
        <v>101</v>
      </c>
      <c r="H16">
        <v>45705</v>
      </c>
      <c r="I16">
        <v>36493.199999999997</v>
      </c>
      <c r="J16" t="s">
        <v>38</v>
      </c>
      <c r="K16">
        <v>548.35</v>
      </c>
      <c r="L16">
        <v>219.34</v>
      </c>
      <c r="M16">
        <v>560</v>
      </c>
      <c r="N16" t="s">
        <v>42</v>
      </c>
      <c r="P16">
        <v>548.79999999999995</v>
      </c>
      <c r="Q16" t="s">
        <v>54</v>
      </c>
    </row>
    <row r="17" spans="2:17" x14ac:dyDescent="0.25">
      <c r="B17">
        <v>102775</v>
      </c>
      <c r="C17" t="s">
        <v>75</v>
      </c>
      <c r="D17" t="s">
        <v>76</v>
      </c>
      <c r="E17" t="s">
        <v>130</v>
      </c>
      <c r="F17" t="s">
        <v>131</v>
      </c>
      <c r="G17" t="s">
        <v>101</v>
      </c>
      <c r="H17">
        <v>45715</v>
      </c>
      <c r="I17">
        <v>24612.03</v>
      </c>
      <c r="J17" t="s">
        <v>38</v>
      </c>
      <c r="K17">
        <v>318.27</v>
      </c>
      <c r="M17">
        <v>777.4</v>
      </c>
      <c r="N17" t="s">
        <v>42</v>
      </c>
      <c r="P17">
        <v>761.85199999999998</v>
      </c>
      <c r="Q17" t="s">
        <v>54</v>
      </c>
    </row>
    <row r="18" spans="2:17" hidden="1" x14ac:dyDescent="0.25">
      <c r="B18">
        <v>108481</v>
      </c>
      <c r="C18" t="s">
        <v>121</v>
      </c>
      <c r="D18" t="s">
        <v>76</v>
      </c>
      <c r="E18" t="s">
        <v>132</v>
      </c>
      <c r="F18" t="s">
        <v>133</v>
      </c>
      <c r="G18" t="s">
        <v>101</v>
      </c>
      <c r="H18">
        <v>45708</v>
      </c>
      <c r="I18">
        <v>27401.48</v>
      </c>
      <c r="J18" t="s">
        <v>80</v>
      </c>
      <c r="Q18" t="s">
        <v>54</v>
      </c>
    </row>
    <row r="19" spans="2:17" x14ac:dyDescent="0.25">
      <c r="B19">
        <v>103423</v>
      </c>
      <c r="C19" t="s">
        <v>82</v>
      </c>
      <c r="D19" t="s">
        <v>76</v>
      </c>
      <c r="E19" t="s">
        <v>134</v>
      </c>
      <c r="F19" t="s">
        <v>135</v>
      </c>
      <c r="G19" t="s">
        <v>79</v>
      </c>
      <c r="H19">
        <v>45621</v>
      </c>
      <c r="I19">
        <v>22720.29</v>
      </c>
      <c r="J19" t="s">
        <v>38</v>
      </c>
      <c r="K19">
        <v>548.35</v>
      </c>
      <c r="L19">
        <v>219.34</v>
      </c>
      <c r="M19">
        <v>560</v>
      </c>
      <c r="N19" t="s">
        <v>42</v>
      </c>
      <c r="P19">
        <v>548.79999999999995</v>
      </c>
      <c r="Q19" t="s">
        <v>54</v>
      </c>
    </row>
    <row r="20" spans="2:17" hidden="1" x14ac:dyDescent="0.25">
      <c r="B20">
        <v>128340</v>
      </c>
      <c r="C20" t="s">
        <v>137</v>
      </c>
      <c r="D20" t="s">
        <v>76</v>
      </c>
      <c r="E20" t="s">
        <v>138</v>
      </c>
      <c r="F20" t="s">
        <v>139</v>
      </c>
      <c r="G20" t="s">
        <v>79</v>
      </c>
      <c r="H20">
        <v>45595</v>
      </c>
      <c r="I20">
        <v>44196.85</v>
      </c>
      <c r="J20" t="s">
        <v>80</v>
      </c>
      <c r="Q20" t="s">
        <v>54</v>
      </c>
    </row>
    <row r="21" spans="2:17" hidden="1" x14ac:dyDescent="0.25">
      <c r="B21">
        <v>103423</v>
      </c>
      <c r="C21" t="s">
        <v>82</v>
      </c>
      <c r="D21" t="s">
        <v>76</v>
      </c>
      <c r="E21" t="s">
        <v>140</v>
      </c>
      <c r="F21" t="s">
        <v>141</v>
      </c>
      <c r="G21" t="s">
        <v>101</v>
      </c>
      <c r="H21">
        <v>45720</v>
      </c>
      <c r="I21">
        <v>68762.720000000001</v>
      </c>
      <c r="J21" t="s">
        <v>80</v>
      </c>
      <c r="Q21" t="s">
        <v>54</v>
      </c>
    </row>
    <row r="22" spans="2:17" hidden="1" x14ac:dyDescent="0.25">
      <c r="B22">
        <v>122247</v>
      </c>
      <c r="C22" t="s">
        <v>111</v>
      </c>
      <c r="D22" t="s">
        <v>76</v>
      </c>
      <c r="E22" t="s">
        <v>142</v>
      </c>
      <c r="F22" t="s">
        <v>143</v>
      </c>
      <c r="G22" t="s">
        <v>79</v>
      </c>
      <c r="H22">
        <v>45628</v>
      </c>
      <c r="I22">
        <v>32525.759999999998</v>
      </c>
      <c r="J22" t="s">
        <v>80</v>
      </c>
      <c r="Q22" t="s">
        <v>54</v>
      </c>
    </row>
    <row r="23" spans="2:17" x14ac:dyDescent="0.25">
      <c r="B23">
        <v>103423</v>
      </c>
      <c r="C23" t="s">
        <v>82</v>
      </c>
      <c r="D23" t="s">
        <v>76</v>
      </c>
      <c r="E23" t="s">
        <v>144</v>
      </c>
      <c r="F23" t="s">
        <v>145</v>
      </c>
      <c r="G23" t="s">
        <v>79</v>
      </c>
      <c r="H23">
        <v>45581</v>
      </c>
      <c r="I23">
        <v>35975.949999999997</v>
      </c>
      <c r="J23" t="s">
        <v>38</v>
      </c>
      <c r="K23">
        <v>1134.58</v>
      </c>
      <c r="L23">
        <v>465.18</v>
      </c>
      <c r="M23">
        <v>1599.98</v>
      </c>
      <c r="N23" t="s">
        <v>42</v>
      </c>
      <c r="P23">
        <v>1567.9803999999999</v>
      </c>
      <c r="Q23" t="s">
        <v>54</v>
      </c>
    </row>
    <row r="24" spans="2:17" x14ac:dyDescent="0.25">
      <c r="B24">
        <v>103423</v>
      </c>
      <c r="C24" t="s">
        <v>82</v>
      </c>
      <c r="D24" t="s">
        <v>76</v>
      </c>
      <c r="E24" t="s">
        <v>146</v>
      </c>
      <c r="F24" t="s">
        <v>147</v>
      </c>
      <c r="G24" t="s">
        <v>79</v>
      </c>
      <c r="H24">
        <v>45602</v>
      </c>
      <c r="I24">
        <v>36838.75</v>
      </c>
      <c r="J24" t="s">
        <v>38</v>
      </c>
      <c r="K24">
        <v>318.27</v>
      </c>
      <c r="M24">
        <v>86.377778000000006</v>
      </c>
      <c r="N24" t="s">
        <v>42</v>
      </c>
      <c r="P24">
        <v>84.650222440000007</v>
      </c>
      <c r="Q24" t="s">
        <v>54</v>
      </c>
    </row>
    <row r="25" spans="2:17" hidden="1" x14ac:dyDescent="0.25">
      <c r="B25">
        <v>122247</v>
      </c>
      <c r="C25" t="s">
        <v>111</v>
      </c>
      <c r="D25" t="s">
        <v>76</v>
      </c>
      <c r="E25" t="s">
        <v>148</v>
      </c>
      <c r="F25" t="s">
        <v>149</v>
      </c>
      <c r="G25" t="s">
        <v>79</v>
      </c>
      <c r="H25">
        <v>45601</v>
      </c>
      <c r="I25">
        <v>28156.639999999999</v>
      </c>
      <c r="J25" t="s">
        <v>80</v>
      </c>
      <c r="Q25" t="s">
        <v>54</v>
      </c>
    </row>
    <row r="26" spans="2:17" hidden="1" x14ac:dyDescent="0.25">
      <c r="B26">
        <v>107776</v>
      </c>
      <c r="C26" t="s">
        <v>151</v>
      </c>
      <c r="D26" t="s">
        <v>76</v>
      </c>
      <c r="E26" t="s">
        <v>152</v>
      </c>
      <c r="F26" t="s">
        <v>153</v>
      </c>
      <c r="G26" t="s">
        <v>79</v>
      </c>
      <c r="H26">
        <v>45639</v>
      </c>
      <c r="I26">
        <v>22029.69</v>
      </c>
      <c r="J26" t="s">
        <v>80</v>
      </c>
      <c r="Q26" t="s">
        <v>54</v>
      </c>
    </row>
    <row r="27" spans="2:17" x14ac:dyDescent="0.25">
      <c r="B27">
        <v>103423</v>
      </c>
      <c r="C27" t="s">
        <v>82</v>
      </c>
      <c r="D27" t="s">
        <v>76</v>
      </c>
      <c r="E27" t="s">
        <v>154</v>
      </c>
      <c r="F27" t="s">
        <v>155</v>
      </c>
      <c r="G27" t="s">
        <v>101</v>
      </c>
      <c r="H27">
        <v>45705</v>
      </c>
      <c r="I27">
        <v>35756.65</v>
      </c>
      <c r="J27" t="s">
        <v>38</v>
      </c>
      <c r="K27">
        <v>861.7</v>
      </c>
      <c r="L27">
        <v>361.91</v>
      </c>
      <c r="M27">
        <v>880</v>
      </c>
      <c r="N27" t="s">
        <v>42</v>
      </c>
      <c r="P27">
        <v>862.4</v>
      </c>
      <c r="Q27" t="s">
        <v>54</v>
      </c>
    </row>
    <row r="28" spans="2:17" x14ac:dyDescent="0.25">
      <c r="B28">
        <v>103423</v>
      </c>
      <c r="C28" t="s">
        <v>82</v>
      </c>
      <c r="D28" t="s">
        <v>76</v>
      </c>
      <c r="E28" t="s">
        <v>156</v>
      </c>
      <c r="F28" t="s">
        <v>157</v>
      </c>
      <c r="G28" t="s">
        <v>101</v>
      </c>
      <c r="H28">
        <v>45711</v>
      </c>
      <c r="I28">
        <v>25989.4</v>
      </c>
      <c r="J28" t="s">
        <v>38</v>
      </c>
      <c r="K28">
        <v>997.15</v>
      </c>
      <c r="L28">
        <v>428.77</v>
      </c>
      <c r="M28">
        <v>1404.43</v>
      </c>
      <c r="N28" t="s">
        <v>42</v>
      </c>
      <c r="P28">
        <v>1376.3414</v>
      </c>
      <c r="Q28" t="s">
        <v>54</v>
      </c>
    </row>
    <row r="29" spans="2:17" x14ac:dyDescent="0.25">
      <c r="B29">
        <v>102066</v>
      </c>
      <c r="C29" t="s">
        <v>159</v>
      </c>
      <c r="D29" t="s">
        <v>76</v>
      </c>
      <c r="E29" t="s">
        <v>160</v>
      </c>
      <c r="F29" t="s">
        <v>161</v>
      </c>
      <c r="G29" t="s">
        <v>79</v>
      </c>
      <c r="H29">
        <v>45641</v>
      </c>
      <c r="I29">
        <v>46128</v>
      </c>
      <c r="J29" t="s">
        <v>38</v>
      </c>
      <c r="K29">
        <v>1765.16</v>
      </c>
      <c r="L29">
        <v>714.89</v>
      </c>
      <c r="M29">
        <v>1802.66</v>
      </c>
      <c r="N29" t="s">
        <v>42</v>
      </c>
      <c r="P29">
        <v>1766.6068</v>
      </c>
      <c r="Q29" t="s">
        <v>54</v>
      </c>
    </row>
    <row r="30" spans="2:17" hidden="1" x14ac:dyDescent="0.25">
      <c r="B30">
        <v>1418</v>
      </c>
      <c r="C30" t="s">
        <v>163</v>
      </c>
      <c r="D30" t="s">
        <v>76</v>
      </c>
      <c r="E30" t="s">
        <v>164</v>
      </c>
      <c r="F30" t="s">
        <v>165</v>
      </c>
      <c r="G30" t="s">
        <v>79</v>
      </c>
      <c r="H30">
        <v>45597</v>
      </c>
      <c r="I30">
        <v>61316.639999999999</v>
      </c>
      <c r="J30" t="s">
        <v>80</v>
      </c>
      <c r="Q30" t="s">
        <v>54</v>
      </c>
    </row>
    <row r="31" spans="2:17" x14ac:dyDescent="0.25">
      <c r="B31">
        <v>126695</v>
      </c>
      <c r="C31" t="s">
        <v>167</v>
      </c>
      <c r="D31" t="s">
        <v>76</v>
      </c>
      <c r="E31" t="s">
        <v>168</v>
      </c>
      <c r="F31" t="s">
        <v>169</v>
      </c>
      <c r="G31" t="s">
        <v>79</v>
      </c>
      <c r="H31">
        <v>45643</v>
      </c>
      <c r="I31">
        <v>22274.63</v>
      </c>
      <c r="J31" t="s">
        <v>38</v>
      </c>
      <c r="K31">
        <v>148.55000000000001</v>
      </c>
      <c r="M31">
        <v>768</v>
      </c>
      <c r="N31" t="s">
        <v>42</v>
      </c>
      <c r="P31">
        <v>752.64</v>
      </c>
      <c r="Q31" t="s">
        <v>54</v>
      </c>
    </row>
    <row r="32" spans="2:17" hidden="1" x14ac:dyDescent="0.25">
      <c r="B32">
        <v>122430</v>
      </c>
      <c r="C32" t="s">
        <v>127</v>
      </c>
      <c r="D32" t="s">
        <v>76</v>
      </c>
      <c r="E32" t="s">
        <v>170</v>
      </c>
      <c r="F32" t="s">
        <v>129</v>
      </c>
      <c r="G32" t="s">
        <v>79</v>
      </c>
      <c r="H32">
        <v>45644</v>
      </c>
      <c r="I32">
        <v>63918.94</v>
      </c>
      <c r="J32" t="s">
        <v>80</v>
      </c>
      <c r="Q32" t="s">
        <v>54</v>
      </c>
    </row>
    <row r="33" spans="2:17" hidden="1" x14ac:dyDescent="0.25">
      <c r="B33">
        <v>122247</v>
      </c>
      <c r="C33" t="s">
        <v>111</v>
      </c>
      <c r="D33" t="s">
        <v>76</v>
      </c>
      <c r="E33" t="s">
        <v>171</v>
      </c>
      <c r="F33" t="s">
        <v>172</v>
      </c>
      <c r="G33" t="s">
        <v>79</v>
      </c>
      <c r="H33">
        <v>45635</v>
      </c>
      <c r="I33">
        <v>34871.68</v>
      </c>
      <c r="J33" t="s">
        <v>80</v>
      </c>
      <c r="Q33" t="s">
        <v>54</v>
      </c>
    </row>
    <row r="34" spans="2:17" x14ac:dyDescent="0.25">
      <c r="B34">
        <v>103423</v>
      </c>
      <c r="C34" t="s">
        <v>82</v>
      </c>
      <c r="D34" t="s">
        <v>76</v>
      </c>
      <c r="E34" t="s">
        <v>173</v>
      </c>
      <c r="F34" t="s">
        <v>174</v>
      </c>
      <c r="G34" t="s">
        <v>101</v>
      </c>
      <c r="H34">
        <v>45669</v>
      </c>
      <c r="I34">
        <v>35360.480000000003</v>
      </c>
      <c r="J34" t="s">
        <v>38</v>
      </c>
      <c r="K34">
        <v>148.55000000000001</v>
      </c>
      <c r="M34">
        <v>768</v>
      </c>
      <c r="N34" t="s">
        <v>42</v>
      </c>
      <c r="P34">
        <v>752.64</v>
      </c>
      <c r="Q34" t="s">
        <v>54</v>
      </c>
    </row>
    <row r="35" spans="2:17" hidden="1" x14ac:dyDescent="0.25">
      <c r="B35">
        <v>101886</v>
      </c>
      <c r="C35" t="s">
        <v>176</v>
      </c>
      <c r="D35" t="s">
        <v>76</v>
      </c>
      <c r="E35" t="s">
        <v>177</v>
      </c>
      <c r="F35" t="s">
        <v>178</v>
      </c>
      <c r="G35" t="s">
        <v>79</v>
      </c>
      <c r="H35">
        <v>45622</v>
      </c>
      <c r="I35">
        <v>41256.03</v>
      </c>
      <c r="J35" t="s">
        <v>80</v>
      </c>
      <c r="Q35" t="s">
        <v>54</v>
      </c>
    </row>
    <row r="36" spans="2:17" hidden="1" x14ac:dyDescent="0.25">
      <c r="B36">
        <v>122247</v>
      </c>
      <c r="C36" t="s">
        <v>111</v>
      </c>
      <c r="D36" t="s">
        <v>76</v>
      </c>
      <c r="E36" t="s">
        <v>179</v>
      </c>
      <c r="F36" t="s">
        <v>180</v>
      </c>
      <c r="G36" t="s">
        <v>79</v>
      </c>
      <c r="H36">
        <v>45686</v>
      </c>
      <c r="I36">
        <v>27754.720000000001</v>
      </c>
      <c r="J36" t="s">
        <v>80</v>
      </c>
      <c r="Q36" t="s">
        <v>54</v>
      </c>
    </row>
    <row r="37" spans="2:17" hidden="1" x14ac:dyDescent="0.25">
      <c r="B37">
        <v>115529</v>
      </c>
      <c r="C37" t="s">
        <v>107</v>
      </c>
      <c r="D37" t="s">
        <v>76</v>
      </c>
      <c r="E37" t="s">
        <v>181</v>
      </c>
      <c r="F37" t="s">
        <v>182</v>
      </c>
      <c r="G37" t="s">
        <v>79</v>
      </c>
      <c r="H37">
        <v>45686</v>
      </c>
      <c r="I37">
        <v>41383.120000000003</v>
      </c>
      <c r="J37" t="s">
        <v>80</v>
      </c>
      <c r="Q37" t="s">
        <v>54</v>
      </c>
    </row>
    <row r="38" spans="2:17" x14ac:dyDescent="0.25">
      <c r="B38">
        <v>119222</v>
      </c>
      <c r="C38" t="s">
        <v>184</v>
      </c>
      <c r="D38" t="s">
        <v>76</v>
      </c>
      <c r="E38" t="s">
        <v>185</v>
      </c>
      <c r="F38" t="s">
        <v>186</v>
      </c>
      <c r="G38" t="s">
        <v>79</v>
      </c>
      <c r="H38">
        <v>45580</v>
      </c>
      <c r="I38">
        <v>37620.22</v>
      </c>
      <c r="J38" t="s">
        <v>38</v>
      </c>
      <c r="K38">
        <v>2115.06</v>
      </c>
      <c r="L38">
        <v>867.17</v>
      </c>
      <c r="M38">
        <v>2159.9899999999998</v>
      </c>
      <c r="N38" t="s">
        <v>42</v>
      </c>
      <c r="P38">
        <v>2116.7901999999999</v>
      </c>
      <c r="Q38" t="s">
        <v>54</v>
      </c>
    </row>
    <row r="39" spans="2:17" x14ac:dyDescent="0.25">
      <c r="B39">
        <v>104758</v>
      </c>
      <c r="C39" t="s">
        <v>188</v>
      </c>
      <c r="D39" t="s">
        <v>76</v>
      </c>
      <c r="E39" t="s">
        <v>189</v>
      </c>
      <c r="F39" t="s">
        <v>190</v>
      </c>
      <c r="G39" t="s">
        <v>79</v>
      </c>
      <c r="H39">
        <v>45593</v>
      </c>
      <c r="I39">
        <v>40472.639999999999</v>
      </c>
      <c r="J39" t="s">
        <v>38</v>
      </c>
      <c r="K39">
        <v>808.5</v>
      </c>
      <c r="L39">
        <v>347.65</v>
      </c>
      <c r="M39">
        <v>825</v>
      </c>
      <c r="N39" t="s">
        <v>42</v>
      </c>
      <c r="P39">
        <v>808.5</v>
      </c>
      <c r="Q39" t="s">
        <v>54</v>
      </c>
    </row>
    <row r="40" spans="2:17" x14ac:dyDescent="0.25">
      <c r="B40">
        <v>103423</v>
      </c>
      <c r="C40" t="s">
        <v>82</v>
      </c>
      <c r="D40" t="s">
        <v>76</v>
      </c>
      <c r="E40" t="s">
        <v>191</v>
      </c>
      <c r="F40" t="s">
        <v>192</v>
      </c>
      <c r="G40" t="s">
        <v>101</v>
      </c>
      <c r="H40">
        <v>45672</v>
      </c>
      <c r="I40">
        <v>22572.41</v>
      </c>
      <c r="J40" t="s">
        <v>38</v>
      </c>
      <c r="K40">
        <v>861.7</v>
      </c>
      <c r="L40">
        <v>361.91</v>
      </c>
      <c r="M40">
        <v>880</v>
      </c>
      <c r="N40" t="s">
        <v>42</v>
      </c>
      <c r="P40">
        <v>862.4</v>
      </c>
      <c r="Q40" t="s">
        <v>54</v>
      </c>
    </row>
    <row r="41" spans="2:17" x14ac:dyDescent="0.25">
      <c r="B41">
        <v>103423</v>
      </c>
      <c r="C41" t="s">
        <v>82</v>
      </c>
      <c r="D41" t="s">
        <v>76</v>
      </c>
      <c r="E41" t="s">
        <v>193</v>
      </c>
      <c r="F41" t="s">
        <v>194</v>
      </c>
      <c r="G41" t="s">
        <v>79</v>
      </c>
      <c r="H41">
        <v>45593</v>
      </c>
      <c r="I41">
        <v>22655.5</v>
      </c>
      <c r="J41" t="s">
        <v>38</v>
      </c>
      <c r="K41">
        <v>1134.58</v>
      </c>
      <c r="L41">
        <v>465.18</v>
      </c>
      <c r="M41">
        <v>1599.98</v>
      </c>
      <c r="N41" t="s">
        <v>42</v>
      </c>
      <c r="P41">
        <v>1567.9803999999999</v>
      </c>
      <c r="Q41" t="s">
        <v>54</v>
      </c>
    </row>
    <row r="42" spans="2:17" x14ac:dyDescent="0.25">
      <c r="B42">
        <v>104521</v>
      </c>
      <c r="C42" t="s">
        <v>196</v>
      </c>
      <c r="D42" t="s">
        <v>76</v>
      </c>
      <c r="E42" t="s">
        <v>197</v>
      </c>
      <c r="F42" t="s">
        <v>198</v>
      </c>
      <c r="G42" t="s">
        <v>79</v>
      </c>
      <c r="H42">
        <v>45637</v>
      </c>
      <c r="I42">
        <v>103931.69</v>
      </c>
      <c r="J42" t="s">
        <v>199</v>
      </c>
      <c r="Q42" t="s">
        <v>54</v>
      </c>
    </row>
    <row r="43" spans="2:17" x14ac:dyDescent="0.25">
      <c r="B43">
        <v>126695</v>
      </c>
      <c r="C43" t="s">
        <v>167</v>
      </c>
      <c r="D43" t="s">
        <v>76</v>
      </c>
      <c r="E43" t="s">
        <v>200</v>
      </c>
      <c r="F43" t="s">
        <v>201</v>
      </c>
      <c r="G43" t="s">
        <v>79</v>
      </c>
      <c r="H43">
        <v>45686</v>
      </c>
      <c r="I43">
        <v>29643.8</v>
      </c>
      <c r="J43" t="s">
        <v>44</v>
      </c>
      <c r="K43">
        <v>959.06</v>
      </c>
      <c r="M43">
        <v>968.75188889000003</v>
      </c>
      <c r="N43" t="s">
        <v>39</v>
      </c>
      <c r="O43">
        <v>4244.1892208918298</v>
      </c>
      <c r="P43">
        <v>479.59338196077675</v>
      </c>
      <c r="Q43" t="s">
        <v>54</v>
      </c>
    </row>
    <row r="44" spans="2:17" hidden="1" x14ac:dyDescent="0.25">
      <c r="B44">
        <v>102775</v>
      </c>
      <c r="C44" t="s">
        <v>75</v>
      </c>
      <c r="D44" t="s">
        <v>76</v>
      </c>
      <c r="E44" t="s">
        <v>202</v>
      </c>
      <c r="F44" t="s">
        <v>203</v>
      </c>
      <c r="G44" t="s">
        <v>79</v>
      </c>
      <c r="H44">
        <v>45630</v>
      </c>
      <c r="I44">
        <v>26332.01</v>
      </c>
      <c r="J44" t="s">
        <v>80</v>
      </c>
      <c r="Q44" t="s">
        <v>54</v>
      </c>
    </row>
    <row r="45" spans="2:17" hidden="1" x14ac:dyDescent="0.25">
      <c r="B45">
        <v>108164</v>
      </c>
      <c r="C45" t="s">
        <v>86</v>
      </c>
      <c r="D45" t="s">
        <v>76</v>
      </c>
      <c r="E45" t="s">
        <v>204</v>
      </c>
      <c r="F45" t="s">
        <v>88</v>
      </c>
      <c r="G45" t="s">
        <v>79</v>
      </c>
      <c r="H45">
        <v>45617</v>
      </c>
      <c r="I45">
        <v>27481.03</v>
      </c>
      <c r="J45" t="s">
        <v>80</v>
      </c>
      <c r="Q45" t="s">
        <v>54</v>
      </c>
    </row>
    <row r="46" spans="2:17" x14ac:dyDescent="0.25">
      <c r="B46">
        <v>108481</v>
      </c>
      <c r="C46" t="s">
        <v>121</v>
      </c>
      <c r="D46" t="s">
        <v>76</v>
      </c>
      <c r="E46" t="s">
        <v>205</v>
      </c>
      <c r="F46" t="s">
        <v>206</v>
      </c>
      <c r="G46" t="s">
        <v>79</v>
      </c>
      <c r="H46">
        <v>45576</v>
      </c>
      <c r="I46">
        <v>23940</v>
      </c>
      <c r="J46" t="s">
        <v>207</v>
      </c>
      <c r="K46">
        <v>638.4</v>
      </c>
      <c r="M46">
        <v>6000</v>
      </c>
      <c r="N46" t="s">
        <v>208</v>
      </c>
      <c r="Q46" t="s">
        <v>54</v>
      </c>
    </row>
    <row r="47" spans="2:17" hidden="1" x14ac:dyDescent="0.25">
      <c r="B47">
        <v>115529</v>
      </c>
      <c r="C47" t="s">
        <v>107</v>
      </c>
      <c r="D47" t="s">
        <v>76</v>
      </c>
      <c r="E47" t="s">
        <v>209</v>
      </c>
      <c r="F47" t="s">
        <v>210</v>
      </c>
      <c r="G47" t="s">
        <v>79</v>
      </c>
      <c r="H47">
        <v>45643</v>
      </c>
      <c r="I47">
        <v>70207.95</v>
      </c>
      <c r="J47" t="s">
        <v>80</v>
      </c>
      <c r="Q47" t="s">
        <v>54</v>
      </c>
    </row>
    <row r="48" spans="2:17" x14ac:dyDescent="0.25">
      <c r="B48">
        <v>108481</v>
      </c>
      <c r="C48" t="s">
        <v>121</v>
      </c>
      <c r="D48" t="s">
        <v>76</v>
      </c>
      <c r="E48" t="s">
        <v>211</v>
      </c>
      <c r="F48" t="s">
        <v>206</v>
      </c>
      <c r="G48" t="s">
        <v>79</v>
      </c>
      <c r="H48">
        <v>45664</v>
      </c>
      <c r="I48">
        <v>25775.439999999999</v>
      </c>
      <c r="J48" t="s">
        <v>207</v>
      </c>
      <c r="K48">
        <v>374.04</v>
      </c>
      <c r="M48">
        <v>6000</v>
      </c>
      <c r="N48" t="s">
        <v>212</v>
      </c>
      <c r="Q48" t="s">
        <v>54</v>
      </c>
    </row>
    <row r="49" spans="2:17" hidden="1" x14ac:dyDescent="0.25">
      <c r="B49">
        <v>122247</v>
      </c>
      <c r="C49" t="s">
        <v>111</v>
      </c>
      <c r="D49" t="s">
        <v>76</v>
      </c>
      <c r="E49" t="s">
        <v>213</v>
      </c>
      <c r="F49" t="s">
        <v>214</v>
      </c>
      <c r="G49" t="s">
        <v>101</v>
      </c>
      <c r="H49">
        <v>45699</v>
      </c>
      <c r="I49">
        <v>32998.239999999998</v>
      </c>
      <c r="J49" t="s">
        <v>80</v>
      </c>
      <c r="Q49" t="s">
        <v>54</v>
      </c>
    </row>
    <row r="50" spans="2:17" x14ac:dyDescent="0.25">
      <c r="B50">
        <v>108481</v>
      </c>
      <c r="C50" t="s">
        <v>121</v>
      </c>
      <c r="D50" t="s">
        <v>76</v>
      </c>
      <c r="E50" t="s">
        <v>215</v>
      </c>
      <c r="F50" t="s">
        <v>206</v>
      </c>
      <c r="G50" t="s">
        <v>79</v>
      </c>
      <c r="H50">
        <v>45663</v>
      </c>
      <c r="I50">
        <v>22000</v>
      </c>
      <c r="J50" t="s">
        <v>207</v>
      </c>
      <c r="K50">
        <v>7227.55</v>
      </c>
      <c r="M50">
        <v>10009.129999999999</v>
      </c>
      <c r="N50" t="s">
        <v>39</v>
      </c>
      <c r="Q50" t="s">
        <v>54</v>
      </c>
    </row>
    <row r="51" spans="2:17" x14ac:dyDescent="0.25">
      <c r="B51">
        <v>2126</v>
      </c>
      <c r="C51" t="s">
        <v>217</v>
      </c>
      <c r="D51" t="s">
        <v>76</v>
      </c>
      <c r="E51" t="s">
        <v>218</v>
      </c>
      <c r="F51" t="s">
        <v>219</v>
      </c>
      <c r="G51" t="s">
        <v>79</v>
      </c>
      <c r="H51">
        <v>45579</v>
      </c>
      <c r="I51">
        <v>26944</v>
      </c>
      <c r="J51" t="s">
        <v>220</v>
      </c>
      <c r="K51">
        <v>799</v>
      </c>
      <c r="M51">
        <v>5220</v>
      </c>
      <c r="N51" t="s">
        <v>39</v>
      </c>
      <c r="Q51" t="s">
        <v>54</v>
      </c>
    </row>
    <row r="52" spans="2:17" x14ac:dyDescent="0.25">
      <c r="B52">
        <v>103423</v>
      </c>
      <c r="C52" t="s">
        <v>82</v>
      </c>
      <c r="D52" t="s">
        <v>76</v>
      </c>
      <c r="E52" t="s">
        <v>221</v>
      </c>
      <c r="F52" t="s">
        <v>222</v>
      </c>
      <c r="G52" t="s">
        <v>101</v>
      </c>
      <c r="H52">
        <v>45701</v>
      </c>
      <c r="I52">
        <v>26975.96</v>
      </c>
      <c r="J52" t="s">
        <v>223</v>
      </c>
      <c r="K52">
        <v>943.79</v>
      </c>
      <c r="L52">
        <v>405.83</v>
      </c>
      <c r="M52">
        <v>8053.8</v>
      </c>
      <c r="N52" t="s">
        <v>39</v>
      </c>
      <c r="O52">
        <v>13757.636999999999</v>
      </c>
      <c r="P52">
        <v>1295.9694053999999</v>
      </c>
      <c r="Q52" t="s">
        <v>54</v>
      </c>
    </row>
    <row r="53" spans="2:17" hidden="1" x14ac:dyDescent="0.25">
      <c r="B53">
        <v>107768</v>
      </c>
      <c r="C53" t="s">
        <v>225</v>
      </c>
      <c r="D53" t="s">
        <v>76</v>
      </c>
      <c r="E53" t="s">
        <v>226</v>
      </c>
      <c r="F53" t="s">
        <v>227</v>
      </c>
      <c r="G53" t="s">
        <v>79</v>
      </c>
      <c r="H53">
        <v>45645</v>
      </c>
      <c r="I53">
        <v>29237.08</v>
      </c>
      <c r="J53" t="s">
        <v>80</v>
      </c>
      <c r="Q53" t="s">
        <v>54</v>
      </c>
    </row>
    <row r="54" spans="2:17" hidden="1" x14ac:dyDescent="0.25">
      <c r="B54">
        <v>122247</v>
      </c>
      <c r="C54" t="s">
        <v>111</v>
      </c>
      <c r="D54" t="s">
        <v>76</v>
      </c>
      <c r="E54" t="s">
        <v>228</v>
      </c>
      <c r="F54" t="s">
        <v>229</v>
      </c>
      <c r="G54" t="s">
        <v>79</v>
      </c>
      <c r="H54">
        <v>45590</v>
      </c>
      <c r="I54">
        <v>29366.32</v>
      </c>
      <c r="J54" t="s">
        <v>80</v>
      </c>
      <c r="Q54" t="s">
        <v>54</v>
      </c>
    </row>
    <row r="55" spans="2:17" hidden="1" x14ac:dyDescent="0.25">
      <c r="B55">
        <v>102775</v>
      </c>
      <c r="C55" t="s">
        <v>75</v>
      </c>
      <c r="D55" t="s">
        <v>76</v>
      </c>
      <c r="E55" t="s">
        <v>230</v>
      </c>
      <c r="F55" t="s">
        <v>231</v>
      </c>
      <c r="G55" t="s">
        <v>79</v>
      </c>
      <c r="H55">
        <v>45569</v>
      </c>
      <c r="I55">
        <v>48952.75</v>
      </c>
      <c r="J55" t="s">
        <v>80</v>
      </c>
      <c r="Q55" t="s">
        <v>54</v>
      </c>
    </row>
    <row r="56" spans="2:17" x14ac:dyDescent="0.25">
      <c r="B56">
        <v>107768</v>
      </c>
      <c r="C56" t="s">
        <v>225</v>
      </c>
      <c r="D56" t="s">
        <v>76</v>
      </c>
      <c r="E56" t="s">
        <v>232</v>
      </c>
      <c r="F56" t="s">
        <v>233</v>
      </c>
      <c r="G56" t="s">
        <v>79</v>
      </c>
      <c r="H56">
        <v>45635</v>
      </c>
      <c r="I56">
        <v>4104.75</v>
      </c>
      <c r="J56" t="s">
        <v>21</v>
      </c>
      <c r="K56">
        <v>249.58</v>
      </c>
      <c r="M56">
        <v>192.85499999999999</v>
      </c>
      <c r="N56" t="s">
        <v>42</v>
      </c>
      <c r="P56">
        <v>111.85589999999999</v>
      </c>
      <c r="Q56" t="s">
        <v>54</v>
      </c>
    </row>
    <row r="57" spans="2:17" x14ac:dyDescent="0.25">
      <c r="B57">
        <v>103423</v>
      </c>
      <c r="C57" t="s">
        <v>82</v>
      </c>
      <c r="D57" t="s">
        <v>76</v>
      </c>
      <c r="E57" t="s">
        <v>234</v>
      </c>
      <c r="F57" t="s">
        <v>235</v>
      </c>
      <c r="G57" t="s">
        <v>101</v>
      </c>
      <c r="H57">
        <v>45701</v>
      </c>
      <c r="I57">
        <v>4535.1000000000004</v>
      </c>
      <c r="J57" t="s">
        <v>22</v>
      </c>
      <c r="K57">
        <v>102.9</v>
      </c>
      <c r="L57">
        <v>44.25</v>
      </c>
      <c r="M57">
        <v>105</v>
      </c>
      <c r="N57" t="s">
        <v>42</v>
      </c>
      <c r="P57">
        <v>102.89999999999999</v>
      </c>
      <c r="Q57" t="s">
        <v>54</v>
      </c>
    </row>
    <row r="58" spans="2:17" x14ac:dyDescent="0.25">
      <c r="B58">
        <v>103423</v>
      </c>
      <c r="C58" t="s">
        <v>82</v>
      </c>
      <c r="D58" t="s">
        <v>76</v>
      </c>
      <c r="E58" t="s">
        <v>236</v>
      </c>
      <c r="F58" t="s">
        <v>237</v>
      </c>
      <c r="G58" t="s">
        <v>101</v>
      </c>
      <c r="H58">
        <v>45706</v>
      </c>
      <c r="I58">
        <v>3104.77</v>
      </c>
      <c r="J58" t="s">
        <v>45</v>
      </c>
      <c r="K58">
        <v>207.3</v>
      </c>
      <c r="L58">
        <v>89.14</v>
      </c>
      <c r="M58">
        <v>1132.3900000000001</v>
      </c>
      <c r="N58" t="s">
        <v>39</v>
      </c>
      <c r="O58">
        <v>1687.35</v>
      </c>
      <c r="P58">
        <v>336.28885500000001</v>
      </c>
      <c r="Q58" t="s">
        <v>54</v>
      </c>
    </row>
    <row r="59" spans="2:17" x14ac:dyDescent="0.25">
      <c r="B59">
        <v>103423</v>
      </c>
      <c r="C59" t="s">
        <v>82</v>
      </c>
      <c r="D59" t="s">
        <v>76</v>
      </c>
      <c r="E59" t="s">
        <v>238</v>
      </c>
      <c r="F59" t="s">
        <v>135</v>
      </c>
      <c r="G59" t="s">
        <v>79</v>
      </c>
      <c r="H59">
        <v>45602</v>
      </c>
      <c r="I59">
        <v>1451.28</v>
      </c>
      <c r="J59" t="s">
        <v>44</v>
      </c>
      <c r="K59">
        <v>96.39</v>
      </c>
      <c r="L59">
        <v>39.04</v>
      </c>
      <c r="M59">
        <v>792.68</v>
      </c>
      <c r="N59" t="s">
        <v>39</v>
      </c>
      <c r="O59">
        <v>917.14700000000005</v>
      </c>
      <c r="P59">
        <v>182.78739710000002</v>
      </c>
      <c r="Q59" t="s">
        <v>54</v>
      </c>
    </row>
    <row r="60" spans="2:17" x14ac:dyDescent="0.25">
      <c r="B60">
        <v>103423</v>
      </c>
      <c r="C60" t="s">
        <v>82</v>
      </c>
      <c r="D60" t="s">
        <v>76</v>
      </c>
      <c r="E60" t="s">
        <v>239</v>
      </c>
      <c r="F60" t="s">
        <v>240</v>
      </c>
      <c r="G60" t="s">
        <v>101</v>
      </c>
      <c r="H60">
        <v>45664</v>
      </c>
      <c r="I60">
        <v>3406.64</v>
      </c>
      <c r="J60" t="s">
        <v>44</v>
      </c>
      <c r="K60">
        <v>294.42</v>
      </c>
      <c r="L60">
        <v>120.71</v>
      </c>
      <c r="M60">
        <v>1608.35</v>
      </c>
      <c r="N60" t="s">
        <v>39</v>
      </c>
      <c r="O60">
        <v>2396.5700000000002</v>
      </c>
      <c r="P60">
        <v>477.63640100000003</v>
      </c>
      <c r="Q60" t="s">
        <v>54</v>
      </c>
    </row>
    <row r="61" spans="2:17" x14ac:dyDescent="0.25">
      <c r="B61">
        <v>107786</v>
      </c>
      <c r="C61" t="s">
        <v>242</v>
      </c>
      <c r="D61" t="s">
        <v>76</v>
      </c>
      <c r="E61" t="s">
        <v>243</v>
      </c>
      <c r="F61" t="s">
        <v>244</v>
      </c>
      <c r="G61" t="s">
        <v>101</v>
      </c>
      <c r="H61">
        <v>45680</v>
      </c>
      <c r="I61">
        <v>-422.28</v>
      </c>
      <c r="J61" t="s">
        <v>245</v>
      </c>
      <c r="Q61" t="s">
        <v>54</v>
      </c>
    </row>
    <row r="62" spans="2:17" x14ac:dyDescent="0.25">
      <c r="B62">
        <v>122430</v>
      </c>
      <c r="C62" t="s">
        <v>127</v>
      </c>
      <c r="D62" t="s">
        <v>76</v>
      </c>
      <c r="E62" t="s">
        <v>246</v>
      </c>
      <c r="F62" t="s">
        <v>247</v>
      </c>
      <c r="G62" t="s">
        <v>79</v>
      </c>
      <c r="H62">
        <v>45615</v>
      </c>
      <c r="I62">
        <v>2922</v>
      </c>
      <c r="J62" t="s">
        <v>94</v>
      </c>
      <c r="Q62" t="s">
        <v>54</v>
      </c>
    </row>
    <row r="63" spans="2:17" x14ac:dyDescent="0.25">
      <c r="B63">
        <v>122430</v>
      </c>
      <c r="C63" t="s">
        <v>127</v>
      </c>
      <c r="D63" t="s">
        <v>76</v>
      </c>
      <c r="E63" t="s">
        <v>248</v>
      </c>
      <c r="F63" t="s">
        <v>249</v>
      </c>
      <c r="G63" t="s">
        <v>79</v>
      </c>
      <c r="H63">
        <v>45595</v>
      </c>
      <c r="I63">
        <v>739.2</v>
      </c>
      <c r="J63" t="s">
        <v>94</v>
      </c>
      <c r="Q63" t="s">
        <v>54</v>
      </c>
    </row>
    <row r="64" spans="2:17" x14ac:dyDescent="0.25">
      <c r="B64">
        <v>122430</v>
      </c>
      <c r="C64" t="s">
        <v>127</v>
      </c>
      <c r="D64" t="s">
        <v>76</v>
      </c>
      <c r="E64" t="s">
        <v>250</v>
      </c>
      <c r="F64" t="s">
        <v>251</v>
      </c>
      <c r="G64" t="s">
        <v>79</v>
      </c>
      <c r="H64">
        <v>45672</v>
      </c>
      <c r="I64">
        <v>2092.5</v>
      </c>
      <c r="J64" t="s">
        <v>94</v>
      </c>
      <c r="Q64" t="s">
        <v>54</v>
      </c>
    </row>
    <row r="65" spans="2:17" x14ac:dyDescent="0.25">
      <c r="B65">
        <v>104758</v>
      </c>
      <c r="C65" t="s">
        <v>188</v>
      </c>
      <c r="D65" t="s">
        <v>76</v>
      </c>
      <c r="E65" t="s">
        <v>252</v>
      </c>
      <c r="F65" t="s">
        <v>253</v>
      </c>
      <c r="G65" t="s">
        <v>79</v>
      </c>
      <c r="H65">
        <v>45611</v>
      </c>
      <c r="I65">
        <v>80.400000000000006</v>
      </c>
      <c r="J65" t="s">
        <v>94</v>
      </c>
      <c r="Q65" t="s">
        <v>54</v>
      </c>
    </row>
    <row r="66" spans="2:17" x14ac:dyDescent="0.25">
      <c r="B66">
        <v>122430</v>
      </c>
      <c r="C66" t="s">
        <v>127</v>
      </c>
      <c r="D66" t="s">
        <v>76</v>
      </c>
      <c r="E66" t="s">
        <v>254</v>
      </c>
      <c r="F66" t="s">
        <v>255</v>
      </c>
      <c r="G66" t="s">
        <v>79</v>
      </c>
      <c r="H66">
        <v>45618</v>
      </c>
      <c r="I66">
        <v>909.6</v>
      </c>
      <c r="J66" t="s">
        <v>94</v>
      </c>
      <c r="Q66" t="s">
        <v>54</v>
      </c>
    </row>
    <row r="67" spans="2:17" x14ac:dyDescent="0.25">
      <c r="B67">
        <v>104758</v>
      </c>
      <c r="C67" t="s">
        <v>188</v>
      </c>
      <c r="D67" t="s">
        <v>76</v>
      </c>
      <c r="E67" t="s">
        <v>256</v>
      </c>
      <c r="F67" t="s">
        <v>257</v>
      </c>
      <c r="G67" t="s">
        <v>79</v>
      </c>
      <c r="H67">
        <v>45594</v>
      </c>
      <c r="I67">
        <v>562.79999999999995</v>
      </c>
      <c r="J67" t="s">
        <v>94</v>
      </c>
      <c r="Q67" t="s">
        <v>54</v>
      </c>
    </row>
    <row r="68" spans="2:17" x14ac:dyDescent="0.25">
      <c r="B68">
        <v>108481</v>
      </c>
      <c r="C68" t="s">
        <v>121</v>
      </c>
      <c r="D68" t="s">
        <v>76</v>
      </c>
      <c r="E68" t="s">
        <v>258</v>
      </c>
      <c r="F68" t="s">
        <v>206</v>
      </c>
      <c r="G68" t="s">
        <v>79</v>
      </c>
      <c r="H68">
        <v>45664</v>
      </c>
      <c r="I68">
        <v>14412.75</v>
      </c>
      <c r="J68" t="s">
        <v>94</v>
      </c>
      <c r="Q68" t="s">
        <v>54</v>
      </c>
    </row>
    <row r="69" spans="2:17" x14ac:dyDescent="0.25">
      <c r="B69">
        <v>122430</v>
      </c>
      <c r="C69" t="s">
        <v>127</v>
      </c>
      <c r="D69" t="s">
        <v>76</v>
      </c>
      <c r="E69" t="s">
        <v>259</v>
      </c>
      <c r="F69" t="s">
        <v>260</v>
      </c>
      <c r="G69" t="s">
        <v>79</v>
      </c>
      <c r="H69">
        <v>45623</v>
      </c>
      <c r="I69">
        <v>160.80000000000001</v>
      </c>
      <c r="J69" t="s">
        <v>94</v>
      </c>
      <c r="Q69" t="s">
        <v>54</v>
      </c>
    </row>
    <row r="70" spans="2:17" x14ac:dyDescent="0.25">
      <c r="B70">
        <v>103269</v>
      </c>
      <c r="C70" t="s">
        <v>262</v>
      </c>
      <c r="D70" t="s">
        <v>76</v>
      </c>
      <c r="E70" t="s">
        <v>263</v>
      </c>
      <c r="F70" t="s">
        <v>264</v>
      </c>
      <c r="G70" t="s">
        <v>79</v>
      </c>
      <c r="H70">
        <v>45576</v>
      </c>
      <c r="I70">
        <v>260.77</v>
      </c>
      <c r="J70" t="s">
        <v>265</v>
      </c>
      <c r="K70">
        <v>92.37</v>
      </c>
      <c r="M70">
        <v>40</v>
      </c>
      <c r="N70" t="s">
        <v>266</v>
      </c>
      <c r="Q70" t="s">
        <v>54</v>
      </c>
    </row>
    <row r="71" spans="2:17" x14ac:dyDescent="0.25">
      <c r="B71">
        <v>107786</v>
      </c>
      <c r="C71" t="s">
        <v>242</v>
      </c>
      <c r="D71" t="s">
        <v>76</v>
      </c>
      <c r="E71" t="s">
        <v>267</v>
      </c>
      <c r="F71" t="s">
        <v>268</v>
      </c>
      <c r="G71" t="s">
        <v>101</v>
      </c>
      <c r="H71">
        <v>45714</v>
      </c>
      <c r="I71">
        <v>1111.8</v>
      </c>
      <c r="J71" t="s">
        <v>207</v>
      </c>
      <c r="K71">
        <v>21.8</v>
      </c>
      <c r="M71">
        <v>200</v>
      </c>
      <c r="N71" t="s">
        <v>208</v>
      </c>
      <c r="Q71" t="s">
        <v>54</v>
      </c>
    </row>
    <row r="72" spans="2:17" x14ac:dyDescent="0.25">
      <c r="B72">
        <v>107786</v>
      </c>
      <c r="C72" t="s">
        <v>242</v>
      </c>
      <c r="D72" t="s">
        <v>76</v>
      </c>
      <c r="E72" t="s">
        <v>269</v>
      </c>
      <c r="F72" t="s">
        <v>270</v>
      </c>
      <c r="G72" t="s">
        <v>79</v>
      </c>
      <c r="H72">
        <v>45566</v>
      </c>
      <c r="I72">
        <v>894.62</v>
      </c>
      <c r="J72" t="s">
        <v>207</v>
      </c>
      <c r="K72">
        <v>17.54</v>
      </c>
      <c r="M72">
        <v>12</v>
      </c>
      <c r="N72" t="s">
        <v>208</v>
      </c>
      <c r="Q72" t="s">
        <v>54</v>
      </c>
    </row>
    <row r="73" spans="2:17" x14ac:dyDescent="0.25">
      <c r="B73">
        <v>107786</v>
      </c>
      <c r="C73" t="s">
        <v>242</v>
      </c>
      <c r="D73" t="s">
        <v>76</v>
      </c>
      <c r="E73" t="s">
        <v>271</v>
      </c>
      <c r="F73" t="s">
        <v>272</v>
      </c>
      <c r="G73" t="s">
        <v>101</v>
      </c>
      <c r="H73">
        <v>45684</v>
      </c>
      <c r="I73">
        <v>640.76</v>
      </c>
      <c r="J73" t="s">
        <v>207</v>
      </c>
      <c r="K73">
        <v>12.56</v>
      </c>
      <c r="M73">
        <v>180</v>
      </c>
      <c r="N73" t="s">
        <v>208</v>
      </c>
      <c r="Q73" t="s">
        <v>54</v>
      </c>
    </row>
    <row r="74" spans="2:17" x14ac:dyDescent="0.25">
      <c r="B74">
        <v>107786</v>
      </c>
      <c r="C74" t="s">
        <v>242</v>
      </c>
      <c r="D74" t="s">
        <v>76</v>
      </c>
      <c r="E74" t="s">
        <v>273</v>
      </c>
      <c r="F74" t="s">
        <v>274</v>
      </c>
      <c r="G74" t="s">
        <v>101</v>
      </c>
      <c r="H74">
        <v>45709</v>
      </c>
      <c r="I74">
        <v>96.39</v>
      </c>
      <c r="J74" t="s">
        <v>207</v>
      </c>
      <c r="K74">
        <v>1.89</v>
      </c>
      <c r="M74">
        <v>7</v>
      </c>
      <c r="N74" t="s">
        <v>208</v>
      </c>
      <c r="Q74" t="s">
        <v>54</v>
      </c>
    </row>
    <row r="75" spans="2:17" x14ac:dyDescent="0.25">
      <c r="B75">
        <v>107786</v>
      </c>
      <c r="C75" t="s">
        <v>242</v>
      </c>
      <c r="D75" t="s">
        <v>76</v>
      </c>
      <c r="E75" t="s">
        <v>275</v>
      </c>
      <c r="F75" t="s">
        <v>276</v>
      </c>
      <c r="G75" t="s">
        <v>79</v>
      </c>
      <c r="H75">
        <v>45644</v>
      </c>
      <c r="I75">
        <v>87.84</v>
      </c>
      <c r="J75" t="s">
        <v>207</v>
      </c>
      <c r="K75">
        <v>1.72</v>
      </c>
      <c r="M75">
        <v>4</v>
      </c>
      <c r="N75" t="s">
        <v>208</v>
      </c>
      <c r="Q75" t="s">
        <v>54</v>
      </c>
    </row>
    <row r="76" spans="2:17" x14ac:dyDescent="0.25">
      <c r="B76">
        <v>107786</v>
      </c>
      <c r="C76" t="s">
        <v>242</v>
      </c>
      <c r="D76" t="s">
        <v>76</v>
      </c>
      <c r="E76" t="s">
        <v>277</v>
      </c>
      <c r="F76" t="s">
        <v>278</v>
      </c>
      <c r="G76" t="s">
        <v>79</v>
      </c>
      <c r="H76">
        <v>45645</v>
      </c>
      <c r="I76">
        <v>552.15</v>
      </c>
      <c r="J76" t="s">
        <v>207</v>
      </c>
      <c r="K76">
        <v>65</v>
      </c>
      <c r="M76">
        <v>30</v>
      </c>
      <c r="N76" t="s">
        <v>208</v>
      </c>
      <c r="Q76" t="s">
        <v>54</v>
      </c>
    </row>
    <row r="77" spans="2:17" x14ac:dyDescent="0.25">
      <c r="B77">
        <v>107860</v>
      </c>
      <c r="C77" t="s">
        <v>103</v>
      </c>
      <c r="D77" t="s">
        <v>76</v>
      </c>
      <c r="E77" t="s">
        <v>279</v>
      </c>
      <c r="F77" t="s">
        <v>280</v>
      </c>
      <c r="G77" t="s">
        <v>79</v>
      </c>
      <c r="H77">
        <v>45614</v>
      </c>
      <c r="I77">
        <v>2127.2399999999998</v>
      </c>
      <c r="J77" t="s">
        <v>207</v>
      </c>
      <c r="K77">
        <v>71.94</v>
      </c>
      <c r="M77">
        <v>387.5</v>
      </c>
      <c r="N77" t="s">
        <v>39</v>
      </c>
      <c r="Q77" t="s">
        <v>54</v>
      </c>
    </row>
    <row r="78" spans="2:17" x14ac:dyDescent="0.25">
      <c r="B78">
        <v>129612</v>
      </c>
      <c r="C78" t="s">
        <v>282</v>
      </c>
      <c r="D78" t="s">
        <v>76</v>
      </c>
      <c r="E78" t="s">
        <v>283</v>
      </c>
      <c r="F78" t="s">
        <v>284</v>
      </c>
      <c r="G78" t="s">
        <v>101</v>
      </c>
      <c r="H78">
        <v>45712</v>
      </c>
      <c r="I78">
        <v>14454.04</v>
      </c>
      <c r="J78" t="s">
        <v>207</v>
      </c>
      <c r="K78">
        <v>3268.69</v>
      </c>
      <c r="L78">
        <v>227.91</v>
      </c>
      <c r="M78">
        <v>4616.2</v>
      </c>
      <c r="N78" t="s">
        <v>39</v>
      </c>
      <c r="Q78" t="s">
        <v>54</v>
      </c>
    </row>
    <row r="79" spans="2:17" x14ac:dyDescent="0.25">
      <c r="B79">
        <v>107297</v>
      </c>
      <c r="C79" t="s">
        <v>286</v>
      </c>
      <c r="D79" t="s">
        <v>76</v>
      </c>
      <c r="E79" t="s">
        <v>287</v>
      </c>
      <c r="F79" t="s">
        <v>288</v>
      </c>
      <c r="G79" t="s">
        <v>79</v>
      </c>
      <c r="H79">
        <v>45671</v>
      </c>
      <c r="I79">
        <v>1849.39</v>
      </c>
      <c r="J79" t="s">
        <v>207</v>
      </c>
      <c r="K79">
        <v>362.75</v>
      </c>
      <c r="L79">
        <v>30.29</v>
      </c>
      <c r="M79">
        <v>582.54</v>
      </c>
      <c r="N79" t="s">
        <v>39</v>
      </c>
      <c r="Q79" t="s">
        <v>54</v>
      </c>
    </row>
    <row r="80" spans="2:17" x14ac:dyDescent="0.25">
      <c r="B80">
        <v>107786</v>
      </c>
      <c r="C80" t="s">
        <v>242</v>
      </c>
      <c r="D80" t="s">
        <v>76</v>
      </c>
      <c r="E80" t="s">
        <v>289</v>
      </c>
      <c r="F80" t="s">
        <v>290</v>
      </c>
      <c r="G80" t="s">
        <v>79</v>
      </c>
      <c r="H80">
        <v>45609</v>
      </c>
      <c r="I80">
        <v>1048.3800000000001</v>
      </c>
      <c r="J80" t="s">
        <v>207</v>
      </c>
      <c r="L80">
        <v>20.56</v>
      </c>
      <c r="M80">
        <v>159.6</v>
      </c>
      <c r="N80" t="s">
        <v>39</v>
      </c>
      <c r="Q80" t="s">
        <v>54</v>
      </c>
    </row>
    <row r="81" spans="2:17" x14ac:dyDescent="0.25">
      <c r="B81">
        <v>103423</v>
      </c>
      <c r="C81" t="s">
        <v>82</v>
      </c>
      <c r="D81" t="s">
        <v>76</v>
      </c>
      <c r="E81" t="s">
        <v>291</v>
      </c>
      <c r="F81" t="s">
        <v>292</v>
      </c>
      <c r="G81" t="s">
        <v>101</v>
      </c>
      <c r="H81">
        <v>45718</v>
      </c>
      <c r="I81">
        <v>1216.21</v>
      </c>
      <c r="J81" t="s">
        <v>46</v>
      </c>
      <c r="K81">
        <v>55.3</v>
      </c>
      <c r="L81">
        <v>24.06</v>
      </c>
      <c r="M81">
        <v>454.74</v>
      </c>
      <c r="N81" t="s">
        <v>39</v>
      </c>
      <c r="O81">
        <v>526.14300000000003</v>
      </c>
      <c r="P81">
        <v>104.86029990000002</v>
      </c>
      <c r="Q81" t="s">
        <v>54</v>
      </c>
    </row>
    <row r="82" spans="2:17" x14ac:dyDescent="0.25">
      <c r="B82">
        <v>107776</v>
      </c>
      <c r="C82" t="s">
        <v>151</v>
      </c>
      <c r="D82" t="s">
        <v>76</v>
      </c>
      <c r="E82" t="s">
        <v>293</v>
      </c>
      <c r="F82" t="s">
        <v>294</v>
      </c>
      <c r="G82" t="s">
        <v>79</v>
      </c>
      <c r="H82">
        <v>45587</v>
      </c>
      <c r="I82">
        <v>354.75</v>
      </c>
      <c r="J82" t="s">
        <v>46</v>
      </c>
      <c r="K82">
        <v>4.79</v>
      </c>
      <c r="L82">
        <v>110</v>
      </c>
      <c r="M82">
        <v>180</v>
      </c>
      <c r="N82" t="s">
        <v>39</v>
      </c>
      <c r="O82">
        <v>252</v>
      </c>
      <c r="P82">
        <v>50.223600000000005</v>
      </c>
      <c r="Q82" t="s">
        <v>54</v>
      </c>
    </row>
    <row r="83" spans="2:17" hidden="1" x14ac:dyDescent="0.25">
      <c r="B83">
        <v>107776</v>
      </c>
      <c r="C83" t="s">
        <v>151</v>
      </c>
      <c r="D83" t="s">
        <v>76</v>
      </c>
      <c r="E83" t="s">
        <v>295</v>
      </c>
      <c r="F83" t="s">
        <v>296</v>
      </c>
      <c r="G83" t="s">
        <v>101</v>
      </c>
      <c r="H83">
        <v>45706</v>
      </c>
      <c r="I83">
        <v>844.27</v>
      </c>
      <c r="J83" t="s">
        <v>80</v>
      </c>
      <c r="Q83" t="s">
        <v>54</v>
      </c>
    </row>
    <row r="84" spans="2:17" hidden="1" x14ac:dyDescent="0.25">
      <c r="B84">
        <v>107674</v>
      </c>
      <c r="C84" t="s">
        <v>298</v>
      </c>
      <c r="D84" t="s">
        <v>76</v>
      </c>
      <c r="E84" t="s">
        <v>299</v>
      </c>
      <c r="F84" t="s">
        <v>300</v>
      </c>
      <c r="G84" t="s">
        <v>79</v>
      </c>
      <c r="H84">
        <v>45666</v>
      </c>
      <c r="I84">
        <v>17.03</v>
      </c>
      <c r="J84" t="s">
        <v>80</v>
      </c>
      <c r="Q84" t="s">
        <v>54</v>
      </c>
    </row>
    <row r="85" spans="2:17" hidden="1" x14ac:dyDescent="0.25">
      <c r="B85">
        <v>122430</v>
      </c>
      <c r="C85" t="s">
        <v>127</v>
      </c>
      <c r="D85" t="s">
        <v>76</v>
      </c>
      <c r="E85" t="s">
        <v>301</v>
      </c>
      <c r="F85" t="s">
        <v>302</v>
      </c>
      <c r="G85" t="s">
        <v>79</v>
      </c>
      <c r="H85">
        <v>45607</v>
      </c>
      <c r="I85">
        <v>431.04</v>
      </c>
      <c r="J85" t="s">
        <v>80</v>
      </c>
      <c r="Q85" t="s">
        <v>54</v>
      </c>
    </row>
    <row r="86" spans="2:17" hidden="1" x14ac:dyDescent="0.25">
      <c r="B86">
        <v>100078</v>
      </c>
      <c r="C86" t="s">
        <v>304</v>
      </c>
      <c r="D86" t="s">
        <v>76</v>
      </c>
      <c r="E86" t="s">
        <v>305</v>
      </c>
      <c r="F86" t="s">
        <v>306</v>
      </c>
      <c r="G86" t="s">
        <v>79</v>
      </c>
      <c r="H86">
        <v>45597</v>
      </c>
      <c r="I86">
        <v>406.4</v>
      </c>
      <c r="J86" t="s">
        <v>80</v>
      </c>
      <c r="Q86" t="s">
        <v>54</v>
      </c>
    </row>
    <row r="87" spans="2:17" hidden="1" x14ac:dyDescent="0.25">
      <c r="B87">
        <v>107486</v>
      </c>
      <c r="C87" t="s">
        <v>308</v>
      </c>
      <c r="D87" t="s">
        <v>76</v>
      </c>
      <c r="E87" t="s">
        <v>309</v>
      </c>
      <c r="F87" t="s">
        <v>310</v>
      </c>
      <c r="G87" t="s">
        <v>79</v>
      </c>
      <c r="H87">
        <v>45568</v>
      </c>
      <c r="I87">
        <v>1012.97</v>
      </c>
      <c r="J87" t="s">
        <v>80</v>
      </c>
      <c r="Q87" t="s">
        <v>54</v>
      </c>
    </row>
    <row r="88" spans="2:17" hidden="1" x14ac:dyDescent="0.25">
      <c r="B88">
        <v>109455</v>
      </c>
      <c r="C88" t="s">
        <v>312</v>
      </c>
      <c r="D88" t="s">
        <v>76</v>
      </c>
      <c r="E88" t="s">
        <v>313</v>
      </c>
      <c r="F88" t="s">
        <v>314</v>
      </c>
      <c r="G88" t="s">
        <v>79</v>
      </c>
      <c r="H88">
        <v>45590</v>
      </c>
      <c r="I88">
        <v>224</v>
      </c>
      <c r="J88" t="s">
        <v>80</v>
      </c>
      <c r="Q88" t="s">
        <v>54</v>
      </c>
    </row>
    <row r="89" spans="2:17" hidden="1" x14ac:dyDescent="0.25">
      <c r="B89">
        <v>108756</v>
      </c>
      <c r="C89" t="s">
        <v>316</v>
      </c>
      <c r="D89" t="s">
        <v>76</v>
      </c>
      <c r="E89" t="s">
        <v>317</v>
      </c>
      <c r="F89" t="s">
        <v>318</v>
      </c>
      <c r="G89" t="s">
        <v>101</v>
      </c>
      <c r="H89">
        <v>45700</v>
      </c>
      <c r="I89">
        <v>510.48</v>
      </c>
      <c r="J89" t="s">
        <v>80</v>
      </c>
      <c r="Q89" t="s">
        <v>54</v>
      </c>
    </row>
    <row r="90" spans="2:17" hidden="1" x14ac:dyDescent="0.25">
      <c r="B90">
        <v>109455</v>
      </c>
      <c r="C90" t="s">
        <v>312</v>
      </c>
      <c r="D90" t="s">
        <v>76</v>
      </c>
      <c r="E90" t="s">
        <v>319</v>
      </c>
      <c r="F90" t="s">
        <v>320</v>
      </c>
      <c r="G90" t="s">
        <v>101</v>
      </c>
      <c r="H90">
        <v>45667</v>
      </c>
      <c r="I90">
        <v>2040</v>
      </c>
      <c r="J90" t="s">
        <v>80</v>
      </c>
      <c r="Q90" t="s">
        <v>54</v>
      </c>
    </row>
    <row r="91" spans="2:17" hidden="1" x14ac:dyDescent="0.25">
      <c r="B91">
        <v>115529</v>
      </c>
      <c r="C91" t="s">
        <v>107</v>
      </c>
      <c r="D91" t="s">
        <v>76</v>
      </c>
      <c r="E91" t="s">
        <v>321</v>
      </c>
      <c r="F91" t="s">
        <v>182</v>
      </c>
      <c r="G91" t="s">
        <v>79</v>
      </c>
      <c r="H91">
        <v>45685</v>
      </c>
      <c r="I91">
        <v>7835.72</v>
      </c>
      <c r="J91" t="s">
        <v>80</v>
      </c>
      <c r="Q91" t="s">
        <v>54</v>
      </c>
    </row>
    <row r="92" spans="2:17" hidden="1" x14ac:dyDescent="0.25">
      <c r="B92">
        <v>110479</v>
      </c>
      <c r="C92" t="s">
        <v>323</v>
      </c>
      <c r="D92" t="s">
        <v>76</v>
      </c>
      <c r="E92" t="s">
        <v>324</v>
      </c>
      <c r="F92" t="s">
        <v>325</v>
      </c>
      <c r="G92" t="s">
        <v>79</v>
      </c>
      <c r="H92">
        <v>45597</v>
      </c>
      <c r="I92">
        <v>501.64</v>
      </c>
      <c r="J92" t="s">
        <v>80</v>
      </c>
      <c r="Q92" t="s">
        <v>54</v>
      </c>
    </row>
    <row r="93" spans="2:17" hidden="1" x14ac:dyDescent="0.25">
      <c r="B93">
        <v>122430</v>
      </c>
      <c r="C93" t="s">
        <v>127</v>
      </c>
      <c r="D93" t="s">
        <v>76</v>
      </c>
      <c r="E93" t="s">
        <v>326</v>
      </c>
      <c r="F93" t="s">
        <v>327</v>
      </c>
      <c r="G93" t="s">
        <v>79</v>
      </c>
      <c r="H93">
        <v>45595</v>
      </c>
      <c r="I93">
        <v>49.9</v>
      </c>
      <c r="J93" t="s">
        <v>80</v>
      </c>
      <c r="Q93" t="s">
        <v>54</v>
      </c>
    </row>
    <row r="94" spans="2:17" hidden="1" x14ac:dyDescent="0.25">
      <c r="B94">
        <v>102967</v>
      </c>
      <c r="C94" t="s">
        <v>329</v>
      </c>
      <c r="D94" t="s">
        <v>76</v>
      </c>
      <c r="E94" t="s">
        <v>330</v>
      </c>
      <c r="F94" t="s">
        <v>331</v>
      </c>
      <c r="G94" t="s">
        <v>79</v>
      </c>
      <c r="H94">
        <v>45623</v>
      </c>
      <c r="I94">
        <v>0</v>
      </c>
      <c r="Q94" t="s">
        <v>54</v>
      </c>
    </row>
    <row r="95" spans="2:17" hidden="1" x14ac:dyDescent="0.25">
      <c r="B95">
        <v>103423</v>
      </c>
      <c r="C95" t="s">
        <v>82</v>
      </c>
      <c r="D95" t="s">
        <v>76</v>
      </c>
      <c r="E95" t="s">
        <v>332</v>
      </c>
      <c r="F95" t="s">
        <v>333</v>
      </c>
      <c r="G95" t="s">
        <v>79</v>
      </c>
      <c r="H95">
        <v>45629</v>
      </c>
      <c r="I95">
        <v>881.24</v>
      </c>
      <c r="Q95" t="s">
        <v>54</v>
      </c>
    </row>
    <row r="96" spans="2:17" hidden="1" x14ac:dyDescent="0.25">
      <c r="B96">
        <v>122430</v>
      </c>
      <c r="C96" t="s">
        <v>127</v>
      </c>
      <c r="D96" t="s">
        <v>76</v>
      </c>
      <c r="E96" t="s">
        <v>334</v>
      </c>
      <c r="F96" t="s">
        <v>335</v>
      </c>
      <c r="G96" t="s">
        <v>79</v>
      </c>
      <c r="H96">
        <v>45673</v>
      </c>
      <c r="I96">
        <v>2276.1</v>
      </c>
      <c r="Q96" t="s">
        <v>54</v>
      </c>
    </row>
    <row r="97" spans="2:17" hidden="1" x14ac:dyDescent="0.25">
      <c r="B97">
        <v>124231</v>
      </c>
      <c r="C97" t="s">
        <v>337</v>
      </c>
      <c r="D97" t="s">
        <v>76</v>
      </c>
      <c r="E97" t="s">
        <v>338</v>
      </c>
      <c r="F97" t="s">
        <v>339</v>
      </c>
      <c r="G97" t="s">
        <v>79</v>
      </c>
      <c r="H97">
        <v>45617</v>
      </c>
      <c r="I97">
        <v>590.67999999999995</v>
      </c>
      <c r="Q97" t="s">
        <v>54</v>
      </c>
    </row>
    <row r="98" spans="2:17" hidden="1" x14ac:dyDescent="0.25">
      <c r="B98">
        <v>107776</v>
      </c>
      <c r="C98" t="s">
        <v>151</v>
      </c>
      <c r="D98" t="s">
        <v>76</v>
      </c>
      <c r="E98" t="s">
        <v>340</v>
      </c>
      <c r="F98" t="s">
        <v>341</v>
      </c>
      <c r="G98" t="s">
        <v>79</v>
      </c>
      <c r="H98">
        <v>45652</v>
      </c>
      <c r="I98">
        <v>2375.3200000000002</v>
      </c>
      <c r="Q98" t="s">
        <v>54</v>
      </c>
    </row>
    <row r="99" spans="2:17" hidden="1" x14ac:dyDescent="0.25">
      <c r="B99">
        <v>110479</v>
      </c>
      <c r="C99" t="s">
        <v>323</v>
      </c>
      <c r="D99" t="s">
        <v>76</v>
      </c>
      <c r="E99" t="s">
        <v>342</v>
      </c>
      <c r="F99" t="s">
        <v>343</v>
      </c>
      <c r="G99" t="s">
        <v>79</v>
      </c>
      <c r="H99">
        <v>45618</v>
      </c>
      <c r="I99">
        <v>2368.48</v>
      </c>
      <c r="Q99" t="s">
        <v>54</v>
      </c>
    </row>
    <row r="100" spans="2:17" hidden="1" x14ac:dyDescent="0.25">
      <c r="B100">
        <v>104758</v>
      </c>
      <c r="C100" t="s">
        <v>188</v>
      </c>
      <c r="D100" t="s">
        <v>76</v>
      </c>
      <c r="E100" t="s">
        <v>344</v>
      </c>
      <c r="F100" t="s">
        <v>345</v>
      </c>
      <c r="G100" t="s">
        <v>79</v>
      </c>
      <c r="H100">
        <v>45608</v>
      </c>
      <c r="I100">
        <v>80.400000000000006</v>
      </c>
      <c r="Q100" t="s">
        <v>54</v>
      </c>
    </row>
    <row r="101" spans="2:17" hidden="1" x14ac:dyDescent="0.25">
      <c r="B101">
        <v>103349</v>
      </c>
      <c r="C101" t="s">
        <v>347</v>
      </c>
      <c r="D101" t="s">
        <v>76</v>
      </c>
      <c r="E101" t="s">
        <v>348</v>
      </c>
      <c r="F101" t="s">
        <v>349</v>
      </c>
      <c r="G101" t="s">
        <v>79</v>
      </c>
      <c r="H101">
        <v>45587</v>
      </c>
      <c r="I101">
        <v>1074.98</v>
      </c>
      <c r="Q101" t="s">
        <v>54</v>
      </c>
    </row>
    <row r="102" spans="2:17" hidden="1" x14ac:dyDescent="0.25">
      <c r="B102">
        <v>122430</v>
      </c>
      <c r="C102" t="s">
        <v>127</v>
      </c>
      <c r="D102" t="s">
        <v>76</v>
      </c>
      <c r="E102" t="s">
        <v>350</v>
      </c>
      <c r="F102" t="s">
        <v>351</v>
      </c>
      <c r="G102" t="s">
        <v>79</v>
      </c>
      <c r="H102">
        <v>45678</v>
      </c>
      <c r="I102">
        <v>812.42</v>
      </c>
      <c r="Q102" t="s">
        <v>54</v>
      </c>
    </row>
    <row r="103" spans="2:17" hidden="1" x14ac:dyDescent="0.25">
      <c r="B103">
        <v>122430</v>
      </c>
      <c r="C103" t="s">
        <v>127</v>
      </c>
      <c r="D103" t="s">
        <v>76</v>
      </c>
      <c r="E103" t="s">
        <v>352</v>
      </c>
      <c r="F103" t="s">
        <v>353</v>
      </c>
      <c r="G103" t="s">
        <v>79</v>
      </c>
      <c r="H103">
        <v>45595</v>
      </c>
      <c r="I103">
        <v>482.4</v>
      </c>
      <c r="Q103" t="s">
        <v>54</v>
      </c>
    </row>
    <row r="104" spans="2:17" hidden="1" x14ac:dyDescent="0.25">
      <c r="B104">
        <v>127228</v>
      </c>
      <c r="C104" t="s">
        <v>355</v>
      </c>
      <c r="D104" t="s">
        <v>76</v>
      </c>
      <c r="E104" t="s">
        <v>356</v>
      </c>
      <c r="F104" t="s">
        <v>357</v>
      </c>
      <c r="G104" t="s">
        <v>79</v>
      </c>
      <c r="H104">
        <v>45583</v>
      </c>
      <c r="I104">
        <v>-426</v>
      </c>
      <c r="Q104" t="s">
        <v>54</v>
      </c>
    </row>
    <row r="105" spans="2:17" hidden="1" x14ac:dyDescent="0.25">
      <c r="B105">
        <v>107786</v>
      </c>
      <c r="C105" t="s">
        <v>242</v>
      </c>
      <c r="D105" t="s">
        <v>76</v>
      </c>
      <c r="E105" t="s">
        <v>358</v>
      </c>
      <c r="F105" t="s">
        <v>359</v>
      </c>
      <c r="G105" t="s">
        <v>101</v>
      </c>
      <c r="H105">
        <v>45679</v>
      </c>
      <c r="I105">
        <v>226.03</v>
      </c>
      <c r="Q105" t="s">
        <v>54</v>
      </c>
    </row>
    <row r="106" spans="2:17" hidden="1" x14ac:dyDescent="0.25">
      <c r="B106">
        <v>123001</v>
      </c>
      <c r="C106" t="s">
        <v>361</v>
      </c>
      <c r="D106" t="s">
        <v>76</v>
      </c>
      <c r="E106" t="s">
        <v>362</v>
      </c>
      <c r="F106" t="s">
        <v>363</v>
      </c>
      <c r="G106" t="s">
        <v>79</v>
      </c>
      <c r="H106">
        <v>45582</v>
      </c>
      <c r="I106">
        <v>622.34</v>
      </c>
      <c r="Q106" t="s">
        <v>54</v>
      </c>
    </row>
    <row r="107" spans="2:17" hidden="1" x14ac:dyDescent="0.25">
      <c r="B107">
        <v>122430</v>
      </c>
      <c r="C107" t="s">
        <v>127</v>
      </c>
      <c r="D107" t="s">
        <v>76</v>
      </c>
      <c r="E107" t="s">
        <v>364</v>
      </c>
      <c r="F107" t="s">
        <v>365</v>
      </c>
      <c r="G107" t="s">
        <v>79</v>
      </c>
      <c r="H107">
        <v>45632</v>
      </c>
      <c r="I107">
        <v>316.26</v>
      </c>
      <c r="Q107" t="s">
        <v>54</v>
      </c>
    </row>
    <row r="108" spans="2:17" hidden="1" x14ac:dyDescent="0.25">
      <c r="B108">
        <v>104804</v>
      </c>
      <c r="C108" t="s">
        <v>367</v>
      </c>
      <c r="D108" t="s">
        <v>76</v>
      </c>
      <c r="E108" t="s">
        <v>368</v>
      </c>
      <c r="F108" t="s">
        <v>369</v>
      </c>
      <c r="G108" t="s">
        <v>79</v>
      </c>
      <c r="H108">
        <v>45656</v>
      </c>
      <c r="I108">
        <v>481.28</v>
      </c>
      <c r="Q108" t="s">
        <v>54</v>
      </c>
    </row>
    <row r="109" spans="2:17" hidden="1" x14ac:dyDescent="0.25">
      <c r="B109">
        <v>122430</v>
      </c>
      <c r="C109" t="s">
        <v>127</v>
      </c>
      <c r="D109" t="s">
        <v>76</v>
      </c>
      <c r="E109" t="s">
        <v>370</v>
      </c>
      <c r="F109" t="s">
        <v>371</v>
      </c>
      <c r="G109" t="s">
        <v>79</v>
      </c>
      <c r="H109">
        <v>45610</v>
      </c>
      <c r="I109">
        <v>456.96</v>
      </c>
      <c r="Q109" t="s">
        <v>54</v>
      </c>
    </row>
    <row r="110" spans="2:17" hidden="1" x14ac:dyDescent="0.25">
      <c r="B110">
        <v>100067</v>
      </c>
      <c r="C110" t="s">
        <v>323</v>
      </c>
      <c r="D110" t="s">
        <v>76</v>
      </c>
      <c r="E110" t="s">
        <v>373</v>
      </c>
      <c r="F110" t="s">
        <v>374</v>
      </c>
      <c r="G110" t="s">
        <v>101</v>
      </c>
      <c r="H110">
        <v>45716</v>
      </c>
      <c r="I110">
        <v>15.63</v>
      </c>
      <c r="Q110" t="s">
        <v>54</v>
      </c>
    </row>
    <row r="111" spans="2:17" hidden="1" x14ac:dyDescent="0.25">
      <c r="B111">
        <v>107786</v>
      </c>
      <c r="C111" t="s">
        <v>242</v>
      </c>
      <c r="D111" t="s">
        <v>76</v>
      </c>
      <c r="E111" t="s">
        <v>375</v>
      </c>
      <c r="F111" t="s">
        <v>376</v>
      </c>
      <c r="G111" t="s">
        <v>101</v>
      </c>
      <c r="H111">
        <v>45700</v>
      </c>
      <c r="I111">
        <v>353.43</v>
      </c>
      <c r="Q111" t="s">
        <v>54</v>
      </c>
    </row>
    <row r="112" spans="2:17" hidden="1" x14ac:dyDescent="0.25">
      <c r="B112">
        <v>122430</v>
      </c>
      <c r="C112" t="s">
        <v>127</v>
      </c>
      <c r="D112" t="s">
        <v>76</v>
      </c>
      <c r="E112" t="s">
        <v>377</v>
      </c>
      <c r="F112" t="s">
        <v>378</v>
      </c>
      <c r="G112" t="s">
        <v>79</v>
      </c>
      <c r="H112">
        <v>45607</v>
      </c>
      <c r="I112">
        <v>1929.6</v>
      </c>
      <c r="Q112" t="s">
        <v>54</v>
      </c>
    </row>
    <row r="113" spans="2:17" hidden="1" x14ac:dyDescent="0.25">
      <c r="B113">
        <v>103423</v>
      </c>
      <c r="C113" t="s">
        <v>82</v>
      </c>
      <c r="D113" t="s">
        <v>76</v>
      </c>
      <c r="E113" t="s">
        <v>379</v>
      </c>
      <c r="F113" t="s">
        <v>380</v>
      </c>
      <c r="G113" t="s">
        <v>101</v>
      </c>
      <c r="H113">
        <v>45645</v>
      </c>
      <c r="I113">
        <v>638.39</v>
      </c>
      <c r="Q113" t="s">
        <v>54</v>
      </c>
    </row>
    <row r="114" spans="2:17" hidden="1" x14ac:dyDescent="0.25">
      <c r="B114">
        <v>107776</v>
      </c>
      <c r="C114" t="s">
        <v>151</v>
      </c>
      <c r="D114" t="s">
        <v>76</v>
      </c>
      <c r="E114" t="s">
        <v>381</v>
      </c>
      <c r="F114" t="s">
        <v>382</v>
      </c>
      <c r="G114" t="s">
        <v>79</v>
      </c>
      <c r="H114">
        <v>45590</v>
      </c>
      <c r="I114">
        <v>1715.23</v>
      </c>
      <c r="Q114" t="s">
        <v>54</v>
      </c>
    </row>
    <row r="115" spans="2:17" hidden="1" x14ac:dyDescent="0.25">
      <c r="B115">
        <v>107786</v>
      </c>
      <c r="C115" t="s">
        <v>242</v>
      </c>
      <c r="D115" t="s">
        <v>76</v>
      </c>
      <c r="E115" t="s">
        <v>383</v>
      </c>
      <c r="F115" t="s">
        <v>384</v>
      </c>
      <c r="G115" t="s">
        <v>101</v>
      </c>
      <c r="H115">
        <v>45700</v>
      </c>
      <c r="I115">
        <v>2285.04</v>
      </c>
      <c r="Q115" t="s">
        <v>54</v>
      </c>
    </row>
    <row r="116" spans="2:17" hidden="1" x14ac:dyDescent="0.25">
      <c r="B116">
        <v>107786</v>
      </c>
      <c r="C116" t="s">
        <v>242</v>
      </c>
      <c r="D116" t="s">
        <v>76</v>
      </c>
      <c r="E116" t="s">
        <v>385</v>
      </c>
      <c r="F116" t="s">
        <v>386</v>
      </c>
      <c r="G116" t="s">
        <v>79</v>
      </c>
      <c r="H116">
        <v>45616</v>
      </c>
      <c r="I116">
        <v>775.71</v>
      </c>
      <c r="Q116" t="s">
        <v>54</v>
      </c>
    </row>
    <row r="117" spans="2:17" hidden="1" x14ac:dyDescent="0.25">
      <c r="B117">
        <v>107486</v>
      </c>
      <c r="C117" t="s">
        <v>308</v>
      </c>
      <c r="D117" t="s">
        <v>76</v>
      </c>
      <c r="E117" t="s">
        <v>387</v>
      </c>
      <c r="F117" t="s">
        <v>388</v>
      </c>
      <c r="G117" t="s">
        <v>101</v>
      </c>
      <c r="H117">
        <v>45708</v>
      </c>
      <c r="I117">
        <v>303.38</v>
      </c>
      <c r="Q117" t="s">
        <v>54</v>
      </c>
    </row>
    <row r="118" spans="2:17" hidden="1" x14ac:dyDescent="0.25">
      <c r="B118">
        <v>122430</v>
      </c>
      <c r="C118" t="s">
        <v>127</v>
      </c>
      <c r="D118" t="s">
        <v>76</v>
      </c>
      <c r="E118" t="s">
        <v>389</v>
      </c>
      <c r="F118" t="s">
        <v>390</v>
      </c>
      <c r="G118" t="s">
        <v>79</v>
      </c>
      <c r="H118">
        <v>45608</v>
      </c>
      <c r="I118">
        <v>27.46</v>
      </c>
      <c r="Q118" t="s">
        <v>54</v>
      </c>
    </row>
    <row r="119" spans="2:17" hidden="1" x14ac:dyDescent="0.25">
      <c r="B119">
        <v>108481</v>
      </c>
      <c r="C119" t="s">
        <v>121</v>
      </c>
      <c r="D119" t="s">
        <v>76</v>
      </c>
      <c r="E119" t="s">
        <v>391</v>
      </c>
      <c r="F119" t="s">
        <v>392</v>
      </c>
      <c r="G119" t="s">
        <v>101</v>
      </c>
      <c r="H119">
        <v>45695</v>
      </c>
      <c r="I119">
        <v>2872.8</v>
      </c>
      <c r="Q119" t="s">
        <v>54</v>
      </c>
    </row>
    <row r="120" spans="2:17" hidden="1" x14ac:dyDescent="0.25">
      <c r="B120">
        <v>125030</v>
      </c>
      <c r="C120" t="s">
        <v>394</v>
      </c>
      <c r="D120" t="s">
        <v>76</v>
      </c>
      <c r="E120" t="s">
        <v>395</v>
      </c>
      <c r="F120" t="s">
        <v>396</v>
      </c>
      <c r="G120" t="s">
        <v>79</v>
      </c>
      <c r="H120">
        <v>45589</v>
      </c>
      <c r="I120">
        <v>903.6</v>
      </c>
      <c r="Q120" t="s">
        <v>54</v>
      </c>
    </row>
    <row r="121" spans="2:17" hidden="1" x14ac:dyDescent="0.25">
      <c r="B121">
        <v>107786</v>
      </c>
      <c r="C121" t="s">
        <v>242</v>
      </c>
      <c r="D121" t="s">
        <v>76</v>
      </c>
      <c r="E121" t="s">
        <v>397</v>
      </c>
      <c r="F121" t="s">
        <v>398</v>
      </c>
      <c r="G121" t="s">
        <v>79</v>
      </c>
      <c r="H121">
        <v>45617</v>
      </c>
      <c r="I121">
        <v>88.74</v>
      </c>
      <c r="Q121" t="s">
        <v>54</v>
      </c>
    </row>
    <row r="122" spans="2:17" hidden="1" x14ac:dyDescent="0.25">
      <c r="B122">
        <v>107297</v>
      </c>
      <c r="C122" t="s">
        <v>286</v>
      </c>
      <c r="D122" t="s">
        <v>76</v>
      </c>
      <c r="E122" t="s">
        <v>399</v>
      </c>
      <c r="F122" t="s">
        <v>400</v>
      </c>
      <c r="G122" t="s">
        <v>79</v>
      </c>
      <c r="H122">
        <v>45623</v>
      </c>
      <c r="I122">
        <v>603.80999999999995</v>
      </c>
      <c r="Q122" t="s">
        <v>54</v>
      </c>
    </row>
    <row r="123" spans="2:17" hidden="1" x14ac:dyDescent="0.25">
      <c r="B123">
        <v>104758</v>
      </c>
      <c r="C123" t="s">
        <v>188</v>
      </c>
      <c r="D123" t="s">
        <v>76</v>
      </c>
      <c r="E123" t="s">
        <v>401</v>
      </c>
      <c r="F123" t="s">
        <v>402</v>
      </c>
      <c r="G123" t="s">
        <v>79</v>
      </c>
      <c r="H123">
        <v>45630</v>
      </c>
      <c r="I123">
        <v>402</v>
      </c>
      <c r="Q123" t="s">
        <v>54</v>
      </c>
    </row>
    <row r="124" spans="2:17" hidden="1" x14ac:dyDescent="0.25">
      <c r="B124">
        <v>104758</v>
      </c>
      <c r="C124" t="s">
        <v>188</v>
      </c>
      <c r="D124" t="s">
        <v>76</v>
      </c>
      <c r="E124" t="s">
        <v>403</v>
      </c>
      <c r="F124" t="s">
        <v>404</v>
      </c>
      <c r="G124" t="s">
        <v>79</v>
      </c>
      <c r="H124">
        <v>45596</v>
      </c>
      <c r="I124">
        <v>1388.94</v>
      </c>
      <c r="Q124" t="s">
        <v>54</v>
      </c>
    </row>
    <row r="125" spans="2:17" hidden="1" x14ac:dyDescent="0.25">
      <c r="B125">
        <v>107786</v>
      </c>
      <c r="C125" t="s">
        <v>242</v>
      </c>
      <c r="D125" t="s">
        <v>76</v>
      </c>
      <c r="E125" t="s">
        <v>405</v>
      </c>
      <c r="F125" t="s">
        <v>406</v>
      </c>
      <c r="G125" t="s">
        <v>79</v>
      </c>
      <c r="H125">
        <v>45637</v>
      </c>
      <c r="I125">
        <v>113.88</v>
      </c>
      <c r="Q125" t="s">
        <v>54</v>
      </c>
    </row>
    <row r="126" spans="2:17" hidden="1" x14ac:dyDescent="0.25">
      <c r="B126">
        <v>107486</v>
      </c>
      <c r="C126" t="s">
        <v>308</v>
      </c>
      <c r="D126" t="s">
        <v>76</v>
      </c>
      <c r="E126" t="s">
        <v>407</v>
      </c>
      <c r="F126" t="s">
        <v>408</v>
      </c>
      <c r="G126" t="s">
        <v>79</v>
      </c>
      <c r="H126">
        <v>45589</v>
      </c>
      <c r="I126">
        <v>12259.06</v>
      </c>
      <c r="Q126" t="s">
        <v>54</v>
      </c>
    </row>
    <row r="127" spans="2:17" hidden="1" x14ac:dyDescent="0.25">
      <c r="B127">
        <v>107486</v>
      </c>
      <c r="C127" t="s">
        <v>308</v>
      </c>
      <c r="D127" t="s">
        <v>76</v>
      </c>
      <c r="E127" t="s">
        <v>409</v>
      </c>
      <c r="F127" t="s">
        <v>410</v>
      </c>
      <c r="G127" t="s">
        <v>79</v>
      </c>
      <c r="H127">
        <v>45643</v>
      </c>
      <c r="I127">
        <v>11370.09</v>
      </c>
      <c r="Q127" t="s">
        <v>54</v>
      </c>
    </row>
    <row r="128" spans="2:17" hidden="1" x14ac:dyDescent="0.25">
      <c r="B128">
        <v>103423</v>
      </c>
      <c r="C128" t="s">
        <v>82</v>
      </c>
      <c r="D128" t="s">
        <v>76</v>
      </c>
      <c r="E128" t="s">
        <v>411</v>
      </c>
      <c r="F128" t="s">
        <v>412</v>
      </c>
      <c r="G128" t="s">
        <v>101</v>
      </c>
      <c r="H128">
        <v>45699</v>
      </c>
      <c r="I128">
        <v>9320.67</v>
      </c>
      <c r="Q128" t="s">
        <v>54</v>
      </c>
    </row>
    <row r="129" spans="2:17" hidden="1" x14ac:dyDescent="0.25">
      <c r="B129">
        <v>104758</v>
      </c>
      <c r="C129" t="s">
        <v>188</v>
      </c>
      <c r="D129" t="s">
        <v>76</v>
      </c>
      <c r="E129" t="s">
        <v>413</v>
      </c>
      <c r="F129" t="s">
        <v>414</v>
      </c>
      <c r="G129" t="s">
        <v>79</v>
      </c>
      <c r="H129">
        <v>45670</v>
      </c>
      <c r="I129">
        <v>2090.4</v>
      </c>
      <c r="Q129" t="s">
        <v>54</v>
      </c>
    </row>
    <row r="130" spans="2:17" hidden="1" x14ac:dyDescent="0.25">
      <c r="B130">
        <v>104758</v>
      </c>
      <c r="C130" t="s">
        <v>188</v>
      </c>
      <c r="D130" t="s">
        <v>76</v>
      </c>
      <c r="E130" t="s">
        <v>415</v>
      </c>
      <c r="F130" t="s">
        <v>416</v>
      </c>
      <c r="G130" t="s">
        <v>79</v>
      </c>
      <c r="H130">
        <v>45653</v>
      </c>
      <c r="I130">
        <v>1029.5999999999999</v>
      </c>
      <c r="Q130" t="s">
        <v>54</v>
      </c>
    </row>
    <row r="131" spans="2:17" hidden="1" x14ac:dyDescent="0.25">
      <c r="B131">
        <v>121550</v>
      </c>
      <c r="C131" t="s">
        <v>418</v>
      </c>
      <c r="D131" t="s">
        <v>76</v>
      </c>
      <c r="E131" t="s">
        <v>419</v>
      </c>
      <c r="F131" t="s">
        <v>420</v>
      </c>
      <c r="G131" t="s">
        <v>79</v>
      </c>
      <c r="H131">
        <v>45607</v>
      </c>
      <c r="I131">
        <v>1645.53</v>
      </c>
      <c r="Q131" t="s">
        <v>54</v>
      </c>
    </row>
    <row r="132" spans="2:17" hidden="1" x14ac:dyDescent="0.25">
      <c r="B132">
        <v>1056</v>
      </c>
      <c r="C132" t="s">
        <v>422</v>
      </c>
      <c r="D132" t="s">
        <v>76</v>
      </c>
      <c r="E132" t="s">
        <v>423</v>
      </c>
      <c r="F132" t="s">
        <v>424</v>
      </c>
      <c r="G132" t="s">
        <v>79</v>
      </c>
      <c r="H132">
        <v>45638</v>
      </c>
      <c r="I132">
        <v>5800</v>
      </c>
      <c r="Q132" t="s">
        <v>54</v>
      </c>
    </row>
    <row r="133" spans="2:17" hidden="1" x14ac:dyDescent="0.25">
      <c r="B133">
        <v>103423</v>
      </c>
      <c r="C133" t="s">
        <v>82</v>
      </c>
      <c r="D133" t="s">
        <v>76</v>
      </c>
      <c r="E133" t="s">
        <v>425</v>
      </c>
      <c r="F133" t="s">
        <v>426</v>
      </c>
      <c r="G133" t="s">
        <v>79</v>
      </c>
      <c r="H133">
        <v>45583</v>
      </c>
      <c r="I133">
        <v>3654.76</v>
      </c>
      <c r="Q133" t="s">
        <v>54</v>
      </c>
    </row>
    <row r="134" spans="2:17" hidden="1" x14ac:dyDescent="0.25">
      <c r="B134">
        <v>107786</v>
      </c>
      <c r="C134" t="s">
        <v>242</v>
      </c>
      <c r="D134" t="s">
        <v>76</v>
      </c>
      <c r="E134" t="s">
        <v>427</v>
      </c>
      <c r="F134" t="s">
        <v>428</v>
      </c>
      <c r="G134" t="s">
        <v>101</v>
      </c>
      <c r="H134">
        <v>45660</v>
      </c>
      <c r="I134">
        <v>304.39</v>
      </c>
      <c r="Q134" t="s">
        <v>54</v>
      </c>
    </row>
    <row r="135" spans="2:17" hidden="1" x14ac:dyDescent="0.25">
      <c r="B135">
        <v>103423</v>
      </c>
      <c r="C135" t="s">
        <v>82</v>
      </c>
      <c r="D135" t="s">
        <v>76</v>
      </c>
      <c r="E135" t="s">
        <v>429</v>
      </c>
      <c r="F135" t="s">
        <v>430</v>
      </c>
      <c r="G135" t="s">
        <v>101</v>
      </c>
      <c r="H135">
        <v>45715</v>
      </c>
      <c r="I135">
        <v>1935.79</v>
      </c>
      <c r="Q135" t="s">
        <v>54</v>
      </c>
    </row>
    <row r="136" spans="2:17" hidden="1" x14ac:dyDescent="0.25">
      <c r="B136">
        <v>122430</v>
      </c>
      <c r="C136" t="s">
        <v>127</v>
      </c>
      <c r="D136" t="s">
        <v>76</v>
      </c>
      <c r="E136" t="s">
        <v>431</v>
      </c>
      <c r="F136" t="s">
        <v>432</v>
      </c>
      <c r="G136" t="s">
        <v>79</v>
      </c>
      <c r="H136">
        <v>45595</v>
      </c>
      <c r="I136">
        <v>311.88</v>
      </c>
      <c r="Q136" t="s">
        <v>54</v>
      </c>
    </row>
    <row r="137" spans="2:17" hidden="1" x14ac:dyDescent="0.25">
      <c r="B137">
        <v>110479</v>
      </c>
      <c r="C137" t="s">
        <v>323</v>
      </c>
      <c r="D137" t="s">
        <v>76</v>
      </c>
      <c r="E137" t="s">
        <v>433</v>
      </c>
      <c r="F137" t="s">
        <v>434</v>
      </c>
      <c r="G137" t="s">
        <v>79</v>
      </c>
      <c r="H137">
        <v>45604</v>
      </c>
      <c r="I137">
        <v>1364.04</v>
      </c>
      <c r="Q137" t="s">
        <v>54</v>
      </c>
    </row>
    <row r="138" spans="2:17" hidden="1" x14ac:dyDescent="0.25">
      <c r="B138">
        <v>108164</v>
      </c>
      <c r="C138" t="s">
        <v>86</v>
      </c>
      <c r="D138" t="s">
        <v>76</v>
      </c>
      <c r="E138" t="s">
        <v>435</v>
      </c>
      <c r="F138" t="s">
        <v>436</v>
      </c>
      <c r="G138" t="s">
        <v>101</v>
      </c>
      <c r="H138">
        <v>45649</v>
      </c>
      <c r="I138">
        <v>2583.73</v>
      </c>
      <c r="Q138" t="s">
        <v>54</v>
      </c>
    </row>
    <row r="139" spans="2:17" hidden="1" x14ac:dyDescent="0.25">
      <c r="B139">
        <v>2126</v>
      </c>
      <c r="C139" t="s">
        <v>217</v>
      </c>
      <c r="D139" t="s">
        <v>76</v>
      </c>
      <c r="E139" t="s">
        <v>437</v>
      </c>
      <c r="F139" t="s">
        <v>438</v>
      </c>
      <c r="G139" t="s">
        <v>79</v>
      </c>
      <c r="H139">
        <v>45573</v>
      </c>
      <c r="I139">
        <v>3597.25</v>
      </c>
      <c r="Q139" t="s">
        <v>54</v>
      </c>
    </row>
    <row r="140" spans="2:17" hidden="1" x14ac:dyDescent="0.25">
      <c r="B140">
        <v>102775</v>
      </c>
      <c r="C140" t="s">
        <v>75</v>
      </c>
      <c r="D140" t="s">
        <v>76</v>
      </c>
      <c r="E140" t="s">
        <v>439</v>
      </c>
      <c r="F140" t="s">
        <v>440</v>
      </c>
      <c r="G140" t="s">
        <v>79</v>
      </c>
      <c r="H140">
        <v>45595</v>
      </c>
      <c r="I140">
        <v>1328.42</v>
      </c>
      <c r="Q140" t="s">
        <v>54</v>
      </c>
    </row>
    <row r="141" spans="2:17" hidden="1" x14ac:dyDescent="0.25">
      <c r="B141">
        <v>103423</v>
      </c>
      <c r="C141" t="s">
        <v>82</v>
      </c>
      <c r="D141" t="s">
        <v>76</v>
      </c>
      <c r="E141" t="s">
        <v>441</v>
      </c>
      <c r="F141" t="s">
        <v>442</v>
      </c>
      <c r="G141" t="s">
        <v>101</v>
      </c>
      <c r="H141">
        <v>45718</v>
      </c>
      <c r="I141">
        <v>3744.87</v>
      </c>
      <c r="Q141" t="s">
        <v>54</v>
      </c>
    </row>
    <row r="142" spans="2:17" hidden="1" x14ac:dyDescent="0.25">
      <c r="B142">
        <v>122430</v>
      </c>
      <c r="C142" t="s">
        <v>127</v>
      </c>
      <c r="D142" t="s">
        <v>76</v>
      </c>
      <c r="E142" t="s">
        <v>443</v>
      </c>
      <c r="F142" t="s">
        <v>444</v>
      </c>
      <c r="G142" t="s">
        <v>79</v>
      </c>
      <c r="H142">
        <v>45653</v>
      </c>
      <c r="I142">
        <v>27.46</v>
      </c>
      <c r="Q142" t="s">
        <v>54</v>
      </c>
    </row>
    <row r="143" spans="2:17" hidden="1" x14ac:dyDescent="0.25">
      <c r="B143">
        <v>107786</v>
      </c>
      <c r="C143" t="s">
        <v>242</v>
      </c>
      <c r="D143" t="s">
        <v>76</v>
      </c>
      <c r="E143" t="s">
        <v>445</v>
      </c>
      <c r="F143" t="s">
        <v>446</v>
      </c>
      <c r="G143" t="s">
        <v>79</v>
      </c>
      <c r="H143">
        <v>45630</v>
      </c>
      <c r="I143">
        <v>341.65</v>
      </c>
      <c r="Q143" t="s">
        <v>54</v>
      </c>
    </row>
    <row r="144" spans="2:17" hidden="1" x14ac:dyDescent="0.25">
      <c r="B144">
        <v>107786</v>
      </c>
      <c r="C144" t="s">
        <v>242</v>
      </c>
      <c r="D144" t="s">
        <v>76</v>
      </c>
      <c r="E144" t="s">
        <v>447</v>
      </c>
      <c r="F144" t="s">
        <v>448</v>
      </c>
      <c r="G144" t="s">
        <v>79</v>
      </c>
      <c r="H144">
        <v>45609</v>
      </c>
      <c r="I144">
        <v>856.13</v>
      </c>
      <c r="Q144" t="s">
        <v>54</v>
      </c>
    </row>
    <row r="145" spans="2:17" hidden="1" x14ac:dyDescent="0.25">
      <c r="B145">
        <v>103423</v>
      </c>
      <c r="C145" t="s">
        <v>82</v>
      </c>
      <c r="D145" t="s">
        <v>76</v>
      </c>
      <c r="E145" t="s">
        <v>449</v>
      </c>
      <c r="F145" t="s">
        <v>450</v>
      </c>
      <c r="G145" t="s">
        <v>79</v>
      </c>
      <c r="H145">
        <v>45588</v>
      </c>
      <c r="I145">
        <v>2384.7800000000002</v>
      </c>
      <c r="Q145" t="s">
        <v>54</v>
      </c>
    </row>
    <row r="146" spans="2:17" hidden="1" x14ac:dyDescent="0.25">
      <c r="B146">
        <v>100882</v>
      </c>
      <c r="C146" t="s">
        <v>452</v>
      </c>
      <c r="D146" t="s">
        <v>76</v>
      </c>
      <c r="E146" t="s">
        <v>453</v>
      </c>
      <c r="F146" t="s">
        <v>454</v>
      </c>
      <c r="G146" t="s">
        <v>79</v>
      </c>
      <c r="H146">
        <v>45623</v>
      </c>
      <c r="I146">
        <v>1546.73</v>
      </c>
      <c r="Q146" t="s">
        <v>54</v>
      </c>
    </row>
    <row r="147" spans="2:17" hidden="1" x14ac:dyDescent="0.25">
      <c r="B147">
        <v>107786</v>
      </c>
      <c r="C147" t="s">
        <v>242</v>
      </c>
      <c r="D147" t="s">
        <v>76</v>
      </c>
      <c r="E147" t="s">
        <v>455</v>
      </c>
      <c r="F147" t="s">
        <v>456</v>
      </c>
      <c r="G147" t="s">
        <v>101</v>
      </c>
      <c r="H147">
        <v>45719</v>
      </c>
      <c r="I147">
        <v>545.83000000000004</v>
      </c>
      <c r="Q147" t="s">
        <v>54</v>
      </c>
    </row>
    <row r="148" spans="2:17" hidden="1" x14ac:dyDescent="0.25">
      <c r="B148">
        <v>104758</v>
      </c>
      <c r="C148" t="s">
        <v>188</v>
      </c>
      <c r="D148" t="s">
        <v>76</v>
      </c>
      <c r="E148" t="s">
        <v>457</v>
      </c>
      <c r="F148" t="s">
        <v>458</v>
      </c>
      <c r="G148" t="s">
        <v>101</v>
      </c>
      <c r="H148">
        <v>45688</v>
      </c>
      <c r="I148">
        <v>3550.88</v>
      </c>
      <c r="Q148" t="s">
        <v>54</v>
      </c>
    </row>
    <row r="149" spans="2:17" hidden="1" x14ac:dyDescent="0.25">
      <c r="B149">
        <v>101101</v>
      </c>
      <c r="C149" t="s">
        <v>460</v>
      </c>
      <c r="D149" t="s">
        <v>76</v>
      </c>
      <c r="E149" t="s">
        <v>461</v>
      </c>
      <c r="F149" t="s">
        <v>462</v>
      </c>
      <c r="G149" t="s">
        <v>79</v>
      </c>
      <c r="H149">
        <v>45644</v>
      </c>
      <c r="I149">
        <v>4727.92</v>
      </c>
      <c r="Q149" t="s">
        <v>54</v>
      </c>
    </row>
    <row r="150" spans="2:17" hidden="1" x14ac:dyDescent="0.25">
      <c r="B150">
        <v>122430</v>
      </c>
      <c r="C150" t="s">
        <v>127</v>
      </c>
      <c r="D150" t="s">
        <v>76</v>
      </c>
      <c r="E150" t="s">
        <v>463</v>
      </c>
      <c r="F150" t="s">
        <v>464</v>
      </c>
      <c r="G150" t="s">
        <v>79</v>
      </c>
      <c r="H150">
        <v>45632</v>
      </c>
      <c r="I150">
        <v>160.80000000000001</v>
      </c>
      <c r="Q150" t="s">
        <v>54</v>
      </c>
    </row>
    <row r="151" spans="2:17" hidden="1" x14ac:dyDescent="0.25">
      <c r="B151">
        <v>107786</v>
      </c>
      <c r="C151" t="s">
        <v>242</v>
      </c>
      <c r="D151" t="s">
        <v>76</v>
      </c>
      <c r="E151" t="s">
        <v>465</v>
      </c>
      <c r="F151" t="s">
        <v>466</v>
      </c>
      <c r="G151" t="s">
        <v>101</v>
      </c>
      <c r="H151">
        <v>45686</v>
      </c>
      <c r="I151">
        <v>301.85000000000002</v>
      </c>
      <c r="Q151" t="s">
        <v>54</v>
      </c>
    </row>
    <row r="152" spans="2:17" hidden="1" x14ac:dyDescent="0.25">
      <c r="B152">
        <v>107786</v>
      </c>
      <c r="C152" t="s">
        <v>242</v>
      </c>
      <c r="D152" t="s">
        <v>76</v>
      </c>
      <c r="E152" t="s">
        <v>467</v>
      </c>
      <c r="F152" t="s">
        <v>468</v>
      </c>
      <c r="G152" t="s">
        <v>101</v>
      </c>
      <c r="H152">
        <v>45688</v>
      </c>
      <c r="I152">
        <v>33.57</v>
      </c>
      <c r="Q152" t="s">
        <v>54</v>
      </c>
    </row>
    <row r="153" spans="2:17" hidden="1" x14ac:dyDescent="0.25">
      <c r="B153">
        <v>122430</v>
      </c>
      <c r="C153" t="s">
        <v>127</v>
      </c>
      <c r="D153" t="s">
        <v>76</v>
      </c>
      <c r="E153" t="s">
        <v>469</v>
      </c>
      <c r="F153" t="s">
        <v>470</v>
      </c>
      <c r="G153" t="s">
        <v>79</v>
      </c>
      <c r="H153">
        <v>45632</v>
      </c>
      <c r="I153">
        <v>117</v>
      </c>
      <c r="Q153" t="s">
        <v>54</v>
      </c>
    </row>
    <row r="154" spans="2:17" hidden="1" x14ac:dyDescent="0.25">
      <c r="B154">
        <v>107786</v>
      </c>
      <c r="C154" t="s">
        <v>242</v>
      </c>
      <c r="D154" t="s">
        <v>76</v>
      </c>
      <c r="E154" t="s">
        <v>471</v>
      </c>
      <c r="F154" t="s">
        <v>472</v>
      </c>
      <c r="G154" t="s">
        <v>101</v>
      </c>
      <c r="H154">
        <v>45672</v>
      </c>
      <c r="I154">
        <v>618.12</v>
      </c>
      <c r="Q154" t="s">
        <v>54</v>
      </c>
    </row>
    <row r="155" spans="2:17" hidden="1" x14ac:dyDescent="0.25">
      <c r="B155">
        <v>107786</v>
      </c>
      <c r="C155" t="s">
        <v>242</v>
      </c>
      <c r="D155" t="s">
        <v>76</v>
      </c>
      <c r="E155" t="s">
        <v>473</v>
      </c>
      <c r="F155" t="s">
        <v>474</v>
      </c>
      <c r="G155" t="s">
        <v>79</v>
      </c>
      <c r="H155">
        <v>45602</v>
      </c>
      <c r="I155">
        <v>960.61</v>
      </c>
      <c r="Q155" t="s">
        <v>54</v>
      </c>
    </row>
    <row r="156" spans="2:17" hidden="1" x14ac:dyDescent="0.25">
      <c r="B156">
        <v>107786</v>
      </c>
      <c r="C156" t="s">
        <v>242</v>
      </c>
      <c r="D156" t="s">
        <v>76</v>
      </c>
      <c r="E156" t="s">
        <v>475</v>
      </c>
      <c r="F156" t="s">
        <v>476</v>
      </c>
      <c r="G156" t="s">
        <v>101</v>
      </c>
      <c r="H156">
        <v>45707</v>
      </c>
      <c r="I156">
        <v>7760.45</v>
      </c>
      <c r="Q156" t="s">
        <v>54</v>
      </c>
    </row>
    <row r="157" spans="2:17" hidden="1" x14ac:dyDescent="0.25">
      <c r="B157">
        <v>127228</v>
      </c>
      <c r="C157" t="s">
        <v>355</v>
      </c>
      <c r="D157" t="s">
        <v>76</v>
      </c>
      <c r="E157" t="s">
        <v>477</v>
      </c>
      <c r="F157" t="s">
        <v>478</v>
      </c>
      <c r="G157" t="s">
        <v>79</v>
      </c>
      <c r="H157">
        <v>45587</v>
      </c>
      <c r="I157">
        <v>468.93</v>
      </c>
      <c r="Q157" t="s">
        <v>54</v>
      </c>
    </row>
    <row r="158" spans="2:17" hidden="1" x14ac:dyDescent="0.25">
      <c r="B158">
        <v>107786</v>
      </c>
      <c r="C158" t="s">
        <v>242</v>
      </c>
      <c r="D158" t="s">
        <v>76</v>
      </c>
      <c r="E158" t="s">
        <v>479</v>
      </c>
      <c r="F158" t="s">
        <v>480</v>
      </c>
      <c r="G158" t="s">
        <v>101</v>
      </c>
      <c r="H158">
        <v>45672</v>
      </c>
      <c r="I158">
        <v>1163.29</v>
      </c>
      <c r="Q158" t="s">
        <v>54</v>
      </c>
    </row>
    <row r="159" spans="2:17" hidden="1" x14ac:dyDescent="0.25">
      <c r="B159">
        <v>122430</v>
      </c>
      <c r="C159" t="s">
        <v>127</v>
      </c>
      <c r="D159" t="s">
        <v>76</v>
      </c>
      <c r="E159" t="s">
        <v>481</v>
      </c>
      <c r="F159" t="s">
        <v>482</v>
      </c>
      <c r="G159" t="s">
        <v>101</v>
      </c>
      <c r="H159">
        <v>45716</v>
      </c>
      <c r="I159">
        <v>160.80000000000001</v>
      </c>
      <c r="Q159" t="s">
        <v>54</v>
      </c>
    </row>
    <row r="160" spans="2:17" hidden="1" x14ac:dyDescent="0.25">
      <c r="B160">
        <v>103423</v>
      </c>
      <c r="C160" t="s">
        <v>82</v>
      </c>
      <c r="D160" t="s">
        <v>76</v>
      </c>
      <c r="E160" t="s">
        <v>483</v>
      </c>
      <c r="F160" t="s">
        <v>484</v>
      </c>
      <c r="G160" t="s">
        <v>101</v>
      </c>
      <c r="H160">
        <v>45670</v>
      </c>
      <c r="I160">
        <v>1410.4</v>
      </c>
      <c r="Q160" t="s">
        <v>54</v>
      </c>
    </row>
    <row r="161" spans="2:17" hidden="1" x14ac:dyDescent="0.25">
      <c r="B161">
        <v>107786</v>
      </c>
      <c r="C161" t="s">
        <v>242</v>
      </c>
      <c r="D161" t="s">
        <v>76</v>
      </c>
      <c r="E161" t="s">
        <v>485</v>
      </c>
      <c r="F161" t="s">
        <v>486</v>
      </c>
      <c r="G161" t="s">
        <v>101</v>
      </c>
      <c r="H161">
        <v>45686</v>
      </c>
      <c r="I161">
        <v>183.6</v>
      </c>
      <c r="Q161" t="s">
        <v>54</v>
      </c>
    </row>
    <row r="162" spans="2:17" hidden="1" x14ac:dyDescent="0.25">
      <c r="B162">
        <v>122430</v>
      </c>
      <c r="C162" t="s">
        <v>127</v>
      </c>
      <c r="D162" t="s">
        <v>76</v>
      </c>
      <c r="E162" t="s">
        <v>487</v>
      </c>
      <c r="F162" t="s">
        <v>488</v>
      </c>
      <c r="G162" t="s">
        <v>79</v>
      </c>
      <c r="H162">
        <v>45597</v>
      </c>
      <c r="I162">
        <v>702</v>
      </c>
      <c r="Q162" t="s">
        <v>54</v>
      </c>
    </row>
    <row r="163" spans="2:17" hidden="1" x14ac:dyDescent="0.25">
      <c r="B163">
        <v>115529</v>
      </c>
      <c r="C163" t="s">
        <v>107</v>
      </c>
      <c r="D163" t="s">
        <v>76</v>
      </c>
      <c r="E163" t="s">
        <v>489</v>
      </c>
      <c r="F163" t="s">
        <v>490</v>
      </c>
      <c r="G163" t="s">
        <v>79</v>
      </c>
      <c r="H163">
        <v>45632</v>
      </c>
      <c r="I163">
        <v>28.54</v>
      </c>
      <c r="Q163" t="s">
        <v>54</v>
      </c>
    </row>
    <row r="164" spans="2:17" hidden="1" x14ac:dyDescent="0.25">
      <c r="B164">
        <v>107776</v>
      </c>
      <c r="C164" t="s">
        <v>151</v>
      </c>
      <c r="D164" t="s">
        <v>76</v>
      </c>
      <c r="E164" t="s">
        <v>491</v>
      </c>
      <c r="F164" t="s">
        <v>492</v>
      </c>
      <c r="G164" t="s">
        <v>79</v>
      </c>
      <c r="H164">
        <v>45636</v>
      </c>
      <c r="I164">
        <v>586.47</v>
      </c>
      <c r="Q164" t="s">
        <v>54</v>
      </c>
    </row>
    <row r="165" spans="2:17" hidden="1" x14ac:dyDescent="0.25">
      <c r="B165">
        <v>107786</v>
      </c>
      <c r="C165" t="s">
        <v>242</v>
      </c>
      <c r="D165" t="s">
        <v>76</v>
      </c>
      <c r="E165" t="s">
        <v>493</v>
      </c>
      <c r="F165" t="s">
        <v>494</v>
      </c>
      <c r="G165" t="s">
        <v>79</v>
      </c>
      <c r="H165">
        <v>45607</v>
      </c>
      <c r="I165">
        <v>239.81</v>
      </c>
      <c r="Q165" t="s">
        <v>54</v>
      </c>
    </row>
    <row r="166" spans="2:17" hidden="1" x14ac:dyDescent="0.25">
      <c r="B166">
        <v>108481</v>
      </c>
      <c r="C166" t="s">
        <v>121</v>
      </c>
      <c r="D166" t="s">
        <v>76</v>
      </c>
      <c r="E166" t="s">
        <v>495</v>
      </c>
      <c r="F166" t="s">
        <v>496</v>
      </c>
      <c r="G166" t="s">
        <v>79</v>
      </c>
      <c r="H166">
        <v>45631</v>
      </c>
      <c r="I166">
        <v>58.1</v>
      </c>
      <c r="Q166" t="s">
        <v>54</v>
      </c>
    </row>
    <row r="167" spans="2:17" hidden="1" x14ac:dyDescent="0.25">
      <c r="B167">
        <v>103423</v>
      </c>
      <c r="C167" t="s">
        <v>82</v>
      </c>
      <c r="D167" t="s">
        <v>76</v>
      </c>
      <c r="E167" t="s">
        <v>497</v>
      </c>
      <c r="F167" t="s">
        <v>498</v>
      </c>
      <c r="G167" t="s">
        <v>101</v>
      </c>
      <c r="H167">
        <v>45686</v>
      </c>
      <c r="I167">
        <v>5449.89</v>
      </c>
      <c r="Q167" t="s">
        <v>54</v>
      </c>
    </row>
    <row r="168" spans="2:17" hidden="1" x14ac:dyDescent="0.25">
      <c r="B168">
        <v>107776</v>
      </c>
      <c r="C168" t="s">
        <v>151</v>
      </c>
      <c r="D168" t="s">
        <v>76</v>
      </c>
      <c r="E168" t="s">
        <v>499</v>
      </c>
      <c r="F168" t="s">
        <v>500</v>
      </c>
      <c r="G168" t="s">
        <v>101</v>
      </c>
      <c r="H168">
        <v>45708</v>
      </c>
      <c r="I168">
        <v>1708.53</v>
      </c>
      <c r="Q168" t="s">
        <v>54</v>
      </c>
    </row>
    <row r="169" spans="2:17" hidden="1" x14ac:dyDescent="0.25">
      <c r="B169">
        <v>107786</v>
      </c>
      <c r="C169" t="s">
        <v>242</v>
      </c>
      <c r="D169" t="s">
        <v>76</v>
      </c>
      <c r="E169" t="s">
        <v>501</v>
      </c>
      <c r="F169" t="s">
        <v>502</v>
      </c>
      <c r="G169" t="s">
        <v>101</v>
      </c>
      <c r="H169">
        <v>45709</v>
      </c>
      <c r="I169">
        <v>1156.68</v>
      </c>
      <c r="Q169" t="s">
        <v>54</v>
      </c>
    </row>
    <row r="170" spans="2:17" hidden="1" x14ac:dyDescent="0.25">
      <c r="B170">
        <v>104758</v>
      </c>
      <c r="C170" t="s">
        <v>188</v>
      </c>
      <c r="D170" t="s">
        <v>76</v>
      </c>
      <c r="E170" t="s">
        <v>503</v>
      </c>
      <c r="F170" t="s">
        <v>504</v>
      </c>
      <c r="G170" t="s">
        <v>79</v>
      </c>
      <c r="H170">
        <v>45582</v>
      </c>
      <c r="I170">
        <v>-503.8</v>
      </c>
      <c r="Q170" t="s">
        <v>54</v>
      </c>
    </row>
    <row r="171" spans="2:17" hidden="1" x14ac:dyDescent="0.25">
      <c r="B171">
        <v>121550</v>
      </c>
      <c r="C171" t="s">
        <v>418</v>
      </c>
      <c r="D171" t="s">
        <v>76</v>
      </c>
      <c r="E171" t="s">
        <v>505</v>
      </c>
      <c r="F171" t="s">
        <v>506</v>
      </c>
      <c r="G171" t="s">
        <v>101</v>
      </c>
      <c r="H171">
        <v>45690</v>
      </c>
      <c r="I171">
        <v>633.52</v>
      </c>
      <c r="Q171" t="s">
        <v>54</v>
      </c>
    </row>
    <row r="172" spans="2:17" hidden="1" x14ac:dyDescent="0.25">
      <c r="B172">
        <v>103423</v>
      </c>
      <c r="C172" t="s">
        <v>82</v>
      </c>
      <c r="D172" t="s">
        <v>76</v>
      </c>
      <c r="E172" t="s">
        <v>507</v>
      </c>
      <c r="F172" t="s">
        <v>508</v>
      </c>
      <c r="G172" t="s">
        <v>79</v>
      </c>
      <c r="H172">
        <v>45602</v>
      </c>
      <c r="I172">
        <v>1200.8699999999999</v>
      </c>
      <c r="Q172" t="s">
        <v>54</v>
      </c>
    </row>
    <row r="173" spans="2:17" hidden="1" x14ac:dyDescent="0.25">
      <c r="B173">
        <v>103423</v>
      </c>
      <c r="C173" t="s">
        <v>82</v>
      </c>
      <c r="D173" t="s">
        <v>76</v>
      </c>
      <c r="E173" t="s">
        <v>509</v>
      </c>
      <c r="F173" t="s">
        <v>510</v>
      </c>
      <c r="G173" t="s">
        <v>101</v>
      </c>
      <c r="H173">
        <v>45673</v>
      </c>
      <c r="I173">
        <v>1414.11</v>
      </c>
      <c r="Q173" t="s">
        <v>54</v>
      </c>
    </row>
    <row r="174" spans="2:17" hidden="1" x14ac:dyDescent="0.25">
      <c r="B174">
        <v>104758</v>
      </c>
      <c r="C174" t="s">
        <v>188</v>
      </c>
      <c r="D174" t="s">
        <v>76</v>
      </c>
      <c r="E174" t="s">
        <v>511</v>
      </c>
      <c r="F174" t="s">
        <v>512</v>
      </c>
      <c r="G174" t="s">
        <v>79</v>
      </c>
      <c r="H174">
        <v>45621</v>
      </c>
      <c r="I174">
        <v>562.79999999999995</v>
      </c>
      <c r="Q174" t="s">
        <v>54</v>
      </c>
    </row>
    <row r="175" spans="2:17" hidden="1" x14ac:dyDescent="0.25">
      <c r="B175">
        <v>128340</v>
      </c>
      <c r="C175" t="s">
        <v>137</v>
      </c>
      <c r="D175" t="s">
        <v>76</v>
      </c>
      <c r="E175" t="s">
        <v>513</v>
      </c>
      <c r="F175" t="s">
        <v>514</v>
      </c>
      <c r="G175" t="s">
        <v>79</v>
      </c>
      <c r="H175">
        <v>45630</v>
      </c>
      <c r="I175">
        <v>303.06</v>
      </c>
      <c r="Q175" t="s">
        <v>54</v>
      </c>
    </row>
    <row r="176" spans="2:17" hidden="1" x14ac:dyDescent="0.25">
      <c r="B176">
        <v>103423</v>
      </c>
      <c r="C176" t="s">
        <v>82</v>
      </c>
      <c r="D176" t="s">
        <v>76</v>
      </c>
      <c r="E176" t="s">
        <v>515</v>
      </c>
      <c r="F176" t="s">
        <v>516</v>
      </c>
      <c r="G176" t="s">
        <v>101</v>
      </c>
      <c r="H176">
        <v>45659</v>
      </c>
      <c r="I176">
        <v>5207.45</v>
      </c>
      <c r="Q176" t="s">
        <v>54</v>
      </c>
    </row>
    <row r="177" spans="2:17" hidden="1" x14ac:dyDescent="0.25">
      <c r="B177">
        <v>2265</v>
      </c>
      <c r="C177" t="s">
        <v>518</v>
      </c>
      <c r="D177" t="s">
        <v>76</v>
      </c>
      <c r="E177" t="s">
        <v>519</v>
      </c>
      <c r="F177" t="s">
        <v>520</v>
      </c>
      <c r="G177" t="s">
        <v>79</v>
      </c>
      <c r="H177">
        <v>45625</v>
      </c>
      <c r="I177">
        <v>0</v>
      </c>
      <c r="Q177" t="s">
        <v>54</v>
      </c>
    </row>
    <row r="178" spans="2:17" hidden="1" x14ac:dyDescent="0.25">
      <c r="B178">
        <v>107786</v>
      </c>
      <c r="C178" t="s">
        <v>242</v>
      </c>
      <c r="D178" t="s">
        <v>76</v>
      </c>
      <c r="E178" t="s">
        <v>521</v>
      </c>
      <c r="F178" t="s">
        <v>522</v>
      </c>
      <c r="G178" t="s">
        <v>79</v>
      </c>
      <c r="H178">
        <v>45581</v>
      </c>
      <c r="I178">
        <v>48.04</v>
      </c>
      <c r="Q178" t="s">
        <v>54</v>
      </c>
    </row>
    <row r="179" spans="2:17" hidden="1" x14ac:dyDescent="0.25">
      <c r="B179">
        <v>102775</v>
      </c>
      <c r="C179" t="s">
        <v>75</v>
      </c>
      <c r="D179" t="s">
        <v>76</v>
      </c>
      <c r="E179" t="s">
        <v>523</v>
      </c>
      <c r="F179" t="s">
        <v>524</v>
      </c>
      <c r="G179" t="s">
        <v>79</v>
      </c>
      <c r="H179">
        <v>45585</v>
      </c>
      <c r="I179">
        <v>2370.7600000000002</v>
      </c>
      <c r="Q179" t="s">
        <v>54</v>
      </c>
    </row>
    <row r="180" spans="2:17" hidden="1" x14ac:dyDescent="0.25">
      <c r="B180">
        <v>122430</v>
      </c>
      <c r="C180" t="s">
        <v>127</v>
      </c>
      <c r="D180" t="s">
        <v>76</v>
      </c>
      <c r="E180" t="s">
        <v>525</v>
      </c>
      <c r="F180" t="s">
        <v>526</v>
      </c>
      <c r="G180" t="s">
        <v>79</v>
      </c>
      <c r="H180">
        <v>45580</v>
      </c>
      <c r="I180">
        <v>739.2</v>
      </c>
      <c r="Q180" t="s">
        <v>54</v>
      </c>
    </row>
    <row r="181" spans="2:17" hidden="1" x14ac:dyDescent="0.25">
      <c r="B181">
        <v>107486</v>
      </c>
      <c r="C181" t="s">
        <v>308</v>
      </c>
      <c r="D181" t="s">
        <v>76</v>
      </c>
      <c r="E181" t="s">
        <v>527</v>
      </c>
      <c r="F181" t="s">
        <v>528</v>
      </c>
      <c r="G181" t="s">
        <v>79</v>
      </c>
      <c r="H181">
        <v>45656</v>
      </c>
      <c r="I181">
        <v>686.44</v>
      </c>
      <c r="Q181" t="s">
        <v>54</v>
      </c>
    </row>
    <row r="182" spans="2:17" hidden="1" x14ac:dyDescent="0.25">
      <c r="B182">
        <v>129612</v>
      </c>
      <c r="C182" t="s">
        <v>282</v>
      </c>
      <c r="D182" t="s">
        <v>76</v>
      </c>
      <c r="E182" t="s">
        <v>529</v>
      </c>
      <c r="F182" t="s">
        <v>530</v>
      </c>
      <c r="G182" t="s">
        <v>79</v>
      </c>
      <c r="H182">
        <v>45684</v>
      </c>
      <c r="I182">
        <v>327.31</v>
      </c>
      <c r="Q182" t="s">
        <v>54</v>
      </c>
    </row>
    <row r="183" spans="2:17" hidden="1" x14ac:dyDescent="0.25">
      <c r="B183">
        <v>107786</v>
      </c>
      <c r="C183" t="s">
        <v>242</v>
      </c>
      <c r="D183" t="s">
        <v>76</v>
      </c>
      <c r="E183" t="s">
        <v>531</v>
      </c>
      <c r="F183" t="s">
        <v>532</v>
      </c>
      <c r="G183" t="s">
        <v>79</v>
      </c>
      <c r="H183">
        <v>45581</v>
      </c>
      <c r="I183">
        <v>193.64</v>
      </c>
      <c r="Q183" t="s">
        <v>54</v>
      </c>
    </row>
    <row r="184" spans="2:17" hidden="1" x14ac:dyDescent="0.25">
      <c r="B184">
        <v>104758</v>
      </c>
      <c r="C184" t="s">
        <v>188</v>
      </c>
      <c r="D184" t="s">
        <v>76</v>
      </c>
      <c r="E184" t="s">
        <v>533</v>
      </c>
      <c r="F184" t="s">
        <v>534</v>
      </c>
      <c r="G184" t="s">
        <v>79</v>
      </c>
      <c r="H184">
        <v>45581</v>
      </c>
      <c r="I184">
        <v>321.60000000000002</v>
      </c>
      <c r="Q184" t="s">
        <v>54</v>
      </c>
    </row>
    <row r="185" spans="2:17" hidden="1" x14ac:dyDescent="0.25">
      <c r="B185">
        <v>107786</v>
      </c>
      <c r="C185" t="s">
        <v>242</v>
      </c>
      <c r="D185" t="s">
        <v>76</v>
      </c>
      <c r="E185" t="s">
        <v>535</v>
      </c>
      <c r="F185" t="s">
        <v>536</v>
      </c>
      <c r="G185" t="s">
        <v>79</v>
      </c>
      <c r="H185">
        <v>45618</v>
      </c>
      <c r="I185">
        <v>22.03</v>
      </c>
      <c r="Q185" t="s">
        <v>54</v>
      </c>
    </row>
    <row r="186" spans="2:17" hidden="1" x14ac:dyDescent="0.25">
      <c r="B186">
        <v>103423</v>
      </c>
      <c r="C186" t="s">
        <v>82</v>
      </c>
      <c r="D186" t="s">
        <v>76</v>
      </c>
      <c r="E186" t="s">
        <v>537</v>
      </c>
      <c r="F186" t="s">
        <v>538</v>
      </c>
      <c r="G186" t="s">
        <v>79</v>
      </c>
      <c r="H186">
        <v>45589</v>
      </c>
      <c r="I186">
        <v>1289.29</v>
      </c>
      <c r="Q186" t="s">
        <v>54</v>
      </c>
    </row>
    <row r="187" spans="2:17" hidden="1" x14ac:dyDescent="0.25">
      <c r="B187">
        <v>104758</v>
      </c>
      <c r="C187" t="s">
        <v>188</v>
      </c>
      <c r="D187" t="s">
        <v>76</v>
      </c>
      <c r="E187" t="s">
        <v>539</v>
      </c>
      <c r="F187" t="s">
        <v>253</v>
      </c>
      <c r="G187" t="s">
        <v>79</v>
      </c>
      <c r="H187">
        <v>45623</v>
      </c>
      <c r="I187">
        <v>1307.04</v>
      </c>
      <c r="Q187" t="s">
        <v>54</v>
      </c>
    </row>
    <row r="188" spans="2:17" hidden="1" x14ac:dyDescent="0.25">
      <c r="B188">
        <v>107786</v>
      </c>
      <c r="C188" t="s">
        <v>242</v>
      </c>
      <c r="D188" t="s">
        <v>76</v>
      </c>
      <c r="E188" t="s">
        <v>540</v>
      </c>
      <c r="F188" t="s">
        <v>541</v>
      </c>
      <c r="G188" t="s">
        <v>79</v>
      </c>
      <c r="H188">
        <v>45628</v>
      </c>
      <c r="I188">
        <v>-14.2</v>
      </c>
      <c r="Q188" t="s">
        <v>54</v>
      </c>
    </row>
    <row r="189" spans="2:17" hidden="1" x14ac:dyDescent="0.25">
      <c r="B189">
        <v>107786</v>
      </c>
      <c r="C189" t="s">
        <v>242</v>
      </c>
      <c r="D189" t="s">
        <v>76</v>
      </c>
      <c r="E189" t="s">
        <v>542</v>
      </c>
      <c r="F189" t="s">
        <v>543</v>
      </c>
      <c r="G189" t="s">
        <v>101</v>
      </c>
      <c r="H189">
        <v>45693</v>
      </c>
      <c r="I189">
        <v>3208.83</v>
      </c>
      <c r="Q189" t="s">
        <v>54</v>
      </c>
    </row>
    <row r="190" spans="2:17" hidden="1" x14ac:dyDescent="0.25">
      <c r="B190">
        <v>103269</v>
      </c>
      <c r="C190" t="s">
        <v>262</v>
      </c>
      <c r="D190" t="s">
        <v>76</v>
      </c>
      <c r="E190" t="s">
        <v>544</v>
      </c>
      <c r="F190" t="s">
        <v>545</v>
      </c>
      <c r="G190" t="s">
        <v>101</v>
      </c>
      <c r="H190">
        <v>45681</v>
      </c>
      <c r="I190">
        <v>3234.68</v>
      </c>
      <c r="Q190" t="s">
        <v>54</v>
      </c>
    </row>
    <row r="191" spans="2:17" hidden="1" x14ac:dyDescent="0.25">
      <c r="B191">
        <v>103423</v>
      </c>
      <c r="C191" t="s">
        <v>82</v>
      </c>
      <c r="D191" t="s">
        <v>76</v>
      </c>
      <c r="E191" t="s">
        <v>546</v>
      </c>
      <c r="F191" t="s">
        <v>547</v>
      </c>
      <c r="G191" t="s">
        <v>101</v>
      </c>
      <c r="H191">
        <v>45708</v>
      </c>
      <c r="I191">
        <v>330.24</v>
      </c>
      <c r="Q191" t="s">
        <v>54</v>
      </c>
    </row>
    <row r="192" spans="2:17" hidden="1" x14ac:dyDescent="0.25">
      <c r="B192">
        <v>122430</v>
      </c>
      <c r="C192" t="s">
        <v>127</v>
      </c>
      <c r="D192" t="s">
        <v>76</v>
      </c>
      <c r="E192" t="s">
        <v>548</v>
      </c>
      <c r="F192" t="s">
        <v>549</v>
      </c>
      <c r="G192" t="s">
        <v>79</v>
      </c>
      <c r="H192">
        <v>45588</v>
      </c>
      <c r="I192">
        <v>106.88</v>
      </c>
      <c r="Q192" t="s">
        <v>54</v>
      </c>
    </row>
    <row r="193" spans="2:17" hidden="1" x14ac:dyDescent="0.25">
      <c r="B193">
        <v>103423</v>
      </c>
      <c r="C193" t="s">
        <v>82</v>
      </c>
      <c r="D193" t="s">
        <v>76</v>
      </c>
      <c r="E193" t="s">
        <v>550</v>
      </c>
      <c r="F193" t="s">
        <v>551</v>
      </c>
      <c r="G193" t="s">
        <v>79</v>
      </c>
      <c r="H193">
        <v>45637</v>
      </c>
      <c r="I193">
        <v>236.79</v>
      </c>
      <c r="Q193" t="s">
        <v>54</v>
      </c>
    </row>
    <row r="194" spans="2:17" hidden="1" x14ac:dyDescent="0.25">
      <c r="B194">
        <v>107786</v>
      </c>
      <c r="C194" t="s">
        <v>242</v>
      </c>
      <c r="D194" t="s">
        <v>76</v>
      </c>
      <c r="E194" t="s">
        <v>552</v>
      </c>
      <c r="F194" t="s">
        <v>553</v>
      </c>
      <c r="G194" t="s">
        <v>79</v>
      </c>
      <c r="H194">
        <v>45630</v>
      </c>
      <c r="I194">
        <v>715.85</v>
      </c>
      <c r="Q194" t="s">
        <v>54</v>
      </c>
    </row>
    <row r="195" spans="2:17" hidden="1" x14ac:dyDescent="0.25">
      <c r="B195">
        <v>107486</v>
      </c>
      <c r="C195" t="s">
        <v>308</v>
      </c>
      <c r="D195" t="s">
        <v>76</v>
      </c>
      <c r="E195" t="s">
        <v>554</v>
      </c>
      <c r="F195" t="s">
        <v>555</v>
      </c>
      <c r="G195" t="s">
        <v>101</v>
      </c>
      <c r="H195">
        <v>45688</v>
      </c>
      <c r="I195">
        <v>1058.67</v>
      </c>
      <c r="Q195" t="s">
        <v>54</v>
      </c>
    </row>
    <row r="196" spans="2:17" hidden="1" x14ac:dyDescent="0.25">
      <c r="B196">
        <v>107786</v>
      </c>
      <c r="C196" t="s">
        <v>242</v>
      </c>
      <c r="D196" t="s">
        <v>76</v>
      </c>
      <c r="E196" t="s">
        <v>556</v>
      </c>
      <c r="F196" t="s">
        <v>557</v>
      </c>
      <c r="G196" t="s">
        <v>79</v>
      </c>
      <c r="H196">
        <v>45609</v>
      </c>
      <c r="I196">
        <v>28.55</v>
      </c>
      <c r="Q196" t="s">
        <v>54</v>
      </c>
    </row>
    <row r="197" spans="2:17" hidden="1" x14ac:dyDescent="0.25">
      <c r="B197">
        <v>125030</v>
      </c>
      <c r="C197" t="s">
        <v>394</v>
      </c>
      <c r="D197" t="s">
        <v>76</v>
      </c>
      <c r="E197" t="s">
        <v>558</v>
      </c>
      <c r="F197" t="s">
        <v>559</v>
      </c>
      <c r="G197" t="s">
        <v>79</v>
      </c>
      <c r="H197">
        <v>45594</v>
      </c>
      <c r="I197">
        <v>10856.42</v>
      </c>
      <c r="Q197" t="s">
        <v>54</v>
      </c>
    </row>
    <row r="198" spans="2:17" hidden="1" x14ac:dyDescent="0.25">
      <c r="B198">
        <v>102775</v>
      </c>
      <c r="C198" t="s">
        <v>75</v>
      </c>
      <c r="D198" t="s">
        <v>76</v>
      </c>
      <c r="E198" t="s">
        <v>560</v>
      </c>
      <c r="F198" t="s">
        <v>561</v>
      </c>
      <c r="G198" t="s">
        <v>79</v>
      </c>
      <c r="H198">
        <v>45623</v>
      </c>
      <c r="I198">
        <v>99.1</v>
      </c>
      <c r="Q198" t="s">
        <v>54</v>
      </c>
    </row>
    <row r="199" spans="2:17" hidden="1" x14ac:dyDescent="0.25">
      <c r="B199">
        <v>107674</v>
      </c>
      <c r="C199" t="s">
        <v>298</v>
      </c>
      <c r="D199" t="s">
        <v>76</v>
      </c>
      <c r="E199" t="s">
        <v>562</v>
      </c>
      <c r="F199" t="s">
        <v>563</v>
      </c>
      <c r="G199" t="s">
        <v>79</v>
      </c>
      <c r="H199">
        <v>45602</v>
      </c>
      <c r="I199">
        <v>639.6</v>
      </c>
      <c r="Q199" t="s">
        <v>54</v>
      </c>
    </row>
    <row r="200" spans="2:17" hidden="1" x14ac:dyDescent="0.25">
      <c r="B200">
        <v>101857</v>
      </c>
      <c r="C200" t="s">
        <v>565</v>
      </c>
      <c r="D200" t="s">
        <v>76</v>
      </c>
      <c r="E200" t="s">
        <v>566</v>
      </c>
      <c r="F200" t="s">
        <v>567</v>
      </c>
      <c r="G200" t="s">
        <v>79</v>
      </c>
      <c r="H200">
        <v>45608</v>
      </c>
      <c r="I200">
        <v>152.26</v>
      </c>
      <c r="Q200" t="s">
        <v>54</v>
      </c>
    </row>
    <row r="201" spans="2:17" hidden="1" x14ac:dyDescent="0.25">
      <c r="B201">
        <v>128340</v>
      </c>
      <c r="C201" t="s">
        <v>137</v>
      </c>
      <c r="D201" t="s">
        <v>76</v>
      </c>
      <c r="E201" t="s">
        <v>568</v>
      </c>
      <c r="F201" t="s">
        <v>569</v>
      </c>
      <c r="G201" t="s">
        <v>79</v>
      </c>
      <c r="H201">
        <v>45583</v>
      </c>
      <c r="I201">
        <v>974.89</v>
      </c>
      <c r="Q201" t="s">
        <v>54</v>
      </c>
    </row>
    <row r="202" spans="2:17" hidden="1" x14ac:dyDescent="0.25">
      <c r="B202">
        <v>103423</v>
      </c>
      <c r="C202" t="s">
        <v>82</v>
      </c>
      <c r="D202" t="s">
        <v>76</v>
      </c>
      <c r="E202" t="s">
        <v>570</v>
      </c>
      <c r="F202" t="s">
        <v>571</v>
      </c>
      <c r="G202" t="s">
        <v>79</v>
      </c>
      <c r="H202">
        <v>45672</v>
      </c>
      <c r="I202">
        <v>-8397.18</v>
      </c>
      <c r="Q202" t="s">
        <v>54</v>
      </c>
    </row>
    <row r="203" spans="2:17" hidden="1" x14ac:dyDescent="0.25">
      <c r="B203">
        <v>108756</v>
      </c>
      <c r="C203" t="s">
        <v>316</v>
      </c>
      <c r="D203" t="s">
        <v>76</v>
      </c>
      <c r="E203" t="s">
        <v>572</v>
      </c>
      <c r="F203" t="s">
        <v>573</v>
      </c>
      <c r="G203" t="s">
        <v>79</v>
      </c>
      <c r="H203">
        <v>45644</v>
      </c>
      <c r="I203">
        <v>636</v>
      </c>
      <c r="Q203" t="s">
        <v>54</v>
      </c>
    </row>
    <row r="204" spans="2:17" hidden="1" x14ac:dyDescent="0.25">
      <c r="B204">
        <v>122034</v>
      </c>
      <c r="C204" t="s">
        <v>575</v>
      </c>
      <c r="D204" t="s">
        <v>76</v>
      </c>
      <c r="E204" t="s">
        <v>576</v>
      </c>
      <c r="F204" t="s">
        <v>577</v>
      </c>
      <c r="G204" t="s">
        <v>79</v>
      </c>
      <c r="H204">
        <v>45628</v>
      </c>
      <c r="I204">
        <v>3814.1</v>
      </c>
      <c r="Q204" t="s">
        <v>54</v>
      </c>
    </row>
    <row r="205" spans="2:17" hidden="1" x14ac:dyDescent="0.25">
      <c r="B205">
        <v>104758</v>
      </c>
      <c r="C205" t="s">
        <v>188</v>
      </c>
      <c r="D205" t="s">
        <v>76</v>
      </c>
      <c r="E205" t="s">
        <v>578</v>
      </c>
      <c r="F205" t="s">
        <v>579</v>
      </c>
      <c r="G205" t="s">
        <v>79</v>
      </c>
      <c r="H205">
        <v>45618</v>
      </c>
      <c r="I205">
        <v>1045.2</v>
      </c>
      <c r="Q205" t="s">
        <v>54</v>
      </c>
    </row>
    <row r="206" spans="2:17" hidden="1" x14ac:dyDescent="0.25">
      <c r="B206">
        <v>107786</v>
      </c>
      <c r="C206" t="s">
        <v>242</v>
      </c>
      <c r="D206" t="s">
        <v>76</v>
      </c>
      <c r="E206" t="s">
        <v>580</v>
      </c>
      <c r="F206" t="s">
        <v>581</v>
      </c>
      <c r="G206" t="s">
        <v>79</v>
      </c>
      <c r="H206">
        <v>45618</v>
      </c>
      <c r="I206">
        <v>33.57</v>
      </c>
      <c r="Q206" t="s">
        <v>54</v>
      </c>
    </row>
    <row r="207" spans="2:17" hidden="1" x14ac:dyDescent="0.25">
      <c r="B207">
        <v>107786</v>
      </c>
      <c r="C207" t="s">
        <v>242</v>
      </c>
      <c r="D207" t="s">
        <v>76</v>
      </c>
      <c r="E207" t="s">
        <v>582</v>
      </c>
      <c r="F207" t="s">
        <v>541</v>
      </c>
      <c r="G207" t="s">
        <v>79</v>
      </c>
      <c r="H207">
        <v>45622</v>
      </c>
      <c r="I207">
        <v>14.2</v>
      </c>
      <c r="Q207" t="s">
        <v>54</v>
      </c>
    </row>
    <row r="208" spans="2:17" hidden="1" x14ac:dyDescent="0.25">
      <c r="B208">
        <v>103007</v>
      </c>
      <c r="C208" t="s">
        <v>584</v>
      </c>
      <c r="D208" t="s">
        <v>76</v>
      </c>
      <c r="E208" t="s">
        <v>585</v>
      </c>
      <c r="F208" t="s">
        <v>586</v>
      </c>
      <c r="G208" t="s">
        <v>79</v>
      </c>
      <c r="H208">
        <v>45569</v>
      </c>
      <c r="I208">
        <v>8363.6299999999992</v>
      </c>
      <c r="Q208" t="s">
        <v>54</v>
      </c>
    </row>
    <row r="209" spans="2:17" hidden="1" x14ac:dyDescent="0.25">
      <c r="B209">
        <v>122430</v>
      </c>
      <c r="C209" t="s">
        <v>127</v>
      </c>
      <c r="D209" t="s">
        <v>76</v>
      </c>
      <c r="E209" t="s">
        <v>587</v>
      </c>
      <c r="F209" t="s">
        <v>588</v>
      </c>
      <c r="G209" t="s">
        <v>101</v>
      </c>
      <c r="H209">
        <v>45714</v>
      </c>
      <c r="I209">
        <v>321.60000000000002</v>
      </c>
      <c r="Q209" t="s">
        <v>54</v>
      </c>
    </row>
    <row r="210" spans="2:17" hidden="1" x14ac:dyDescent="0.25">
      <c r="B210">
        <v>107860</v>
      </c>
      <c r="C210" t="s">
        <v>103</v>
      </c>
      <c r="D210" t="s">
        <v>76</v>
      </c>
      <c r="E210" t="s">
        <v>589</v>
      </c>
      <c r="F210" t="s">
        <v>590</v>
      </c>
      <c r="G210" t="s">
        <v>79</v>
      </c>
      <c r="H210">
        <v>45607</v>
      </c>
      <c r="I210">
        <v>849.41</v>
      </c>
      <c r="Q210" t="s">
        <v>54</v>
      </c>
    </row>
    <row r="211" spans="2:17" hidden="1" x14ac:dyDescent="0.25">
      <c r="B211">
        <v>104758</v>
      </c>
      <c r="C211" t="s">
        <v>188</v>
      </c>
      <c r="D211" t="s">
        <v>76</v>
      </c>
      <c r="E211" t="s">
        <v>591</v>
      </c>
      <c r="F211" t="s">
        <v>592</v>
      </c>
      <c r="G211" t="s">
        <v>79</v>
      </c>
      <c r="H211">
        <v>45678</v>
      </c>
      <c r="I211">
        <v>125.44</v>
      </c>
      <c r="Q211" t="s">
        <v>54</v>
      </c>
    </row>
    <row r="212" spans="2:17" hidden="1" x14ac:dyDescent="0.25">
      <c r="B212">
        <v>121019</v>
      </c>
      <c r="C212" t="s">
        <v>594</v>
      </c>
      <c r="D212" t="s">
        <v>76</v>
      </c>
      <c r="E212" t="s">
        <v>595</v>
      </c>
      <c r="F212" t="s">
        <v>596</v>
      </c>
      <c r="G212" t="s">
        <v>79</v>
      </c>
      <c r="H212">
        <v>45597</v>
      </c>
      <c r="I212">
        <v>15889.59</v>
      </c>
      <c r="Q212" t="s">
        <v>54</v>
      </c>
    </row>
    <row r="213" spans="2:17" hidden="1" x14ac:dyDescent="0.25">
      <c r="B213">
        <v>104758</v>
      </c>
      <c r="C213" t="s">
        <v>188</v>
      </c>
      <c r="D213" t="s">
        <v>76</v>
      </c>
      <c r="E213" t="s">
        <v>597</v>
      </c>
      <c r="F213" t="s">
        <v>598</v>
      </c>
      <c r="G213" t="s">
        <v>79</v>
      </c>
      <c r="H213">
        <v>45639</v>
      </c>
      <c r="I213">
        <v>554.4</v>
      </c>
      <c r="Q213" t="s">
        <v>54</v>
      </c>
    </row>
    <row r="214" spans="2:17" hidden="1" x14ac:dyDescent="0.25">
      <c r="B214">
        <v>107786</v>
      </c>
      <c r="C214" t="s">
        <v>242</v>
      </c>
      <c r="D214" t="s">
        <v>76</v>
      </c>
      <c r="E214" t="s">
        <v>599</v>
      </c>
      <c r="F214" t="s">
        <v>600</v>
      </c>
      <c r="G214" t="s">
        <v>79</v>
      </c>
      <c r="H214">
        <v>45616</v>
      </c>
      <c r="I214">
        <v>182.21</v>
      </c>
      <c r="Q214" t="s">
        <v>54</v>
      </c>
    </row>
    <row r="215" spans="2:17" hidden="1" x14ac:dyDescent="0.25">
      <c r="B215">
        <v>122430</v>
      </c>
      <c r="C215" t="s">
        <v>127</v>
      </c>
      <c r="D215" t="s">
        <v>76</v>
      </c>
      <c r="E215" t="s">
        <v>601</v>
      </c>
      <c r="F215" t="s">
        <v>602</v>
      </c>
      <c r="G215" t="s">
        <v>79</v>
      </c>
      <c r="H215">
        <v>45643</v>
      </c>
      <c r="I215">
        <v>1726.31</v>
      </c>
      <c r="Q215" t="s">
        <v>54</v>
      </c>
    </row>
    <row r="216" spans="2:17" hidden="1" x14ac:dyDescent="0.25">
      <c r="B216">
        <v>104758</v>
      </c>
      <c r="C216" t="s">
        <v>188</v>
      </c>
      <c r="D216" t="s">
        <v>76</v>
      </c>
      <c r="E216" t="s">
        <v>603</v>
      </c>
      <c r="F216" t="s">
        <v>604</v>
      </c>
      <c r="G216" t="s">
        <v>101</v>
      </c>
      <c r="H216">
        <v>45698</v>
      </c>
      <c r="I216">
        <v>8772.2999999999993</v>
      </c>
      <c r="Q216" t="s">
        <v>54</v>
      </c>
    </row>
    <row r="217" spans="2:17" hidden="1" x14ac:dyDescent="0.25">
      <c r="B217" s="56" t="s">
        <v>605</v>
      </c>
      <c r="C217" t="s">
        <v>606</v>
      </c>
      <c r="D217" t="s">
        <v>76</v>
      </c>
      <c r="E217" t="s">
        <v>607</v>
      </c>
      <c r="F217" t="s">
        <v>608</v>
      </c>
      <c r="G217" t="s">
        <v>79</v>
      </c>
      <c r="H217">
        <v>45567</v>
      </c>
      <c r="I217">
        <v>0</v>
      </c>
      <c r="Q217" t="s">
        <v>54</v>
      </c>
    </row>
    <row r="218" spans="2:17" hidden="1" x14ac:dyDescent="0.25">
      <c r="B218">
        <v>1056</v>
      </c>
      <c r="C218" t="s">
        <v>422</v>
      </c>
      <c r="D218" t="s">
        <v>76</v>
      </c>
      <c r="E218" t="s">
        <v>609</v>
      </c>
      <c r="F218" t="s">
        <v>610</v>
      </c>
      <c r="G218" t="s">
        <v>79</v>
      </c>
      <c r="H218">
        <v>45597</v>
      </c>
      <c r="I218">
        <v>6960</v>
      </c>
      <c r="Q218" t="s">
        <v>54</v>
      </c>
    </row>
    <row r="219" spans="2:17" hidden="1" x14ac:dyDescent="0.25">
      <c r="B219">
        <v>110164</v>
      </c>
      <c r="C219" t="s">
        <v>612</v>
      </c>
      <c r="D219" t="s">
        <v>76</v>
      </c>
      <c r="E219" t="s">
        <v>613</v>
      </c>
      <c r="F219" t="s">
        <v>614</v>
      </c>
      <c r="G219" t="s">
        <v>79</v>
      </c>
      <c r="H219">
        <v>45623</v>
      </c>
      <c r="I219">
        <v>0</v>
      </c>
      <c r="Q219" t="s">
        <v>54</v>
      </c>
    </row>
    <row r="220" spans="2:17" hidden="1" x14ac:dyDescent="0.25">
      <c r="B220">
        <v>121643</v>
      </c>
      <c r="C220" t="s">
        <v>616</v>
      </c>
      <c r="D220" t="s">
        <v>76</v>
      </c>
      <c r="E220" t="s">
        <v>617</v>
      </c>
      <c r="F220" t="s">
        <v>618</v>
      </c>
      <c r="G220" t="s">
        <v>79</v>
      </c>
      <c r="H220">
        <v>45716</v>
      </c>
      <c r="I220">
        <v>0</v>
      </c>
      <c r="Q220" t="s">
        <v>54</v>
      </c>
    </row>
    <row r="221" spans="2:17" hidden="1" x14ac:dyDescent="0.25">
      <c r="B221">
        <v>107786</v>
      </c>
      <c r="C221" t="s">
        <v>242</v>
      </c>
      <c r="D221" t="s">
        <v>76</v>
      </c>
      <c r="E221" t="s">
        <v>619</v>
      </c>
      <c r="F221" t="s">
        <v>620</v>
      </c>
      <c r="G221" t="s">
        <v>101</v>
      </c>
      <c r="H221">
        <v>45701</v>
      </c>
      <c r="I221">
        <v>2277.86</v>
      </c>
      <c r="Q221" t="s">
        <v>54</v>
      </c>
    </row>
    <row r="222" spans="2:17" hidden="1" x14ac:dyDescent="0.25">
      <c r="B222">
        <v>122430</v>
      </c>
      <c r="C222" t="s">
        <v>127</v>
      </c>
      <c r="D222" t="s">
        <v>76</v>
      </c>
      <c r="E222" t="s">
        <v>621</v>
      </c>
      <c r="F222" t="s">
        <v>622</v>
      </c>
      <c r="G222" t="s">
        <v>79</v>
      </c>
      <c r="H222">
        <v>45623</v>
      </c>
      <c r="I222">
        <v>763.8</v>
      </c>
      <c r="Q222" t="s">
        <v>54</v>
      </c>
    </row>
    <row r="223" spans="2:17" hidden="1" x14ac:dyDescent="0.25">
      <c r="B223">
        <v>108186</v>
      </c>
      <c r="C223" t="s">
        <v>624</v>
      </c>
      <c r="D223" t="s">
        <v>76</v>
      </c>
      <c r="E223" t="s">
        <v>625</v>
      </c>
      <c r="F223" t="s">
        <v>626</v>
      </c>
      <c r="G223" t="s">
        <v>79</v>
      </c>
      <c r="H223">
        <v>45567</v>
      </c>
      <c r="I223">
        <v>820.66</v>
      </c>
      <c r="Q223" t="s">
        <v>54</v>
      </c>
    </row>
    <row r="224" spans="2:17" hidden="1" x14ac:dyDescent="0.25">
      <c r="B224">
        <v>108481</v>
      </c>
      <c r="C224" t="s">
        <v>121</v>
      </c>
      <c r="D224" t="s">
        <v>76</v>
      </c>
      <c r="E224" t="s">
        <v>627</v>
      </c>
      <c r="F224" t="s">
        <v>628</v>
      </c>
      <c r="G224" t="s">
        <v>101</v>
      </c>
      <c r="H224">
        <v>45698</v>
      </c>
      <c r="I224">
        <v>306.88</v>
      </c>
      <c r="Q224" t="s">
        <v>54</v>
      </c>
    </row>
    <row r="225" spans="2:17" hidden="1" x14ac:dyDescent="0.25">
      <c r="B225">
        <v>122430</v>
      </c>
      <c r="C225" t="s">
        <v>127</v>
      </c>
      <c r="D225" t="s">
        <v>76</v>
      </c>
      <c r="E225" t="s">
        <v>629</v>
      </c>
      <c r="F225" t="s">
        <v>630</v>
      </c>
      <c r="G225" t="s">
        <v>79</v>
      </c>
      <c r="H225">
        <v>45567</v>
      </c>
      <c r="I225">
        <v>1440</v>
      </c>
      <c r="Q225" t="s">
        <v>54</v>
      </c>
    </row>
    <row r="226" spans="2:17" hidden="1" x14ac:dyDescent="0.25">
      <c r="B226">
        <v>107786</v>
      </c>
      <c r="C226" t="s">
        <v>242</v>
      </c>
      <c r="D226" t="s">
        <v>76</v>
      </c>
      <c r="E226" t="s">
        <v>631</v>
      </c>
      <c r="F226" t="s">
        <v>632</v>
      </c>
      <c r="G226" t="s">
        <v>101</v>
      </c>
      <c r="H226">
        <v>45719</v>
      </c>
      <c r="I226">
        <v>4037.13</v>
      </c>
      <c r="Q226" t="s">
        <v>54</v>
      </c>
    </row>
    <row r="227" spans="2:17" hidden="1" x14ac:dyDescent="0.25">
      <c r="B227">
        <v>107786</v>
      </c>
      <c r="C227" t="s">
        <v>242</v>
      </c>
      <c r="D227" t="s">
        <v>76</v>
      </c>
      <c r="E227" t="s">
        <v>633</v>
      </c>
      <c r="F227" t="s">
        <v>634</v>
      </c>
      <c r="G227" t="s">
        <v>79</v>
      </c>
      <c r="H227">
        <v>45595</v>
      </c>
      <c r="I227">
        <v>182.21</v>
      </c>
      <c r="Q227" t="s">
        <v>54</v>
      </c>
    </row>
    <row r="228" spans="2:17" hidden="1" x14ac:dyDescent="0.25">
      <c r="B228">
        <v>103269</v>
      </c>
      <c r="C228" t="s">
        <v>262</v>
      </c>
      <c r="D228" t="s">
        <v>76</v>
      </c>
      <c r="E228" t="s">
        <v>635</v>
      </c>
      <c r="F228" t="s">
        <v>636</v>
      </c>
      <c r="G228" t="s">
        <v>79</v>
      </c>
      <c r="H228">
        <v>45569</v>
      </c>
      <c r="I228">
        <v>480.84</v>
      </c>
      <c r="Q228" t="s">
        <v>54</v>
      </c>
    </row>
    <row r="229" spans="2:17" hidden="1" x14ac:dyDescent="0.25">
      <c r="B229">
        <v>107786</v>
      </c>
      <c r="C229" t="s">
        <v>242</v>
      </c>
      <c r="D229" t="s">
        <v>76</v>
      </c>
      <c r="E229" t="s">
        <v>637</v>
      </c>
      <c r="F229" t="s">
        <v>638</v>
      </c>
      <c r="G229" t="s">
        <v>79</v>
      </c>
      <c r="H229">
        <v>45622</v>
      </c>
      <c r="I229">
        <v>755.94</v>
      </c>
      <c r="Q229" t="s">
        <v>54</v>
      </c>
    </row>
    <row r="230" spans="2:17" hidden="1" x14ac:dyDescent="0.25">
      <c r="B230">
        <v>107776</v>
      </c>
      <c r="C230" t="s">
        <v>151</v>
      </c>
      <c r="D230" t="s">
        <v>76</v>
      </c>
      <c r="E230" t="s">
        <v>639</v>
      </c>
      <c r="F230" t="s">
        <v>640</v>
      </c>
      <c r="G230" t="s">
        <v>79</v>
      </c>
      <c r="H230">
        <v>45664</v>
      </c>
      <c r="I230">
        <v>1449.7</v>
      </c>
      <c r="Q230" t="s">
        <v>54</v>
      </c>
    </row>
    <row r="231" spans="2:17" hidden="1" x14ac:dyDescent="0.25">
      <c r="B231">
        <v>107786</v>
      </c>
      <c r="C231" t="s">
        <v>242</v>
      </c>
      <c r="D231" t="s">
        <v>76</v>
      </c>
      <c r="E231" t="s">
        <v>641</v>
      </c>
      <c r="F231" t="s">
        <v>642</v>
      </c>
      <c r="G231" t="s">
        <v>79</v>
      </c>
      <c r="H231">
        <v>45644</v>
      </c>
      <c r="I231">
        <v>236.07</v>
      </c>
      <c r="Q231" t="s">
        <v>54</v>
      </c>
    </row>
    <row r="232" spans="2:17" hidden="1" x14ac:dyDescent="0.25">
      <c r="B232">
        <v>104758</v>
      </c>
      <c r="C232" t="s">
        <v>188</v>
      </c>
      <c r="D232" t="s">
        <v>76</v>
      </c>
      <c r="E232" t="s">
        <v>643</v>
      </c>
      <c r="F232" t="s">
        <v>644</v>
      </c>
      <c r="G232" t="s">
        <v>101</v>
      </c>
      <c r="H232">
        <v>45687</v>
      </c>
      <c r="I232">
        <v>1286.4000000000001</v>
      </c>
      <c r="Q232" t="s">
        <v>54</v>
      </c>
    </row>
    <row r="233" spans="2:17" hidden="1" x14ac:dyDescent="0.25">
      <c r="B233">
        <v>126990</v>
      </c>
      <c r="C233" t="s">
        <v>646</v>
      </c>
      <c r="D233" t="s">
        <v>76</v>
      </c>
      <c r="E233" t="s">
        <v>647</v>
      </c>
      <c r="F233" t="s">
        <v>648</v>
      </c>
      <c r="G233" t="s">
        <v>79</v>
      </c>
      <c r="H233">
        <v>45573</v>
      </c>
      <c r="I233">
        <v>9450</v>
      </c>
      <c r="Q233" t="s">
        <v>54</v>
      </c>
    </row>
    <row r="234" spans="2:17" hidden="1" x14ac:dyDescent="0.25">
      <c r="B234">
        <v>107786</v>
      </c>
      <c r="C234" t="s">
        <v>242</v>
      </c>
      <c r="D234" t="s">
        <v>76</v>
      </c>
      <c r="E234" t="s">
        <v>649</v>
      </c>
      <c r="F234" t="s">
        <v>650</v>
      </c>
      <c r="G234" t="s">
        <v>79</v>
      </c>
      <c r="H234">
        <v>45639</v>
      </c>
      <c r="I234">
        <v>1997.29</v>
      </c>
      <c r="Q234" t="s">
        <v>54</v>
      </c>
    </row>
    <row r="235" spans="2:17" hidden="1" x14ac:dyDescent="0.25">
      <c r="B235">
        <v>104758</v>
      </c>
      <c r="C235" t="s">
        <v>188</v>
      </c>
      <c r="D235" t="s">
        <v>76</v>
      </c>
      <c r="E235" t="s">
        <v>651</v>
      </c>
      <c r="F235" t="s">
        <v>592</v>
      </c>
      <c r="G235" t="s">
        <v>79</v>
      </c>
      <c r="H235">
        <v>45671</v>
      </c>
      <c r="I235">
        <v>164.88</v>
      </c>
      <c r="Q235" t="s">
        <v>54</v>
      </c>
    </row>
    <row r="236" spans="2:17" hidden="1" x14ac:dyDescent="0.25">
      <c r="B236">
        <v>107786</v>
      </c>
      <c r="C236" t="s">
        <v>242</v>
      </c>
      <c r="D236" t="s">
        <v>76</v>
      </c>
      <c r="E236" t="s">
        <v>652</v>
      </c>
      <c r="F236" t="s">
        <v>653</v>
      </c>
      <c r="G236" t="s">
        <v>101</v>
      </c>
      <c r="H236">
        <v>45693</v>
      </c>
      <c r="I236">
        <v>62.26</v>
      </c>
      <c r="Q236" t="s">
        <v>54</v>
      </c>
    </row>
    <row r="237" spans="2:17" hidden="1" x14ac:dyDescent="0.25">
      <c r="B237">
        <v>100620</v>
      </c>
      <c r="C237" t="s">
        <v>655</v>
      </c>
      <c r="D237" t="s">
        <v>76</v>
      </c>
      <c r="E237" t="s">
        <v>656</v>
      </c>
      <c r="F237" t="s">
        <v>657</v>
      </c>
      <c r="G237" t="s">
        <v>79</v>
      </c>
      <c r="H237">
        <v>45614</v>
      </c>
      <c r="I237">
        <v>3957.12</v>
      </c>
      <c r="Q237" t="s">
        <v>54</v>
      </c>
    </row>
    <row r="238" spans="2:17" hidden="1" x14ac:dyDescent="0.25">
      <c r="B238">
        <v>128340</v>
      </c>
      <c r="C238" t="s">
        <v>137</v>
      </c>
      <c r="D238" t="s">
        <v>76</v>
      </c>
      <c r="E238" t="s">
        <v>658</v>
      </c>
      <c r="F238" t="s">
        <v>659</v>
      </c>
      <c r="G238" t="s">
        <v>79</v>
      </c>
      <c r="H238">
        <v>45607</v>
      </c>
      <c r="I238">
        <v>3715.97</v>
      </c>
      <c r="Q238" t="s">
        <v>54</v>
      </c>
    </row>
    <row r="239" spans="2:17" hidden="1" x14ac:dyDescent="0.25">
      <c r="B239">
        <v>107786</v>
      </c>
      <c r="C239" t="s">
        <v>242</v>
      </c>
      <c r="D239" t="s">
        <v>76</v>
      </c>
      <c r="E239" t="s">
        <v>660</v>
      </c>
      <c r="F239" t="s">
        <v>661</v>
      </c>
      <c r="G239" t="s">
        <v>79</v>
      </c>
      <c r="H239">
        <v>45630</v>
      </c>
      <c r="I239">
        <v>130.05000000000001</v>
      </c>
      <c r="Q239" t="s">
        <v>54</v>
      </c>
    </row>
    <row r="240" spans="2:17" hidden="1" x14ac:dyDescent="0.25">
      <c r="B240">
        <v>103423</v>
      </c>
      <c r="C240" t="s">
        <v>82</v>
      </c>
      <c r="D240" t="s">
        <v>76</v>
      </c>
      <c r="E240" t="s">
        <v>662</v>
      </c>
      <c r="F240" t="s">
        <v>663</v>
      </c>
      <c r="G240" t="s">
        <v>101</v>
      </c>
      <c r="H240">
        <v>45666</v>
      </c>
      <c r="I240">
        <v>299.27999999999997</v>
      </c>
      <c r="Q240" t="s">
        <v>54</v>
      </c>
    </row>
    <row r="241" spans="2:17" hidden="1" x14ac:dyDescent="0.25">
      <c r="B241">
        <v>107786</v>
      </c>
      <c r="C241" t="s">
        <v>242</v>
      </c>
      <c r="D241" t="s">
        <v>76</v>
      </c>
      <c r="E241" t="s">
        <v>664</v>
      </c>
      <c r="F241" t="s">
        <v>665</v>
      </c>
      <c r="G241" t="s">
        <v>101</v>
      </c>
      <c r="H241">
        <v>45707</v>
      </c>
      <c r="I241">
        <v>304.07</v>
      </c>
      <c r="Q241" t="s">
        <v>54</v>
      </c>
    </row>
    <row r="242" spans="2:17" hidden="1" x14ac:dyDescent="0.25">
      <c r="B242">
        <v>107786</v>
      </c>
      <c r="C242" t="s">
        <v>242</v>
      </c>
      <c r="D242" t="s">
        <v>76</v>
      </c>
      <c r="E242" t="s">
        <v>666</v>
      </c>
      <c r="F242" t="s">
        <v>667</v>
      </c>
      <c r="G242" t="s">
        <v>79</v>
      </c>
      <c r="H242">
        <v>45616</v>
      </c>
      <c r="I242">
        <v>195.7</v>
      </c>
      <c r="Q242" t="s">
        <v>54</v>
      </c>
    </row>
    <row r="243" spans="2:17" hidden="1" x14ac:dyDescent="0.25">
      <c r="B243">
        <v>121550</v>
      </c>
      <c r="C243" t="s">
        <v>418</v>
      </c>
      <c r="D243" t="s">
        <v>76</v>
      </c>
      <c r="E243" t="s">
        <v>668</v>
      </c>
      <c r="F243" t="s">
        <v>669</v>
      </c>
      <c r="G243" t="s">
        <v>79</v>
      </c>
      <c r="H243">
        <v>45622</v>
      </c>
      <c r="I243">
        <v>273.02999999999997</v>
      </c>
      <c r="Q243" t="s">
        <v>54</v>
      </c>
    </row>
    <row r="244" spans="2:17" hidden="1" x14ac:dyDescent="0.25">
      <c r="B244">
        <v>103269</v>
      </c>
      <c r="C244" t="s">
        <v>262</v>
      </c>
      <c r="D244" t="s">
        <v>76</v>
      </c>
      <c r="E244" t="s">
        <v>670</v>
      </c>
      <c r="F244" t="s">
        <v>671</v>
      </c>
      <c r="G244" t="s">
        <v>79</v>
      </c>
      <c r="H244">
        <v>45569</v>
      </c>
      <c r="I244">
        <v>937.97</v>
      </c>
      <c r="Q244" t="s">
        <v>54</v>
      </c>
    </row>
    <row r="245" spans="2:17" hidden="1" x14ac:dyDescent="0.25">
      <c r="B245">
        <v>104758</v>
      </c>
      <c r="C245" t="s">
        <v>188</v>
      </c>
      <c r="D245" t="s">
        <v>76</v>
      </c>
      <c r="E245" t="s">
        <v>672</v>
      </c>
      <c r="F245" t="s">
        <v>673</v>
      </c>
      <c r="G245" t="s">
        <v>79</v>
      </c>
      <c r="H245">
        <v>45587</v>
      </c>
      <c r="I245">
        <v>643.20000000000005</v>
      </c>
      <c r="Q245" t="s">
        <v>54</v>
      </c>
    </row>
    <row r="246" spans="2:17" hidden="1" x14ac:dyDescent="0.25">
      <c r="B246">
        <v>103423</v>
      </c>
      <c r="C246" t="s">
        <v>82</v>
      </c>
      <c r="D246" t="s">
        <v>76</v>
      </c>
      <c r="E246" t="s">
        <v>674</v>
      </c>
      <c r="F246" t="s">
        <v>675</v>
      </c>
      <c r="G246" t="s">
        <v>101</v>
      </c>
      <c r="H246">
        <v>45665</v>
      </c>
      <c r="I246">
        <v>5031.3999999999996</v>
      </c>
      <c r="Q246" t="s">
        <v>54</v>
      </c>
    </row>
    <row r="247" spans="2:17" hidden="1" x14ac:dyDescent="0.25">
      <c r="B247">
        <v>103423</v>
      </c>
      <c r="C247" t="s">
        <v>82</v>
      </c>
      <c r="D247" t="s">
        <v>76</v>
      </c>
      <c r="E247" t="s">
        <v>676</v>
      </c>
      <c r="F247" t="s">
        <v>677</v>
      </c>
      <c r="G247" t="s">
        <v>79</v>
      </c>
      <c r="H247">
        <v>45620</v>
      </c>
      <c r="I247">
        <v>1350.12</v>
      </c>
      <c r="Q247" t="s">
        <v>54</v>
      </c>
    </row>
    <row r="248" spans="2:17" hidden="1" x14ac:dyDescent="0.25">
      <c r="B248">
        <v>107659</v>
      </c>
      <c r="C248" t="s">
        <v>679</v>
      </c>
      <c r="D248" t="s">
        <v>76</v>
      </c>
      <c r="E248" t="s">
        <v>680</v>
      </c>
      <c r="F248" t="s">
        <v>681</v>
      </c>
      <c r="G248" t="s">
        <v>79</v>
      </c>
      <c r="H248">
        <v>45622</v>
      </c>
      <c r="I248">
        <v>2934.52</v>
      </c>
      <c r="Q248" t="s">
        <v>54</v>
      </c>
    </row>
    <row r="249" spans="2:17" hidden="1" x14ac:dyDescent="0.25">
      <c r="B249">
        <v>122430</v>
      </c>
      <c r="C249" t="s">
        <v>127</v>
      </c>
      <c r="D249" t="s">
        <v>76</v>
      </c>
      <c r="E249" t="s">
        <v>682</v>
      </c>
      <c r="F249" t="s">
        <v>683</v>
      </c>
      <c r="G249" t="s">
        <v>79</v>
      </c>
      <c r="H249">
        <v>45568</v>
      </c>
      <c r="I249">
        <v>1045.2</v>
      </c>
      <c r="Q249" t="s">
        <v>54</v>
      </c>
    </row>
    <row r="250" spans="2:17" hidden="1" x14ac:dyDescent="0.25">
      <c r="B250">
        <v>122430</v>
      </c>
      <c r="C250" t="s">
        <v>127</v>
      </c>
      <c r="D250" t="s">
        <v>76</v>
      </c>
      <c r="E250" t="s">
        <v>684</v>
      </c>
      <c r="F250" t="s">
        <v>685</v>
      </c>
      <c r="G250" t="s">
        <v>101</v>
      </c>
      <c r="H250">
        <v>45714</v>
      </c>
      <c r="I250">
        <v>249.5</v>
      </c>
      <c r="Q250" t="s">
        <v>54</v>
      </c>
    </row>
    <row r="251" spans="2:17" hidden="1" x14ac:dyDescent="0.25">
      <c r="B251">
        <v>104758</v>
      </c>
      <c r="C251" t="s">
        <v>188</v>
      </c>
      <c r="D251" t="s">
        <v>76</v>
      </c>
      <c r="E251" t="s">
        <v>686</v>
      </c>
      <c r="F251" t="s">
        <v>687</v>
      </c>
      <c r="G251" t="s">
        <v>79</v>
      </c>
      <c r="H251">
        <v>45581</v>
      </c>
      <c r="I251">
        <v>1728</v>
      </c>
      <c r="Q251" t="s">
        <v>54</v>
      </c>
    </row>
    <row r="252" spans="2:17" hidden="1" x14ac:dyDescent="0.25">
      <c r="B252">
        <v>107786</v>
      </c>
      <c r="C252" t="s">
        <v>242</v>
      </c>
      <c r="D252" t="s">
        <v>76</v>
      </c>
      <c r="E252" t="s">
        <v>688</v>
      </c>
      <c r="F252" t="s">
        <v>689</v>
      </c>
      <c r="G252" t="s">
        <v>79</v>
      </c>
      <c r="H252">
        <v>45595</v>
      </c>
      <c r="I252">
        <v>1265.1300000000001</v>
      </c>
      <c r="Q252" t="s">
        <v>54</v>
      </c>
    </row>
    <row r="253" spans="2:17" hidden="1" x14ac:dyDescent="0.25">
      <c r="B253">
        <v>102775</v>
      </c>
      <c r="C253" t="s">
        <v>75</v>
      </c>
      <c r="D253" t="s">
        <v>76</v>
      </c>
      <c r="E253" t="s">
        <v>690</v>
      </c>
      <c r="F253" t="s">
        <v>691</v>
      </c>
      <c r="G253" t="s">
        <v>79</v>
      </c>
      <c r="H253">
        <v>45584</v>
      </c>
      <c r="I253">
        <v>15539.9</v>
      </c>
      <c r="Q253" t="s">
        <v>54</v>
      </c>
    </row>
    <row r="254" spans="2:17" hidden="1" x14ac:dyDescent="0.25">
      <c r="B254">
        <v>104758</v>
      </c>
      <c r="C254" t="s">
        <v>188</v>
      </c>
      <c r="D254" t="s">
        <v>76</v>
      </c>
      <c r="E254" t="s">
        <v>692</v>
      </c>
      <c r="F254" t="s">
        <v>693</v>
      </c>
      <c r="G254" t="s">
        <v>101</v>
      </c>
      <c r="H254">
        <v>45702</v>
      </c>
      <c r="I254">
        <v>878.08</v>
      </c>
      <c r="Q254" t="s">
        <v>54</v>
      </c>
    </row>
    <row r="255" spans="2:17" hidden="1" x14ac:dyDescent="0.25">
      <c r="B255">
        <v>105143</v>
      </c>
      <c r="C255" t="s">
        <v>695</v>
      </c>
      <c r="D255" t="s">
        <v>76</v>
      </c>
      <c r="E255" t="s">
        <v>696</v>
      </c>
      <c r="F255" t="s">
        <v>697</v>
      </c>
      <c r="G255" t="s">
        <v>79</v>
      </c>
      <c r="H255">
        <v>45574</v>
      </c>
      <c r="I255">
        <v>5455.87</v>
      </c>
      <c r="Q255" t="s">
        <v>54</v>
      </c>
    </row>
    <row r="256" spans="2:17" hidden="1" x14ac:dyDescent="0.25">
      <c r="B256">
        <v>122430</v>
      </c>
      <c r="C256" t="s">
        <v>127</v>
      </c>
      <c r="D256" t="s">
        <v>76</v>
      </c>
      <c r="E256" t="s">
        <v>698</v>
      </c>
      <c r="F256" t="s">
        <v>699</v>
      </c>
      <c r="G256" t="s">
        <v>101</v>
      </c>
      <c r="H256">
        <v>45708</v>
      </c>
      <c r="I256">
        <v>321.60000000000002</v>
      </c>
      <c r="Q256" t="s">
        <v>54</v>
      </c>
    </row>
    <row r="257" spans="2:17" hidden="1" x14ac:dyDescent="0.25">
      <c r="B257">
        <v>122430</v>
      </c>
      <c r="C257" t="s">
        <v>127</v>
      </c>
      <c r="D257" t="s">
        <v>76</v>
      </c>
      <c r="E257" t="s">
        <v>700</v>
      </c>
      <c r="F257" t="s">
        <v>701</v>
      </c>
      <c r="G257" t="s">
        <v>79</v>
      </c>
      <c r="H257">
        <v>45603</v>
      </c>
      <c r="I257">
        <v>1203.5999999999999</v>
      </c>
      <c r="Q257" t="s">
        <v>54</v>
      </c>
    </row>
    <row r="258" spans="2:17" hidden="1" x14ac:dyDescent="0.25">
      <c r="B258">
        <v>104758</v>
      </c>
      <c r="C258" t="s">
        <v>188</v>
      </c>
      <c r="D258" t="s">
        <v>76</v>
      </c>
      <c r="E258" t="s">
        <v>702</v>
      </c>
      <c r="F258" t="s">
        <v>703</v>
      </c>
      <c r="G258" t="s">
        <v>79</v>
      </c>
      <c r="H258">
        <v>45618</v>
      </c>
      <c r="I258">
        <v>186.72</v>
      </c>
      <c r="Q258" t="s">
        <v>54</v>
      </c>
    </row>
    <row r="259" spans="2:17" hidden="1" x14ac:dyDescent="0.25">
      <c r="B259">
        <v>122430</v>
      </c>
      <c r="C259" t="s">
        <v>127</v>
      </c>
      <c r="D259" t="s">
        <v>76</v>
      </c>
      <c r="E259" t="s">
        <v>704</v>
      </c>
      <c r="F259" t="s">
        <v>705</v>
      </c>
      <c r="G259" t="s">
        <v>79</v>
      </c>
      <c r="H259">
        <v>45588</v>
      </c>
      <c r="I259">
        <v>20.36</v>
      </c>
      <c r="Q259" t="s">
        <v>54</v>
      </c>
    </row>
    <row r="260" spans="2:17" hidden="1" x14ac:dyDescent="0.25">
      <c r="B260">
        <v>107786</v>
      </c>
      <c r="C260" t="s">
        <v>242</v>
      </c>
      <c r="D260" t="s">
        <v>76</v>
      </c>
      <c r="E260" t="s">
        <v>706</v>
      </c>
      <c r="F260" t="s">
        <v>707</v>
      </c>
      <c r="G260" t="s">
        <v>79</v>
      </c>
      <c r="H260">
        <v>45652</v>
      </c>
      <c r="I260">
        <v>36.69</v>
      </c>
      <c r="Q260" t="s">
        <v>54</v>
      </c>
    </row>
    <row r="261" spans="2:17" hidden="1" x14ac:dyDescent="0.25">
      <c r="B261">
        <v>104758</v>
      </c>
      <c r="C261" t="s">
        <v>188</v>
      </c>
      <c r="D261" t="s">
        <v>76</v>
      </c>
      <c r="E261" t="s">
        <v>708</v>
      </c>
      <c r="F261" t="s">
        <v>709</v>
      </c>
      <c r="G261" t="s">
        <v>79</v>
      </c>
      <c r="H261">
        <v>45638</v>
      </c>
      <c r="I261">
        <v>702</v>
      </c>
      <c r="Q261" t="s">
        <v>54</v>
      </c>
    </row>
    <row r="262" spans="2:17" hidden="1" x14ac:dyDescent="0.25">
      <c r="B262">
        <v>122430</v>
      </c>
      <c r="C262" t="s">
        <v>127</v>
      </c>
      <c r="D262" t="s">
        <v>76</v>
      </c>
      <c r="E262" t="s">
        <v>710</v>
      </c>
      <c r="F262" t="s">
        <v>711</v>
      </c>
      <c r="G262" t="s">
        <v>101</v>
      </c>
      <c r="H262">
        <v>45692</v>
      </c>
      <c r="I262">
        <v>2266.88</v>
      </c>
      <c r="Q262" t="s">
        <v>54</v>
      </c>
    </row>
    <row r="263" spans="2:17" hidden="1" x14ac:dyDescent="0.25">
      <c r="B263">
        <v>104758</v>
      </c>
      <c r="C263" t="s">
        <v>188</v>
      </c>
      <c r="D263" t="s">
        <v>76</v>
      </c>
      <c r="E263" t="s">
        <v>712</v>
      </c>
      <c r="F263" t="s">
        <v>713</v>
      </c>
      <c r="G263" t="s">
        <v>101</v>
      </c>
      <c r="H263">
        <v>45684</v>
      </c>
      <c r="I263">
        <v>1989</v>
      </c>
      <c r="Q263" t="s">
        <v>54</v>
      </c>
    </row>
    <row r="264" spans="2:17" hidden="1" x14ac:dyDescent="0.25">
      <c r="B264">
        <v>107786</v>
      </c>
      <c r="C264" t="s">
        <v>242</v>
      </c>
      <c r="D264" t="s">
        <v>76</v>
      </c>
      <c r="E264" t="s">
        <v>714</v>
      </c>
      <c r="F264" t="s">
        <v>715</v>
      </c>
      <c r="G264" t="s">
        <v>101</v>
      </c>
      <c r="H264">
        <v>45702</v>
      </c>
      <c r="I264">
        <v>117.81</v>
      </c>
      <c r="Q264" t="s">
        <v>54</v>
      </c>
    </row>
    <row r="265" spans="2:17" hidden="1" x14ac:dyDescent="0.25">
      <c r="B265">
        <v>122430</v>
      </c>
      <c r="C265" t="s">
        <v>127</v>
      </c>
      <c r="D265" t="s">
        <v>76</v>
      </c>
      <c r="E265" t="s">
        <v>716</v>
      </c>
      <c r="F265" t="s">
        <v>717</v>
      </c>
      <c r="G265" t="s">
        <v>79</v>
      </c>
      <c r="H265">
        <v>45659</v>
      </c>
      <c r="I265">
        <v>13.68</v>
      </c>
      <c r="Q265" t="s">
        <v>54</v>
      </c>
    </row>
    <row r="266" spans="2:17" hidden="1" x14ac:dyDescent="0.25">
      <c r="B266">
        <v>108216</v>
      </c>
      <c r="C266" t="s">
        <v>719</v>
      </c>
      <c r="D266" t="s">
        <v>76</v>
      </c>
      <c r="E266" t="s">
        <v>720</v>
      </c>
      <c r="F266" t="s">
        <v>721</v>
      </c>
      <c r="G266" t="s">
        <v>79</v>
      </c>
      <c r="H266">
        <v>45617</v>
      </c>
      <c r="I266">
        <v>14510.51</v>
      </c>
      <c r="Q266" t="s">
        <v>54</v>
      </c>
    </row>
    <row r="267" spans="2:17" hidden="1" x14ac:dyDescent="0.25">
      <c r="B267">
        <v>122430</v>
      </c>
      <c r="C267" t="s">
        <v>127</v>
      </c>
      <c r="D267" t="s">
        <v>76</v>
      </c>
      <c r="E267" t="s">
        <v>722</v>
      </c>
      <c r="F267" t="s">
        <v>723</v>
      </c>
      <c r="G267" t="s">
        <v>79</v>
      </c>
      <c r="H267">
        <v>45666</v>
      </c>
      <c r="I267">
        <v>160.80000000000001</v>
      </c>
      <c r="Q267" t="s">
        <v>54</v>
      </c>
    </row>
    <row r="268" spans="2:17" hidden="1" x14ac:dyDescent="0.25">
      <c r="B268">
        <v>108481</v>
      </c>
      <c r="C268" t="s">
        <v>121</v>
      </c>
      <c r="D268" t="s">
        <v>76</v>
      </c>
      <c r="E268" t="s">
        <v>724</v>
      </c>
      <c r="F268" t="s">
        <v>725</v>
      </c>
      <c r="G268" t="s">
        <v>101</v>
      </c>
      <c r="H268">
        <v>45707</v>
      </c>
      <c r="I268">
        <v>3223.81</v>
      </c>
      <c r="Q268" t="s">
        <v>54</v>
      </c>
    </row>
    <row r="269" spans="2:17" hidden="1" x14ac:dyDescent="0.25">
      <c r="B269">
        <v>122430</v>
      </c>
      <c r="C269" t="s">
        <v>127</v>
      </c>
      <c r="D269" t="s">
        <v>76</v>
      </c>
      <c r="E269" t="s">
        <v>726</v>
      </c>
      <c r="F269" t="s">
        <v>727</v>
      </c>
      <c r="G269" t="s">
        <v>79</v>
      </c>
      <c r="H269">
        <v>45567</v>
      </c>
      <c r="I269">
        <v>160.80000000000001</v>
      </c>
      <c r="Q269" t="s">
        <v>54</v>
      </c>
    </row>
    <row r="270" spans="2:17" hidden="1" x14ac:dyDescent="0.25">
      <c r="B270">
        <v>103269</v>
      </c>
      <c r="C270" t="s">
        <v>262</v>
      </c>
      <c r="D270" t="s">
        <v>76</v>
      </c>
      <c r="E270" t="s">
        <v>728</v>
      </c>
      <c r="F270" t="s">
        <v>729</v>
      </c>
      <c r="G270" t="s">
        <v>101</v>
      </c>
      <c r="H270">
        <v>45699</v>
      </c>
      <c r="I270">
        <v>11407.22</v>
      </c>
      <c r="Q270" t="s">
        <v>54</v>
      </c>
    </row>
    <row r="271" spans="2:17" hidden="1" x14ac:dyDescent="0.25">
      <c r="B271">
        <v>103423</v>
      </c>
      <c r="C271" t="s">
        <v>82</v>
      </c>
      <c r="D271" t="s">
        <v>76</v>
      </c>
      <c r="E271" t="s">
        <v>730</v>
      </c>
      <c r="F271" t="s">
        <v>731</v>
      </c>
      <c r="G271" t="s">
        <v>101</v>
      </c>
      <c r="H271">
        <v>45655</v>
      </c>
      <c r="I271">
        <v>2769.33</v>
      </c>
      <c r="Q271" t="s">
        <v>54</v>
      </c>
    </row>
    <row r="272" spans="2:17" hidden="1" x14ac:dyDescent="0.25">
      <c r="B272">
        <v>107786</v>
      </c>
      <c r="C272" t="s">
        <v>242</v>
      </c>
      <c r="D272" t="s">
        <v>76</v>
      </c>
      <c r="E272" t="s">
        <v>732</v>
      </c>
      <c r="F272" t="s">
        <v>733</v>
      </c>
      <c r="G272" t="s">
        <v>101</v>
      </c>
      <c r="H272">
        <v>45665</v>
      </c>
      <c r="I272">
        <v>44.37</v>
      </c>
      <c r="Q272" t="s">
        <v>54</v>
      </c>
    </row>
    <row r="273" spans="2:17" hidden="1" x14ac:dyDescent="0.25">
      <c r="B273">
        <v>107786</v>
      </c>
      <c r="C273" t="s">
        <v>242</v>
      </c>
      <c r="D273" t="s">
        <v>76</v>
      </c>
      <c r="E273" t="s">
        <v>734</v>
      </c>
      <c r="F273" t="s">
        <v>735</v>
      </c>
      <c r="G273" t="s">
        <v>101</v>
      </c>
      <c r="H273">
        <v>45681</v>
      </c>
      <c r="I273">
        <v>323.75</v>
      </c>
      <c r="Q273" t="s">
        <v>54</v>
      </c>
    </row>
    <row r="274" spans="2:17" hidden="1" x14ac:dyDescent="0.25">
      <c r="B274">
        <v>103423</v>
      </c>
      <c r="C274" t="s">
        <v>82</v>
      </c>
      <c r="D274" t="s">
        <v>76</v>
      </c>
      <c r="E274" t="s">
        <v>736</v>
      </c>
      <c r="F274" t="s">
        <v>737</v>
      </c>
      <c r="G274" t="s">
        <v>101</v>
      </c>
      <c r="H274">
        <v>45705</v>
      </c>
      <c r="I274">
        <v>2366.41</v>
      </c>
      <c r="Q274" t="s">
        <v>54</v>
      </c>
    </row>
    <row r="275" spans="2:17" hidden="1" x14ac:dyDescent="0.25">
      <c r="B275">
        <v>108164</v>
      </c>
      <c r="C275" t="s">
        <v>86</v>
      </c>
      <c r="D275" t="s">
        <v>76</v>
      </c>
      <c r="E275" t="s">
        <v>738</v>
      </c>
      <c r="F275" t="s">
        <v>739</v>
      </c>
      <c r="G275" t="s">
        <v>79</v>
      </c>
      <c r="H275">
        <v>45580</v>
      </c>
      <c r="I275">
        <v>118.75</v>
      </c>
      <c r="Q275" t="s">
        <v>54</v>
      </c>
    </row>
    <row r="276" spans="2:17" hidden="1" x14ac:dyDescent="0.25">
      <c r="B276">
        <v>107786</v>
      </c>
      <c r="C276" t="s">
        <v>242</v>
      </c>
      <c r="D276" t="s">
        <v>76</v>
      </c>
      <c r="E276" t="s">
        <v>740</v>
      </c>
      <c r="F276" t="s">
        <v>741</v>
      </c>
      <c r="G276" t="s">
        <v>79</v>
      </c>
      <c r="H276">
        <v>45597</v>
      </c>
      <c r="I276">
        <v>699.63</v>
      </c>
      <c r="Q276" t="s">
        <v>54</v>
      </c>
    </row>
    <row r="277" spans="2:17" hidden="1" x14ac:dyDescent="0.25">
      <c r="B277">
        <v>103101</v>
      </c>
      <c r="C277" t="s">
        <v>743</v>
      </c>
      <c r="D277" t="s">
        <v>76</v>
      </c>
      <c r="E277" t="s">
        <v>744</v>
      </c>
      <c r="F277" t="s">
        <v>745</v>
      </c>
      <c r="G277" t="s">
        <v>79</v>
      </c>
      <c r="H277">
        <v>45714</v>
      </c>
      <c r="I277">
        <v>4950.63</v>
      </c>
      <c r="Q277" t="s">
        <v>54</v>
      </c>
    </row>
    <row r="278" spans="2:17" hidden="1" x14ac:dyDescent="0.25">
      <c r="B278">
        <v>107786</v>
      </c>
      <c r="C278" t="s">
        <v>242</v>
      </c>
      <c r="D278" t="s">
        <v>76</v>
      </c>
      <c r="E278" t="s">
        <v>746</v>
      </c>
      <c r="F278" t="s">
        <v>747</v>
      </c>
      <c r="G278" t="s">
        <v>79</v>
      </c>
      <c r="H278">
        <v>45616</v>
      </c>
      <c r="I278">
        <v>807.75</v>
      </c>
      <c r="Q278" t="s">
        <v>54</v>
      </c>
    </row>
    <row r="279" spans="2:17" hidden="1" x14ac:dyDescent="0.25">
      <c r="B279">
        <v>103423</v>
      </c>
      <c r="C279" t="s">
        <v>82</v>
      </c>
      <c r="D279" t="s">
        <v>76</v>
      </c>
      <c r="E279" t="s">
        <v>748</v>
      </c>
      <c r="F279" t="s">
        <v>749</v>
      </c>
      <c r="G279" t="s">
        <v>101</v>
      </c>
      <c r="H279">
        <v>45680</v>
      </c>
      <c r="I279">
        <v>642.97</v>
      </c>
      <c r="Q279" t="s">
        <v>54</v>
      </c>
    </row>
    <row r="280" spans="2:17" hidden="1" x14ac:dyDescent="0.25">
      <c r="B280">
        <v>123975</v>
      </c>
      <c r="C280" t="s">
        <v>751</v>
      </c>
      <c r="D280" t="s">
        <v>76</v>
      </c>
      <c r="E280" t="s">
        <v>752</v>
      </c>
      <c r="F280" t="s">
        <v>753</v>
      </c>
      <c r="G280" t="s">
        <v>79</v>
      </c>
      <c r="H280">
        <v>45645</v>
      </c>
      <c r="I280">
        <v>3730</v>
      </c>
      <c r="Q280" t="s">
        <v>54</v>
      </c>
    </row>
    <row r="281" spans="2:17" hidden="1" x14ac:dyDescent="0.25">
      <c r="B281">
        <v>102905</v>
      </c>
      <c r="C281" t="s">
        <v>755</v>
      </c>
      <c r="D281" t="s">
        <v>76</v>
      </c>
      <c r="E281" t="s">
        <v>756</v>
      </c>
      <c r="F281" t="s">
        <v>757</v>
      </c>
      <c r="G281" t="s">
        <v>79</v>
      </c>
      <c r="H281">
        <v>45666</v>
      </c>
      <c r="I281">
        <v>7156.42</v>
      </c>
      <c r="Q281" t="s">
        <v>54</v>
      </c>
    </row>
    <row r="282" spans="2:17" hidden="1" x14ac:dyDescent="0.25">
      <c r="B282">
        <v>122430</v>
      </c>
      <c r="C282" t="s">
        <v>127</v>
      </c>
      <c r="D282" t="s">
        <v>76</v>
      </c>
      <c r="E282" t="s">
        <v>758</v>
      </c>
      <c r="F282" t="s">
        <v>353</v>
      </c>
      <c r="G282" t="s">
        <v>79</v>
      </c>
      <c r="H282">
        <v>45597</v>
      </c>
      <c r="I282">
        <v>234</v>
      </c>
      <c r="Q282" t="s">
        <v>54</v>
      </c>
    </row>
    <row r="283" spans="2:17" hidden="1" x14ac:dyDescent="0.25">
      <c r="B283">
        <v>122430</v>
      </c>
      <c r="C283" t="s">
        <v>127</v>
      </c>
      <c r="D283" t="s">
        <v>76</v>
      </c>
      <c r="E283" t="s">
        <v>759</v>
      </c>
      <c r="F283" t="s">
        <v>760</v>
      </c>
      <c r="G283" t="s">
        <v>79</v>
      </c>
      <c r="H283">
        <v>45610</v>
      </c>
      <c r="I283">
        <v>80.400000000000006</v>
      </c>
      <c r="Q283" t="s">
        <v>54</v>
      </c>
    </row>
    <row r="284" spans="2:17" hidden="1" x14ac:dyDescent="0.25">
      <c r="B284">
        <v>107786</v>
      </c>
      <c r="C284" t="s">
        <v>242</v>
      </c>
      <c r="D284" t="s">
        <v>76</v>
      </c>
      <c r="E284" t="s">
        <v>761</v>
      </c>
      <c r="F284" t="s">
        <v>762</v>
      </c>
      <c r="G284" t="s">
        <v>79</v>
      </c>
      <c r="H284">
        <v>45630</v>
      </c>
      <c r="I284">
        <v>29.38</v>
      </c>
      <c r="Q284" t="s">
        <v>54</v>
      </c>
    </row>
    <row r="285" spans="2:17" hidden="1" x14ac:dyDescent="0.25">
      <c r="B285">
        <v>107786</v>
      </c>
      <c r="C285" t="s">
        <v>242</v>
      </c>
      <c r="D285" t="s">
        <v>76</v>
      </c>
      <c r="E285" t="s">
        <v>763</v>
      </c>
      <c r="F285" t="s">
        <v>764</v>
      </c>
      <c r="G285" t="s">
        <v>101</v>
      </c>
      <c r="H285">
        <v>45660</v>
      </c>
      <c r="I285">
        <v>477.97</v>
      </c>
      <c r="Q285" t="s">
        <v>54</v>
      </c>
    </row>
    <row r="286" spans="2:17" hidden="1" x14ac:dyDescent="0.25">
      <c r="B286">
        <v>104758</v>
      </c>
      <c r="C286" t="s">
        <v>188</v>
      </c>
      <c r="D286" t="s">
        <v>76</v>
      </c>
      <c r="E286" t="s">
        <v>765</v>
      </c>
      <c r="F286" t="s">
        <v>766</v>
      </c>
      <c r="G286" t="s">
        <v>101</v>
      </c>
      <c r="H286">
        <v>45688</v>
      </c>
      <c r="I286">
        <v>723.6</v>
      </c>
      <c r="Q286" t="s">
        <v>54</v>
      </c>
    </row>
    <row r="287" spans="2:17" hidden="1" x14ac:dyDescent="0.25">
      <c r="B287">
        <v>107786</v>
      </c>
      <c r="C287" t="s">
        <v>242</v>
      </c>
      <c r="D287" t="s">
        <v>76</v>
      </c>
      <c r="E287" t="s">
        <v>767</v>
      </c>
      <c r="F287" t="s">
        <v>768</v>
      </c>
      <c r="G287" t="s">
        <v>101</v>
      </c>
      <c r="H287">
        <v>45713</v>
      </c>
      <c r="I287">
        <v>2340.4899999999998</v>
      </c>
      <c r="Q287" t="s">
        <v>54</v>
      </c>
    </row>
    <row r="288" spans="2:17" x14ac:dyDescent="0.25">
      <c r="B288">
        <v>115529</v>
      </c>
      <c r="C288" t="s">
        <v>107</v>
      </c>
      <c r="D288" t="s">
        <v>76</v>
      </c>
      <c r="E288" t="s">
        <v>769</v>
      </c>
      <c r="F288" t="s">
        <v>770</v>
      </c>
      <c r="G288" t="s">
        <v>79</v>
      </c>
      <c r="H288">
        <v>45649</v>
      </c>
      <c r="I288">
        <v>119.94</v>
      </c>
      <c r="J288" t="s">
        <v>94</v>
      </c>
      <c r="Q288" t="s">
        <v>54</v>
      </c>
    </row>
    <row r="289" spans="2:17" hidden="1" x14ac:dyDescent="0.25">
      <c r="B289">
        <v>122430</v>
      </c>
      <c r="C289" t="s">
        <v>127</v>
      </c>
      <c r="D289" t="s">
        <v>76</v>
      </c>
      <c r="E289" t="s">
        <v>771</v>
      </c>
      <c r="F289" t="s">
        <v>772</v>
      </c>
      <c r="G289" t="s">
        <v>79</v>
      </c>
      <c r="H289">
        <v>45610</v>
      </c>
      <c r="I289">
        <v>32.64</v>
      </c>
      <c r="Q289" t="s">
        <v>54</v>
      </c>
    </row>
    <row r="290" spans="2:17" hidden="1" x14ac:dyDescent="0.25">
      <c r="B290">
        <v>103423</v>
      </c>
      <c r="C290" t="s">
        <v>82</v>
      </c>
      <c r="D290" t="s">
        <v>76</v>
      </c>
      <c r="E290" t="s">
        <v>773</v>
      </c>
      <c r="F290" t="s">
        <v>774</v>
      </c>
      <c r="G290" t="s">
        <v>101</v>
      </c>
      <c r="H290">
        <v>45673</v>
      </c>
      <c r="I290">
        <v>687.29</v>
      </c>
      <c r="Q290" t="s">
        <v>54</v>
      </c>
    </row>
    <row r="291" spans="2:17" hidden="1" x14ac:dyDescent="0.25">
      <c r="B291">
        <v>121550</v>
      </c>
      <c r="C291" t="s">
        <v>418</v>
      </c>
      <c r="D291" t="s">
        <v>76</v>
      </c>
      <c r="E291" t="s">
        <v>775</v>
      </c>
      <c r="F291" t="s">
        <v>776</v>
      </c>
      <c r="G291" t="s">
        <v>79</v>
      </c>
      <c r="H291">
        <v>45567</v>
      </c>
      <c r="I291">
        <v>1920</v>
      </c>
      <c r="Q291" t="s">
        <v>54</v>
      </c>
    </row>
    <row r="292" spans="2:17" hidden="1" x14ac:dyDescent="0.25">
      <c r="B292">
        <v>122430</v>
      </c>
      <c r="C292" t="s">
        <v>127</v>
      </c>
      <c r="D292" t="s">
        <v>76</v>
      </c>
      <c r="E292" t="s">
        <v>777</v>
      </c>
      <c r="F292" t="s">
        <v>778</v>
      </c>
      <c r="G292" t="s">
        <v>79</v>
      </c>
      <c r="H292">
        <v>45567</v>
      </c>
      <c r="I292">
        <v>2895.16</v>
      </c>
      <c r="Q292" t="s">
        <v>54</v>
      </c>
    </row>
    <row r="293" spans="2:17" hidden="1" x14ac:dyDescent="0.25">
      <c r="B293">
        <v>103423</v>
      </c>
      <c r="C293" t="s">
        <v>82</v>
      </c>
      <c r="D293" t="s">
        <v>76</v>
      </c>
      <c r="E293" t="s">
        <v>779</v>
      </c>
      <c r="F293" t="s">
        <v>780</v>
      </c>
      <c r="G293" t="s">
        <v>101</v>
      </c>
      <c r="H293">
        <v>45664</v>
      </c>
      <c r="I293">
        <v>374.18</v>
      </c>
      <c r="Q293" t="s">
        <v>54</v>
      </c>
    </row>
    <row r="294" spans="2:17" hidden="1" x14ac:dyDescent="0.25">
      <c r="B294">
        <v>102967</v>
      </c>
      <c r="C294" t="s">
        <v>329</v>
      </c>
      <c r="D294" t="s">
        <v>76</v>
      </c>
      <c r="E294" t="s">
        <v>781</v>
      </c>
      <c r="F294" t="s">
        <v>782</v>
      </c>
      <c r="G294" t="s">
        <v>79</v>
      </c>
      <c r="H294">
        <v>45614</v>
      </c>
      <c r="I294">
        <v>34.35</v>
      </c>
      <c r="Q294" t="s">
        <v>54</v>
      </c>
    </row>
    <row r="295" spans="2:17" hidden="1" x14ac:dyDescent="0.25">
      <c r="B295">
        <v>121550</v>
      </c>
      <c r="C295" t="s">
        <v>418</v>
      </c>
      <c r="D295" t="s">
        <v>76</v>
      </c>
      <c r="E295" t="s">
        <v>783</v>
      </c>
      <c r="F295" t="s">
        <v>784</v>
      </c>
      <c r="G295" t="s">
        <v>79</v>
      </c>
      <c r="H295">
        <v>45601</v>
      </c>
      <c r="I295">
        <v>903.41</v>
      </c>
      <c r="Q295" t="s">
        <v>54</v>
      </c>
    </row>
    <row r="296" spans="2:17" hidden="1" x14ac:dyDescent="0.25">
      <c r="B296">
        <v>107786</v>
      </c>
      <c r="C296" t="s">
        <v>242</v>
      </c>
      <c r="D296" t="s">
        <v>76</v>
      </c>
      <c r="E296" t="s">
        <v>785</v>
      </c>
      <c r="F296" t="s">
        <v>786</v>
      </c>
      <c r="G296" t="s">
        <v>79</v>
      </c>
      <c r="H296">
        <v>45637</v>
      </c>
      <c r="I296">
        <v>6130.81</v>
      </c>
      <c r="Q296" t="s">
        <v>54</v>
      </c>
    </row>
    <row r="297" spans="2:17" hidden="1" x14ac:dyDescent="0.25">
      <c r="B297">
        <v>107786</v>
      </c>
      <c r="C297" t="s">
        <v>242</v>
      </c>
      <c r="D297" t="s">
        <v>76</v>
      </c>
      <c r="E297" t="s">
        <v>787</v>
      </c>
      <c r="F297" t="s">
        <v>788</v>
      </c>
      <c r="G297" t="s">
        <v>101</v>
      </c>
      <c r="H297">
        <v>45688</v>
      </c>
      <c r="I297">
        <v>1672.36</v>
      </c>
      <c r="Q297" t="s">
        <v>54</v>
      </c>
    </row>
    <row r="298" spans="2:17" hidden="1" x14ac:dyDescent="0.25">
      <c r="B298">
        <v>107486</v>
      </c>
      <c r="C298" t="s">
        <v>308</v>
      </c>
      <c r="D298" t="s">
        <v>76</v>
      </c>
      <c r="E298" t="s">
        <v>789</v>
      </c>
      <c r="F298" t="s">
        <v>790</v>
      </c>
      <c r="G298" t="s">
        <v>79</v>
      </c>
      <c r="H298">
        <v>45602</v>
      </c>
      <c r="I298">
        <v>1992.6</v>
      </c>
      <c r="Q298" t="s">
        <v>54</v>
      </c>
    </row>
    <row r="299" spans="2:17" hidden="1" x14ac:dyDescent="0.25">
      <c r="B299">
        <v>108164</v>
      </c>
      <c r="C299" t="s">
        <v>86</v>
      </c>
      <c r="D299" t="s">
        <v>76</v>
      </c>
      <c r="E299" t="s">
        <v>791</v>
      </c>
      <c r="F299" t="s">
        <v>792</v>
      </c>
      <c r="G299" t="s">
        <v>79</v>
      </c>
      <c r="H299">
        <v>45567</v>
      </c>
      <c r="I299">
        <v>482.22</v>
      </c>
      <c r="Q299" t="s">
        <v>54</v>
      </c>
    </row>
    <row r="300" spans="2:17" hidden="1" x14ac:dyDescent="0.25">
      <c r="B300">
        <v>122430</v>
      </c>
      <c r="C300" t="s">
        <v>127</v>
      </c>
      <c r="D300" t="s">
        <v>76</v>
      </c>
      <c r="E300" t="s">
        <v>793</v>
      </c>
      <c r="F300" t="s">
        <v>794</v>
      </c>
      <c r="G300" t="s">
        <v>79</v>
      </c>
      <c r="H300">
        <v>45645</v>
      </c>
      <c r="I300">
        <v>160.80000000000001</v>
      </c>
      <c r="Q300" t="s">
        <v>54</v>
      </c>
    </row>
    <row r="301" spans="2:17" hidden="1" x14ac:dyDescent="0.25">
      <c r="B301">
        <v>107786</v>
      </c>
      <c r="C301" t="s">
        <v>242</v>
      </c>
      <c r="D301" t="s">
        <v>76</v>
      </c>
      <c r="E301" t="s">
        <v>795</v>
      </c>
      <c r="F301" t="s">
        <v>480</v>
      </c>
      <c r="G301" t="s">
        <v>101</v>
      </c>
      <c r="H301">
        <v>45679</v>
      </c>
      <c r="I301">
        <v>1656.07</v>
      </c>
      <c r="Q301" t="s">
        <v>54</v>
      </c>
    </row>
    <row r="302" spans="2:17" hidden="1" x14ac:dyDescent="0.25">
      <c r="B302">
        <v>107768</v>
      </c>
      <c r="C302" t="s">
        <v>225</v>
      </c>
      <c r="D302" t="s">
        <v>76</v>
      </c>
      <c r="E302" t="s">
        <v>796</v>
      </c>
      <c r="F302" t="s">
        <v>797</v>
      </c>
      <c r="G302" t="s">
        <v>79</v>
      </c>
      <c r="H302">
        <v>45671</v>
      </c>
      <c r="I302">
        <v>4214.72</v>
      </c>
      <c r="Q302" t="s">
        <v>54</v>
      </c>
    </row>
    <row r="303" spans="2:17" hidden="1" x14ac:dyDescent="0.25">
      <c r="B303">
        <v>107486</v>
      </c>
      <c r="C303" t="s">
        <v>308</v>
      </c>
      <c r="D303" t="s">
        <v>76</v>
      </c>
      <c r="E303" t="s">
        <v>798</v>
      </c>
      <c r="F303" t="s">
        <v>799</v>
      </c>
      <c r="G303" t="s">
        <v>79</v>
      </c>
      <c r="H303">
        <v>45680</v>
      </c>
      <c r="I303">
        <v>1997.52</v>
      </c>
      <c r="Q303" t="s">
        <v>54</v>
      </c>
    </row>
    <row r="304" spans="2:17" hidden="1" x14ac:dyDescent="0.25">
      <c r="B304">
        <v>103423</v>
      </c>
      <c r="C304" t="s">
        <v>82</v>
      </c>
      <c r="D304" t="s">
        <v>76</v>
      </c>
      <c r="E304" t="s">
        <v>800</v>
      </c>
      <c r="F304" t="s">
        <v>801</v>
      </c>
      <c r="G304" t="s">
        <v>101</v>
      </c>
      <c r="H304">
        <v>45705</v>
      </c>
      <c r="I304">
        <v>11799.89</v>
      </c>
      <c r="Q304" t="s">
        <v>54</v>
      </c>
    </row>
    <row r="305" spans="2:17" hidden="1" x14ac:dyDescent="0.25">
      <c r="B305">
        <v>104758</v>
      </c>
      <c r="C305" t="s">
        <v>188</v>
      </c>
      <c r="D305" t="s">
        <v>76</v>
      </c>
      <c r="E305" t="s">
        <v>802</v>
      </c>
      <c r="F305" t="s">
        <v>803</v>
      </c>
      <c r="G305" t="s">
        <v>79</v>
      </c>
      <c r="H305">
        <v>45595</v>
      </c>
      <c r="I305">
        <v>9078</v>
      </c>
      <c r="Q305" t="s">
        <v>54</v>
      </c>
    </row>
    <row r="306" spans="2:17" hidden="1" x14ac:dyDescent="0.25">
      <c r="B306">
        <v>107786</v>
      </c>
      <c r="C306" t="s">
        <v>242</v>
      </c>
      <c r="D306" t="s">
        <v>76</v>
      </c>
      <c r="E306" t="s">
        <v>804</v>
      </c>
      <c r="F306" t="s">
        <v>805</v>
      </c>
      <c r="G306" t="s">
        <v>101</v>
      </c>
      <c r="H306">
        <v>45684</v>
      </c>
      <c r="I306">
        <v>1331.47</v>
      </c>
      <c r="Q306" t="s">
        <v>54</v>
      </c>
    </row>
    <row r="307" spans="2:17" hidden="1" x14ac:dyDescent="0.25">
      <c r="B307">
        <v>126695</v>
      </c>
      <c r="C307" t="s">
        <v>167</v>
      </c>
      <c r="D307" t="s">
        <v>76</v>
      </c>
      <c r="E307" t="s">
        <v>806</v>
      </c>
      <c r="F307" t="s">
        <v>807</v>
      </c>
      <c r="G307" t="s">
        <v>101</v>
      </c>
      <c r="H307">
        <v>45709</v>
      </c>
      <c r="I307">
        <v>3431.87</v>
      </c>
      <c r="Q307" t="s">
        <v>54</v>
      </c>
    </row>
    <row r="308" spans="2:17" hidden="1" x14ac:dyDescent="0.25">
      <c r="B308">
        <v>103423</v>
      </c>
      <c r="C308" t="s">
        <v>82</v>
      </c>
      <c r="D308" t="s">
        <v>76</v>
      </c>
      <c r="E308" t="s">
        <v>808</v>
      </c>
      <c r="F308" t="s">
        <v>809</v>
      </c>
      <c r="G308" t="s">
        <v>101</v>
      </c>
      <c r="H308">
        <v>45673</v>
      </c>
      <c r="I308">
        <v>332.62</v>
      </c>
      <c r="Q308" t="s">
        <v>54</v>
      </c>
    </row>
    <row r="309" spans="2:17" hidden="1" x14ac:dyDescent="0.25">
      <c r="B309">
        <v>103423</v>
      </c>
      <c r="C309" t="s">
        <v>82</v>
      </c>
      <c r="D309" t="s">
        <v>76</v>
      </c>
      <c r="E309" t="s">
        <v>810</v>
      </c>
      <c r="F309" t="s">
        <v>811</v>
      </c>
      <c r="G309" t="s">
        <v>101</v>
      </c>
      <c r="H309">
        <v>45665</v>
      </c>
      <c r="I309">
        <v>3210.62</v>
      </c>
      <c r="Q309" t="s">
        <v>54</v>
      </c>
    </row>
    <row r="310" spans="2:17" hidden="1" x14ac:dyDescent="0.25">
      <c r="B310">
        <v>122430</v>
      </c>
      <c r="C310" t="s">
        <v>127</v>
      </c>
      <c r="D310" t="s">
        <v>76</v>
      </c>
      <c r="E310" t="s">
        <v>812</v>
      </c>
      <c r="F310" t="s">
        <v>813</v>
      </c>
      <c r="G310" t="s">
        <v>79</v>
      </c>
      <c r="H310">
        <v>45672</v>
      </c>
      <c r="I310">
        <v>241.2</v>
      </c>
      <c r="Q310" t="s">
        <v>54</v>
      </c>
    </row>
    <row r="311" spans="2:17" hidden="1" x14ac:dyDescent="0.25">
      <c r="B311">
        <v>122430</v>
      </c>
      <c r="C311" t="s">
        <v>127</v>
      </c>
      <c r="D311" t="s">
        <v>76</v>
      </c>
      <c r="E311" t="s">
        <v>814</v>
      </c>
      <c r="F311" t="s">
        <v>815</v>
      </c>
      <c r="G311" t="s">
        <v>79</v>
      </c>
      <c r="H311">
        <v>45643</v>
      </c>
      <c r="I311">
        <v>503.04</v>
      </c>
      <c r="Q311" t="s">
        <v>54</v>
      </c>
    </row>
    <row r="312" spans="2:17" hidden="1" x14ac:dyDescent="0.25">
      <c r="B312">
        <v>122430</v>
      </c>
      <c r="C312" t="s">
        <v>127</v>
      </c>
      <c r="D312" t="s">
        <v>76</v>
      </c>
      <c r="E312" t="s">
        <v>816</v>
      </c>
      <c r="F312" t="s">
        <v>817</v>
      </c>
      <c r="G312" t="s">
        <v>79</v>
      </c>
      <c r="H312">
        <v>45623</v>
      </c>
      <c r="I312">
        <v>965.72</v>
      </c>
      <c r="Q312" t="s">
        <v>54</v>
      </c>
    </row>
    <row r="313" spans="2:17" hidden="1" x14ac:dyDescent="0.25">
      <c r="B313">
        <v>107786</v>
      </c>
      <c r="C313" t="s">
        <v>242</v>
      </c>
      <c r="D313" t="s">
        <v>76</v>
      </c>
      <c r="E313" t="s">
        <v>818</v>
      </c>
      <c r="F313" t="s">
        <v>819</v>
      </c>
      <c r="G313" t="s">
        <v>101</v>
      </c>
      <c r="H313">
        <v>45667</v>
      </c>
      <c r="I313">
        <v>109.49</v>
      </c>
      <c r="Q313" t="s">
        <v>54</v>
      </c>
    </row>
    <row r="314" spans="2:17" hidden="1" x14ac:dyDescent="0.25">
      <c r="B314">
        <v>107786</v>
      </c>
      <c r="C314" t="s">
        <v>242</v>
      </c>
      <c r="D314" t="s">
        <v>76</v>
      </c>
      <c r="E314" t="s">
        <v>820</v>
      </c>
      <c r="F314" t="s">
        <v>821</v>
      </c>
      <c r="G314" t="s">
        <v>79</v>
      </c>
      <c r="H314">
        <v>45637</v>
      </c>
      <c r="I314">
        <v>145.19999999999999</v>
      </c>
      <c r="Q314" t="s">
        <v>54</v>
      </c>
    </row>
    <row r="315" spans="2:17" hidden="1" x14ac:dyDescent="0.25">
      <c r="B315">
        <v>103423</v>
      </c>
      <c r="C315" t="s">
        <v>82</v>
      </c>
      <c r="D315" t="s">
        <v>76</v>
      </c>
      <c r="E315" t="s">
        <v>822</v>
      </c>
      <c r="F315" t="s">
        <v>823</v>
      </c>
      <c r="G315" t="s">
        <v>101</v>
      </c>
      <c r="H315">
        <v>45644</v>
      </c>
      <c r="I315">
        <v>9095.7000000000007</v>
      </c>
      <c r="Q315" t="s">
        <v>54</v>
      </c>
    </row>
    <row r="316" spans="2:17" hidden="1" x14ac:dyDescent="0.25">
      <c r="B316">
        <v>104758</v>
      </c>
      <c r="C316" t="s">
        <v>188</v>
      </c>
      <c r="D316" t="s">
        <v>76</v>
      </c>
      <c r="E316" t="s">
        <v>824</v>
      </c>
      <c r="F316" t="s">
        <v>825</v>
      </c>
      <c r="G316" t="s">
        <v>79</v>
      </c>
      <c r="H316">
        <v>45593</v>
      </c>
      <c r="I316">
        <v>6.24</v>
      </c>
      <c r="Q316" t="s">
        <v>54</v>
      </c>
    </row>
    <row r="317" spans="2:17" hidden="1" x14ac:dyDescent="0.25">
      <c r="B317">
        <v>107486</v>
      </c>
      <c r="C317" t="s">
        <v>308</v>
      </c>
      <c r="D317" t="s">
        <v>76</v>
      </c>
      <c r="E317" t="s">
        <v>826</v>
      </c>
      <c r="F317" t="s">
        <v>827</v>
      </c>
      <c r="G317" t="s">
        <v>79</v>
      </c>
      <c r="H317">
        <v>45656</v>
      </c>
      <c r="I317">
        <v>3176</v>
      </c>
      <c r="Q317" t="s">
        <v>54</v>
      </c>
    </row>
    <row r="318" spans="2:17" hidden="1" x14ac:dyDescent="0.25">
      <c r="B318">
        <v>107786</v>
      </c>
      <c r="C318" t="s">
        <v>242</v>
      </c>
      <c r="D318" t="s">
        <v>76</v>
      </c>
      <c r="E318" t="s">
        <v>828</v>
      </c>
      <c r="F318" t="s">
        <v>829</v>
      </c>
      <c r="G318" t="s">
        <v>79</v>
      </c>
      <c r="H318">
        <v>45595</v>
      </c>
      <c r="I318">
        <v>2357.9299999999998</v>
      </c>
      <c r="Q318" t="s">
        <v>54</v>
      </c>
    </row>
    <row r="319" spans="2:17" hidden="1" x14ac:dyDescent="0.25">
      <c r="B319">
        <v>108756</v>
      </c>
      <c r="C319" t="s">
        <v>316</v>
      </c>
      <c r="D319" t="s">
        <v>76</v>
      </c>
      <c r="E319" t="s">
        <v>830</v>
      </c>
      <c r="F319" t="s">
        <v>831</v>
      </c>
      <c r="G319" t="s">
        <v>79</v>
      </c>
      <c r="H319">
        <v>45629</v>
      </c>
      <c r="I319">
        <v>680.64</v>
      </c>
      <c r="Q319" t="s">
        <v>54</v>
      </c>
    </row>
    <row r="320" spans="2:17" hidden="1" x14ac:dyDescent="0.25">
      <c r="B320">
        <v>107786</v>
      </c>
      <c r="C320" t="s">
        <v>242</v>
      </c>
      <c r="D320" t="s">
        <v>76</v>
      </c>
      <c r="E320" t="s">
        <v>832</v>
      </c>
      <c r="F320" t="s">
        <v>715</v>
      </c>
      <c r="G320" t="s">
        <v>101</v>
      </c>
      <c r="H320">
        <v>45698</v>
      </c>
      <c r="I320">
        <v>420.75</v>
      </c>
      <c r="Q320" t="s">
        <v>54</v>
      </c>
    </row>
    <row r="321" spans="2:17" hidden="1" x14ac:dyDescent="0.25">
      <c r="B321">
        <v>108481</v>
      </c>
      <c r="C321" t="s">
        <v>121</v>
      </c>
      <c r="D321" t="s">
        <v>76</v>
      </c>
      <c r="E321" t="s">
        <v>833</v>
      </c>
      <c r="F321" t="s">
        <v>834</v>
      </c>
      <c r="G321" t="s">
        <v>101</v>
      </c>
      <c r="H321">
        <v>45712</v>
      </c>
      <c r="I321">
        <v>970.67</v>
      </c>
      <c r="Q321" t="s">
        <v>54</v>
      </c>
    </row>
    <row r="322" spans="2:17" hidden="1" x14ac:dyDescent="0.25">
      <c r="B322">
        <v>107786</v>
      </c>
      <c r="C322" t="s">
        <v>242</v>
      </c>
      <c r="D322" t="s">
        <v>76</v>
      </c>
      <c r="E322" t="s">
        <v>835</v>
      </c>
      <c r="F322" t="s">
        <v>836</v>
      </c>
      <c r="G322" t="s">
        <v>79</v>
      </c>
      <c r="H322">
        <v>45602</v>
      </c>
      <c r="I322">
        <v>143.61000000000001</v>
      </c>
      <c r="Q322" t="s">
        <v>54</v>
      </c>
    </row>
    <row r="323" spans="2:17" hidden="1" x14ac:dyDescent="0.25">
      <c r="B323">
        <v>107786</v>
      </c>
      <c r="C323" t="s">
        <v>242</v>
      </c>
      <c r="D323" t="s">
        <v>76</v>
      </c>
      <c r="E323" t="s">
        <v>837</v>
      </c>
      <c r="F323" t="s">
        <v>838</v>
      </c>
      <c r="G323" t="s">
        <v>101</v>
      </c>
      <c r="H323">
        <v>45688</v>
      </c>
      <c r="I323">
        <v>3084.25</v>
      </c>
      <c r="Q323" t="s">
        <v>54</v>
      </c>
    </row>
    <row r="324" spans="2:17" hidden="1" x14ac:dyDescent="0.25">
      <c r="B324">
        <v>102775</v>
      </c>
      <c r="C324" t="s">
        <v>75</v>
      </c>
      <c r="D324" t="s">
        <v>76</v>
      </c>
      <c r="E324" t="s">
        <v>839</v>
      </c>
      <c r="F324" t="s">
        <v>840</v>
      </c>
      <c r="G324" t="s">
        <v>79</v>
      </c>
      <c r="H324">
        <v>45588</v>
      </c>
      <c r="I324">
        <v>4145.32</v>
      </c>
      <c r="Q324" t="s">
        <v>54</v>
      </c>
    </row>
    <row r="325" spans="2:17" hidden="1" x14ac:dyDescent="0.25">
      <c r="B325">
        <v>103423</v>
      </c>
      <c r="C325" t="s">
        <v>82</v>
      </c>
      <c r="D325" t="s">
        <v>76</v>
      </c>
      <c r="E325" t="s">
        <v>841</v>
      </c>
      <c r="F325" t="s">
        <v>842</v>
      </c>
      <c r="G325" t="s">
        <v>101</v>
      </c>
      <c r="H325">
        <v>45648</v>
      </c>
      <c r="I325">
        <v>958.62</v>
      </c>
      <c r="Q325" t="s">
        <v>54</v>
      </c>
    </row>
    <row r="326" spans="2:17" hidden="1" x14ac:dyDescent="0.25">
      <c r="B326">
        <v>104758</v>
      </c>
      <c r="C326" t="s">
        <v>188</v>
      </c>
      <c r="D326" t="s">
        <v>76</v>
      </c>
      <c r="E326" t="s">
        <v>843</v>
      </c>
      <c r="F326" t="s">
        <v>844</v>
      </c>
      <c r="G326" t="s">
        <v>79</v>
      </c>
      <c r="H326">
        <v>45631</v>
      </c>
      <c r="I326">
        <v>80.400000000000006</v>
      </c>
      <c r="Q326" t="s">
        <v>54</v>
      </c>
    </row>
    <row r="327" spans="2:17" hidden="1" x14ac:dyDescent="0.25">
      <c r="B327">
        <v>103423</v>
      </c>
      <c r="C327" t="s">
        <v>82</v>
      </c>
      <c r="D327" t="s">
        <v>76</v>
      </c>
      <c r="E327" t="s">
        <v>845</v>
      </c>
      <c r="F327" t="s">
        <v>846</v>
      </c>
      <c r="G327" t="s">
        <v>79</v>
      </c>
      <c r="H327">
        <v>45621</v>
      </c>
      <c r="I327">
        <v>959.33</v>
      </c>
      <c r="Q327" t="s">
        <v>54</v>
      </c>
    </row>
    <row r="328" spans="2:17" hidden="1" x14ac:dyDescent="0.25">
      <c r="B328">
        <v>104758</v>
      </c>
      <c r="C328" t="s">
        <v>188</v>
      </c>
      <c r="D328" t="s">
        <v>76</v>
      </c>
      <c r="E328" t="s">
        <v>847</v>
      </c>
      <c r="F328" t="s">
        <v>848</v>
      </c>
      <c r="G328" t="s">
        <v>79</v>
      </c>
      <c r="H328">
        <v>45629</v>
      </c>
      <c r="I328">
        <v>1621.56</v>
      </c>
      <c r="Q328" t="s">
        <v>54</v>
      </c>
    </row>
    <row r="329" spans="2:17" hidden="1" x14ac:dyDescent="0.25">
      <c r="B329">
        <v>107786</v>
      </c>
      <c r="C329" t="s">
        <v>242</v>
      </c>
      <c r="D329" t="s">
        <v>76</v>
      </c>
      <c r="E329" t="s">
        <v>849</v>
      </c>
      <c r="F329" t="s">
        <v>850</v>
      </c>
      <c r="G329" t="s">
        <v>101</v>
      </c>
      <c r="H329">
        <v>45688</v>
      </c>
      <c r="I329">
        <v>19.45</v>
      </c>
      <c r="Q329" t="s">
        <v>54</v>
      </c>
    </row>
    <row r="330" spans="2:17" hidden="1" x14ac:dyDescent="0.25">
      <c r="B330">
        <v>107786</v>
      </c>
      <c r="C330" t="s">
        <v>242</v>
      </c>
      <c r="D330" t="s">
        <v>76</v>
      </c>
      <c r="E330" t="s">
        <v>851</v>
      </c>
      <c r="F330" t="s">
        <v>852</v>
      </c>
      <c r="G330" t="s">
        <v>79</v>
      </c>
      <c r="H330">
        <v>45649</v>
      </c>
      <c r="I330">
        <v>455.53</v>
      </c>
      <c r="Q330" t="s">
        <v>54</v>
      </c>
    </row>
    <row r="331" spans="2:17" hidden="1" x14ac:dyDescent="0.25">
      <c r="B331">
        <v>104758</v>
      </c>
      <c r="C331" t="s">
        <v>188</v>
      </c>
      <c r="D331" t="s">
        <v>76</v>
      </c>
      <c r="E331" t="s">
        <v>853</v>
      </c>
      <c r="F331" t="s">
        <v>854</v>
      </c>
      <c r="G331" t="s">
        <v>79</v>
      </c>
      <c r="H331">
        <v>45608</v>
      </c>
      <c r="I331">
        <v>864</v>
      </c>
      <c r="Q331" t="s">
        <v>54</v>
      </c>
    </row>
    <row r="332" spans="2:17" hidden="1" x14ac:dyDescent="0.25">
      <c r="B332">
        <v>100067</v>
      </c>
      <c r="C332" t="s">
        <v>323</v>
      </c>
      <c r="D332" t="s">
        <v>76</v>
      </c>
      <c r="E332" t="s">
        <v>855</v>
      </c>
      <c r="F332" t="s">
        <v>856</v>
      </c>
      <c r="G332" t="s">
        <v>79</v>
      </c>
      <c r="H332">
        <v>45643</v>
      </c>
      <c r="I332">
        <v>2264.6999999999998</v>
      </c>
      <c r="Q332" t="s">
        <v>54</v>
      </c>
    </row>
    <row r="333" spans="2:17" hidden="1" x14ac:dyDescent="0.25">
      <c r="B333">
        <v>107486</v>
      </c>
      <c r="C333" t="s">
        <v>308</v>
      </c>
      <c r="D333" t="s">
        <v>76</v>
      </c>
      <c r="E333" t="s">
        <v>857</v>
      </c>
      <c r="F333" t="s">
        <v>858</v>
      </c>
      <c r="G333" t="s">
        <v>101</v>
      </c>
      <c r="H333">
        <v>45694</v>
      </c>
      <c r="I333">
        <v>101.5</v>
      </c>
      <c r="Q333" t="s">
        <v>54</v>
      </c>
    </row>
    <row r="334" spans="2:17" hidden="1" x14ac:dyDescent="0.25">
      <c r="B334">
        <v>100067</v>
      </c>
      <c r="C334" t="s">
        <v>323</v>
      </c>
      <c r="D334" t="s">
        <v>76</v>
      </c>
      <c r="E334" t="s">
        <v>859</v>
      </c>
      <c r="F334" t="s">
        <v>860</v>
      </c>
      <c r="G334" t="s">
        <v>101</v>
      </c>
      <c r="H334">
        <v>45692</v>
      </c>
      <c r="I334">
        <v>31.71</v>
      </c>
      <c r="Q334" t="s">
        <v>54</v>
      </c>
    </row>
    <row r="335" spans="2:17" hidden="1" x14ac:dyDescent="0.25">
      <c r="B335">
        <v>108164</v>
      </c>
      <c r="C335" t="s">
        <v>86</v>
      </c>
      <c r="D335" t="s">
        <v>76</v>
      </c>
      <c r="E335" t="s">
        <v>861</v>
      </c>
      <c r="F335" t="s">
        <v>862</v>
      </c>
      <c r="G335" t="s">
        <v>101</v>
      </c>
      <c r="H335">
        <v>45670</v>
      </c>
      <c r="I335">
        <v>1314.95</v>
      </c>
      <c r="Q335" t="s">
        <v>54</v>
      </c>
    </row>
    <row r="336" spans="2:17" hidden="1" x14ac:dyDescent="0.25">
      <c r="B336">
        <v>122430</v>
      </c>
      <c r="C336" t="s">
        <v>127</v>
      </c>
      <c r="D336" t="s">
        <v>76</v>
      </c>
      <c r="E336" t="s">
        <v>863</v>
      </c>
      <c r="F336" t="s">
        <v>864</v>
      </c>
      <c r="G336" t="s">
        <v>101</v>
      </c>
      <c r="H336">
        <v>45702</v>
      </c>
      <c r="I336">
        <v>470.81</v>
      </c>
      <c r="Q336" t="s">
        <v>54</v>
      </c>
    </row>
    <row r="337" spans="2:17" hidden="1" x14ac:dyDescent="0.25">
      <c r="B337">
        <v>107786</v>
      </c>
      <c r="C337" t="s">
        <v>242</v>
      </c>
      <c r="D337" t="s">
        <v>76</v>
      </c>
      <c r="E337" t="s">
        <v>865</v>
      </c>
      <c r="F337" t="s">
        <v>866</v>
      </c>
      <c r="G337" t="s">
        <v>79</v>
      </c>
      <c r="H337">
        <v>45583</v>
      </c>
      <c r="I337">
        <v>28.56</v>
      </c>
      <c r="Q337" t="s">
        <v>54</v>
      </c>
    </row>
    <row r="338" spans="2:17" hidden="1" x14ac:dyDescent="0.25">
      <c r="B338">
        <v>126990</v>
      </c>
      <c r="C338" t="s">
        <v>646</v>
      </c>
      <c r="D338" t="s">
        <v>76</v>
      </c>
      <c r="E338" t="s">
        <v>867</v>
      </c>
      <c r="F338" t="s">
        <v>868</v>
      </c>
      <c r="G338" t="s">
        <v>79</v>
      </c>
      <c r="H338">
        <v>45572</v>
      </c>
      <c r="I338">
        <v>4338.6000000000004</v>
      </c>
      <c r="Q338" t="s">
        <v>54</v>
      </c>
    </row>
    <row r="339" spans="2:17" hidden="1" x14ac:dyDescent="0.25">
      <c r="B339">
        <v>103172</v>
      </c>
      <c r="C339" t="s">
        <v>870</v>
      </c>
      <c r="D339" t="s">
        <v>76</v>
      </c>
      <c r="E339" t="s">
        <v>871</v>
      </c>
      <c r="F339" t="s">
        <v>872</v>
      </c>
      <c r="G339" t="s">
        <v>79</v>
      </c>
      <c r="H339">
        <v>45644</v>
      </c>
      <c r="I339">
        <v>1287.95</v>
      </c>
      <c r="Q339" t="s">
        <v>54</v>
      </c>
    </row>
    <row r="340" spans="2:17" hidden="1" x14ac:dyDescent="0.25">
      <c r="B340">
        <v>104758</v>
      </c>
      <c r="C340" t="s">
        <v>188</v>
      </c>
      <c r="D340" t="s">
        <v>76</v>
      </c>
      <c r="E340" t="s">
        <v>873</v>
      </c>
      <c r="F340" t="s">
        <v>874</v>
      </c>
      <c r="G340" t="s">
        <v>101</v>
      </c>
      <c r="H340">
        <v>45684</v>
      </c>
      <c r="I340">
        <v>4100.3999999999996</v>
      </c>
      <c r="Q340" t="s">
        <v>54</v>
      </c>
    </row>
    <row r="341" spans="2:17" hidden="1" x14ac:dyDescent="0.25">
      <c r="B341">
        <v>122034</v>
      </c>
      <c r="C341" t="s">
        <v>575</v>
      </c>
      <c r="D341" t="s">
        <v>76</v>
      </c>
      <c r="E341" t="s">
        <v>875</v>
      </c>
      <c r="F341" t="s">
        <v>876</v>
      </c>
      <c r="G341" t="s">
        <v>79</v>
      </c>
      <c r="H341">
        <v>45665</v>
      </c>
      <c r="I341">
        <v>11907.28</v>
      </c>
      <c r="Q341" t="s">
        <v>54</v>
      </c>
    </row>
    <row r="342" spans="2:17" hidden="1" x14ac:dyDescent="0.25">
      <c r="B342">
        <v>122430</v>
      </c>
      <c r="C342" t="s">
        <v>127</v>
      </c>
      <c r="D342" t="s">
        <v>76</v>
      </c>
      <c r="E342" t="s">
        <v>877</v>
      </c>
      <c r="F342" t="s">
        <v>878</v>
      </c>
      <c r="G342" t="s">
        <v>79</v>
      </c>
      <c r="H342">
        <v>45637</v>
      </c>
      <c r="I342">
        <v>120.48</v>
      </c>
      <c r="Q342" t="s">
        <v>54</v>
      </c>
    </row>
    <row r="343" spans="2:17" hidden="1" x14ac:dyDescent="0.25">
      <c r="B343">
        <v>104758</v>
      </c>
      <c r="C343" t="s">
        <v>188</v>
      </c>
      <c r="D343" t="s">
        <v>76</v>
      </c>
      <c r="E343" t="s">
        <v>879</v>
      </c>
      <c r="F343" t="s">
        <v>880</v>
      </c>
      <c r="G343" t="s">
        <v>79</v>
      </c>
      <c r="H343">
        <v>45666</v>
      </c>
      <c r="I343">
        <v>960</v>
      </c>
      <c r="Q343" t="s">
        <v>54</v>
      </c>
    </row>
    <row r="344" spans="2:17" hidden="1" x14ac:dyDescent="0.25">
      <c r="B344">
        <v>103423</v>
      </c>
      <c r="C344" t="s">
        <v>82</v>
      </c>
      <c r="D344" t="s">
        <v>76</v>
      </c>
      <c r="E344" t="s">
        <v>881</v>
      </c>
      <c r="F344" t="s">
        <v>882</v>
      </c>
      <c r="G344" t="s">
        <v>101</v>
      </c>
      <c r="H344">
        <v>45708</v>
      </c>
      <c r="I344">
        <v>1221.6400000000001</v>
      </c>
      <c r="Q344" t="s">
        <v>54</v>
      </c>
    </row>
    <row r="345" spans="2:17" hidden="1" x14ac:dyDescent="0.25">
      <c r="B345">
        <v>107486</v>
      </c>
      <c r="C345" t="s">
        <v>308</v>
      </c>
      <c r="D345" t="s">
        <v>76</v>
      </c>
      <c r="E345" t="s">
        <v>883</v>
      </c>
      <c r="F345" t="s">
        <v>884</v>
      </c>
      <c r="G345" t="s">
        <v>79</v>
      </c>
      <c r="H345">
        <v>45615</v>
      </c>
      <c r="I345">
        <v>4647.8900000000003</v>
      </c>
      <c r="Q345" t="s">
        <v>54</v>
      </c>
    </row>
    <row r="346" spans="2:17" hidden="1" x14ac:dyDescent="0.25">
      <c r="B346">
        <v>103423</v>
      </c>
      <c r="C346" t="s">
        <v>82</v>
      </c>
      <c r="D346" t="s">
        <v>76</v>
      </c>
      <c r="E346" t="s">
        <v>885</v>
      </c>
      <c r="F346" t="s">
        <v>886</v>
      </c>
      <c r="G346" t="s">
        <v>79</v>
      </c>
      <c r="H346">
        <v>45632</v>
      </c>
      <c r="I346">
        <v>7351.56</v>
      </c>
      <c r="Q346" t="s">
        <v>54</v>
      </c>
    </row>
    <row r="347" spans="2:17" hidden="1" x14ac:dyDescent="0.25">
      <c r="B347">
        <v>122430</v>
      </c>
      <c r="C347" t="s">
        <v>127</v>
      </c>
      <c r="D347" t="s">
        <v>76</v>
      </c>
      <c r="E347" t="s">
        <v>887</v>
      </c>
      <c r="F347" t="s">
        <v>888</v>
      </c>
      <c r="G347" t="s">
        <v>79</v>
      </c>
      <c r="H347">
        <v>45656</v>
      </c>
      <c r="I347">
        <v>2286</v>
      </c>
      <c r="Q347" t="s">
        <v>54</v>
      </c>
    </row>
    <row r="348" spans="2:17" hidden="1" x14ac:dyDescent="0.25">
      <c r="B348">
        <v>122430</v>
      </c>
      <c r="C348" t="s">
        <v>127</v>
      </c>
      <c r="D348" t="s">
        <v>76</v>
      </c>
      <c r="E348" t="s">
        <v>889</v>
      </c>
      <c r="F348" t="s">
        <v>890</v>
      </c>
      <c r="G348" t="s">
        <v>79</v>
      </c>
      <c r="H348">
        <v>45572</v>
      </c>
      <c r="I348">
        <v>277.2</v>
      </c>
      <c r="Q348" t="s">
        <v>54</v>
      </c>
    </row>
    <row r="349" spans="2:17" hidden="1" x14ac:dyDescent="0.25">
      <c r="B349">
        <v>122430</v>
      </c>
      <c r="C349" t="s">
        <v>127</v>
      </c>
      <c r="D349" t="s">
        <v>76</v>
      </c>
      <c r="E349" t="s">
        <v>891</v>
      </c>
      <c r="F349" t="s">
        <v>892</v>
      </c>
      <c r="G349" t="s">
        <v>101</v>
      </c>
      <c r="H349">
        <v>45702</v>
      </c>
      <c r="I349">
        <v>147.84</v>
      </c>
      <c r="Q349" t="s">
        <v>54</v>
      </c>
    </row>
    <row r="350" spans="2:17" hidden="1" x14ac:dyDescent="0.25">
      <c r="B350">
        <v>122430</v>
      </c>
      <c r="C350" t="s">
        <v>127</v>
      </c>
      <c r="D350" t="s">
        <v>76</v>
      </c>
      <c r="E350" t="s">
        <v>893</v>
      </c>
      <c r="F350" t="s">
        <v>894</v>
      </c>
      <c r="G350" t="s">
        <v>101</v>
      </c>
      <c r="H350">
        <v>45705</v>
      </c>
      <c r="I350">
        <v>1309.43</v>
      </c>
      <c r="Q350" t="s">
        <v>54</v>
      </c>
    </row>
    <row r="351" spans="2:17" hidden="1" x14ac:dyDescent="0.25">
      <c r="B351">
        <v>103423</v>
      </c>
      <c r="C351" t="s">
        <v>82</v>
      </c>
      <c r="D351" t="s">
        <v>76</v>
      </c>
      <c r="E351" t="s">
        <v>895</v>
      </c>
      <c r="F351" t="s">
        <v>896</v>
      </c>
      <c r="G351" t="s">
        <v>101</v>
      </c>
      <c r="H351">
        <v>45695</v>
      </c>
      <c r="I351">
        <v>620.95000000000005</v>
      </c>
      <c r="Q351" t="s">
        <v>54</v>
      </c>
    </row>
    <row r="352" spans="2:17" hidden="1" x14ac:dyDescent="0.25">
      <c r="B352">
        <v>103423</v>
      </c>
      <c r="C352" t="s">
        <v>82</v>
      </c>
      <c r="D352" t="s">
        <v>76</v>
      </c>
      <c r="E352" t="s">
        <v>897</v>
      </c>
      <c r="F352" t="s">
        <v>898</v>
      </c>
      <c r="G352" t="s">
        <v>79</v>
      </c>
      <c r="H352">
        <v>45629</v>
      </c>
      <c r="I352">
        <v>3324.59</v>
      </c>
      <c r="Q352" t="s">
        <v>54</v>
      </c>
    </row>
    <row r="353" spans="2:17" hidden="1" x14ac:dyDescent="0.25">
      <c r="B353">
        <v>104758</v>
      </c>
      <c r="C353" t="s">
        <v>188</v>
      </c>
      <c r="D353" t="s">
        <v>76</v>
      </c>
      <c r="E353" t="s">
        <v>899</v>
      </c>
      <c r="F353" t="s">
        <v>900</v>
      </c>
      <c r="G353" t="s">
        <v>79</v>
      </c>
      <c r="H353">
        <v>45656</v>
      </c>
      <c r="I353">
        <v>80.400000000000006</v>
      </c>
      <c r="Q353" t="s">
        <v>54</v>
      </c>
    </row>
    <row r="354" spans="2:17" hidden="1" x14ac:dyDescent="0.25">
      <c r="B354">
        <v>103269</v>
      </c>
      <c r="C354" t="s">
        <v>262</v>
      </c>
      <c r="D354" t="s">
        <v>76</v>
      </c>
      <c r="E354" t="s">
        <v>901</v>
      </c>
      <c r="F354" t="s">
        <v>902</v>
      </c>
      <c r="G354" t="s">
        <v>79</v>
      </c>
      <c r="H354">
        <v>45576</v>
      </c>
      <c r="I354">
        <v>8031.54</v>
      </c>
      <c r="Q354" t="s">
        <v>54</v>
      </c>
    </row>
    <row r="355" spans="2:17" hidden="1" x14ac:dyDescent="0.25">
      <c r="B355">
        <v>107776</v>
      </c>
      <c r="C355" t="s">
        <v>151</v>
      </c>
      <c r="D355" t="s">
        <v>76</v>
      </c>
      <c r="E355" t="s">
        <v>903</v>
      </c>
      <c r="F355" t="s">
        <v>904</v>
      </c>
      <c r="G355" t="s">
        <v>79</v>
      </c>
      <c r="H355">
        <v>45685</v>
      </c>
      <c r="I355">
        <v>3108.29</v>
      </c>
      <c r="Q355" t="s">
        <v>54</v>
      </c>
    </row>
    <row r="356" spans="2:17" hidden="1" x14ac:dyDescent="0.25">
      <c r="B356">
        <v>107703</v>
      </c>
      <c r="C356" t="s">
        <v>906</v>
      </c>
      <c r="D356" t="s">
        <v>76</v>
      </c>
      <c r="E356" t="s">
        <v>907</v>
      </c>
      <c r="F356" t="s">
        <v>908</v>
      </c>
      <c r="G356" t="s">
        <v>79</v>
      </c>
      <c r="H356">
        <v>45618</v>
      </c>
      <c r="I356">
        <v>1290.01</v>
      </c>
      <c r="Q356" t="s">
        <v>54</v>
      </c>
    </row>
    <row r="357" spans="2:17" hidden="1" x14ac:dyDescent="0.25">
      <c r="B357">
        <v>122430</v>
      </c>
      <c r="C357" t="s">
        <v>127</v>
      </c>
      <c r="D357" t="s">
        <v>76</v>
      </c>
      <c r="E357" t="s">
        <v>909</v>
      </c>
      <c r="F357" t="s">
        <v>910</v>
      </c>
      <c r="G357" t="s">
        <v>79</v>
      </c>
      <c r="H357">
        <v>45569</v>
      </c>
      <c r="I357">
        <v>0</v>
      </c>
      <c r="Q357" t="s">
        <v>54</v>
      </c>
    </row>
    <row r="358" spans="2:17" hidden="1" x14ac:dyDescent="0.25">
      <c r="B358">
        <v>108481</v>
      </c>
      <c r="C358" t="s">
        <v>121</v>
      </c>
      <c r="D358" t="s">
        <v>76</v>
      </c>
      <c r="E358" t="s">
        <v>911</v>
      </c>
      <c r="F358" t="s">
        <v>912</v>
      </c>
      <c r="G358" t="s">
        <v>79</v>
      </c>
      <c r="H358">
        <v>45635</v>
      </c>
      <c r="I358">
        <v>1567.25</v>
      </c>
      <c r="Q358" t="s">
        <v>54</v>
      </c>
    </row>
    <row r="359" spans="2:17" hidden="1" x14ac:dyDescent="0.25">
      <c r="B359">
        <v>107786</v>
      </c>
      <c r="C359" t="s">
        <v>242</v>
      </c>
      <c r="D359" t="s">
        <v>76</v>
      </c>
      <c r="E359" t="s">
        <v>913</v>
      </c>
      <c r="F359" t="s">
        <v>914</v>
      </c>
      <c r="G359" t="s">
        <v>79</v>
      </c>
      <c r="H359">
        <v>45569</v>
      </c>
      <c r="I359">
        <v>7894.02</v>
      </c>
      <c r="Q359" t="s">
        <v>54</v>
      </c>
    </row>
    <row r="360" spans="2:17" hidden="1" x14ac:dyDescent="0.25">
      <c r="B360">
        <v>103269</v>
      </c>
      <c r="C360" t="s">
        <v>262</v>
      </c>
      <c r="D360" t="s">
        <v>76</v>
      </c>
      <c r="E360" t="s">
        <v>915</v>
      </c>
      <c r="F360" t="s">
        <v>916</v>
      </c>
      <c r="G360" t="s">
        <v>79</v>
      </c>
      <c r="H360">
        <v>45595</v>
      </c>
      <c r="I360">
        <v>1079.46</v>
      </c>
      <c r="Q360" t="s">
        <v>54</v>
      </c>
    </row>
    <row r="361" spans="2:17" hidden="1" x14ac:dyDescent="0.25">
      <c r="B361">
        <v>103423</v>
      </c>
      <c r="C361" t="s">
        <v>82</v>
      </c>
      <c r="D361" t="s">
        <v>76</v>
      </c>
      <c r="E361" t="s">
        <v>917</v>
      </c>
      <c r="F361" t="s">
        <v>918</v>
      </c>
      <c r="G361" t="s">
        <v>101</v>
      </c>
      <c r="H361">
        <v>45701</v>
      </c>
      <c r="I361">
        <v>3390.82</v>
      </c>
      <c r="Q361" t="s">
        <v>54</v>
      </c>
    </row>
    <row r="362" spans="2:17" hidden="1" x14ac:dyDescent="0.25">
      <c r="B362">
        <v>104993</v>
      </c>
      <c r="C362" t="s">
        <v>920</v>
      </c>
      <c r="D362" t="s">
        <v>76</v>
      </c>
      <c r="E362" t="s">
        <v>921</v>
      </c>
      <c r="F362" t="s">
        <v>922</v>
      </c>
      <c r="G362" t="s">
        <v>79</v>
      </c>
      <c r="H362">
        <v>45611</v>
      </c>
      <c r="I362">
        <v>471.87</v>
      </c>
      <c r="Q362" t="s">
        <v>54</v>
      </c>
    </row>
    <row r="363" spans="2:17" hidden="1" x14ac:dyDescent="0.25">
      <c r="B363">
        <v>108481</v>
      </c>
      <c r="C363" t="s">
        <v>121</v>
      </c>
      <c r="D363" t="s">
        <v>76</v>
      </c>
      <c r="E363" t="s">
        <v>923</v>
      </c>
      <c r="F363" t="s">
        <v>924</v>
      </c>
      <c r="G363" t="s">
        <v>79</v>
      </c>
      <c r="H363">
        <v>45673</v>
      </c>
      <c r="I363">
        <v>21658.32</v>
      </c>
      <c r="Q363" t="s">
        <v>54</v>
      </c>
    </row>
    <row r="364" spans="2:17" hidden="1" x14ac:dyDescent="0.25">
      <c r="B364">
        <v>122430</v>
      </c>
      <c r="C364" t="s">
        <v>127</v>
      </c>
      <c r="D364" t="s">
        <v>76</v>
      </c>
      <c r="E364" t="s">
        <v>925</v>
      </c>
      <c r="F364" t="s">
        <v>926</v>
      </c>
      <c r="G364" t="s">
        <v>79</v>
      </c>
      <c r="H364">
        <v>45588</v>
      </c>
      <c r="I364">
        <v>1473.36</v>
      </c>
      <c r="Q364" t="s">
        <v>54</v>
      </c>
    </row>
    <row r="365" spans="2:17" hidden="1" x14ac:dyDescent="0.25">
      <c r="B365">
        <v>103423</v>
      </c>
      <c r="C365" t="s">
        <v>82</v>
      </c>
      <c r="D365" t="s">
        <v>76</v>
      </c>
      <c r="E365" t="s">
        <v>927</v>
      </c>
      <c r="F365" t="s">
        <v>928</v>
      </c>
      <c r="G365" t="s">
        <v>79</v>
      </c>
      <c r="H365">
        <v>45592</v>
      </c>
      <c r="I365">
        <v>6851.29</v>
      </c>
      <c r="Q365" t="s">
        <v>54</v>
      </c>
    </row>
    <row r="366" spans="2:17" hidden="1" x14ac:dyDescent="0.25">
      <c r="B366">
        <v>107786</v>
      </c>
      <c r="C366" t="s">
        <v>242</v>
      </c>
      <c r="D366" t="s">
        <v>76</v>
      </c>
      <c r="E366" t="s">
        <v>929</v>
      </c>
      <c r="F366" t="s">
        <v>930</v>
      </c>
      <c r="G366" t="s">
        <v>79</v>
      </c>
      <c r="H366">
        <v>45609</v>
      </c>
      <c r="I366">
        <v>351.9</v>
      </c>
      <c r="Q366" t="s">
        <v>54</v>
      </c>
    </row>
    <row r="367" spans="2:17" hidden="1" x14ac:dyDescent="0.25">
      <c r="B367">
        <v>107786</v>
      </c>
      <c r="C367" t="s">
        <v>242</v>
      </c>
      <c r="D367" t="s">
        <v>76</v>
      </c>
      <c r="E367" t="s">
        <v>931</v>
      </c>
      <c r="F367" t="s">
        <v>932</v>
      </c>
      <c r="G367" t="s">
        <v>79</v>
      </c>
      <c r="H367">
        <v>45569</v>
      </c>
      <c r="I367">
        <v>197.49</v>
      </c>
      <c r="Q367" t="s">
        <v>54</v>
      </c>
    </row>
    <row r="368" spans="2:17" hidden="1" x14ac:dyDescent="0.25">
      <c r="B368">
        <v>104758</v>
      </c>
      <c r="C368" t="s">
        <v>188</v>
      </c>
      <c r="D368" t="s">
        <v>76</v>
      </c>
      <c r="E368" t="s">
        <v>933</v>
      </c>
      <c r="F368" t="s">
        <v>934</v>
      </c>
      <c r="G368" t="s">
        <v>79</v>
      </c>
      <c r="H368">
        <v>45644</v>
      </c>
      <c r="I368">
        <v>234</v>
      </c>
      <c r="Q368" t="s">
        <v>54</v>
      </c>
    </row>
    <row r="369" spans="2:17" hidden="1" x14ac:dyDescent="0.25">
      <c r="B369">
        <v>103423</v>
      </c>
      <c r="C369" t="s">
        <v>82</v>
      </c>
      <c r="D369" t="s">
        <v>76</v>
      </c>
      <c r="E369" t="s">
        <v>935</v>
      </c>
      <c r="F369" t="s">
        <v>936</v>
      </c>
      <c r="G369" t="s">
        <v>101</v>
      </c>
      <c r="H369">
        <v>45671</v>
      </c>
      <c r="I369">
        <v>3694.92</v>
      </c>
      <c r="Q369" t="s">
        <v>54</v>
      </c>
    </row>
    <row r="370" spans="2:17" hidden="1" x14ac:dyDescent="0.25">
      <c r="B370">
        <v>103423</v>
      </c>
      <c r="C370" t="s">
        <v>82</v>
      </c>
      <c r="D370" t="s">
        <v>76</v>
      </c>
      <c r="E370" t="s">
        <v>937</v>
      </c>
      <c r="F370" t="s">
        <v>938</v>
      </c>
      <c r="G370" t="s">
        <v>101</v>
      </c>
      <c r="H370">
        <v>45693</v>
      </c>
      <c r="I370">
        <v>3349.25</v>
      </c>
      <c r="Q370" t="s">
        <v>54</v>
      </c>
    </row>
    <row r="371" spans="2:17" hidden="1" x14ac:dyDescent="0.25">
      <c r="B371">
        <v>128340</v>
      </c>
      <c r="C371" t="s">
        <v>137</v>
      </c>
      <c r="D371" t="s">
        <v>76</v>
      </c>
      <c r="E371" t="s">
        <v>939</v>
      </c>
      <c r="F371" t="s">
        <v>940</v>
      </c>
      <c r="G371" t="s">
        <v>79</v>
      </c>
      <c r="H371">
        <v>45567</v>
      </c>
      <c r="I371">
        <v>654.25</v>
      </c>
      <c r="Q371" t="s">
        <v>54</v>
      </c>
    </row>
    <row r="372" spans="2:17" hidden="1" x14ac:dyDescent="0.25">
      <c r="B372">
        <v>103423</v>
      </c>
      <c r="C372" t="s">
        <v>82</v>
      </c>
      <c r="D372" t="s">
        <v>76</v>
      </c>
      <c r="E372" t="s">
        <v>941</v>
      </c>
      <c r="F372" t="s">
        <v>942</v>
      </c>
      <c r="G372" t="s">
        <v>101</v>
      </c>
      <c r="H372">
        <v>45685</v>
      </c>
      <c r="I372">
        <v>1225.32</v>
      </c>
      <c r="Q372" t="s">
        <v>54</v>
      </c>
    </row>
    <row r="373" spans="2:17" hidden="1" x14ac:dyDescent="0.25">
      <c r="B373">
        <v>103423</v>
      </c>
      <c r="C373" t="s">
        <v>82</v>
      </c>
      <c r="D373" t="s">
        <v>76</v>
      </c>
      <c r="E373" t="s">
        <v>943</v>
      </c>
      <c r="F373" t="s">
        <v>944</v>
      </c>
      <c r="G373" t="s">
        <v>101</v>
      </c>
      <c r="H373">
        <v>45673</v>
      </c>
      <c r="I373">
        <v>1116.6600000000001</v>
      </c>
      <c r="Q373" t="s">
        <v>54</v>
      </c>
    </row>
    <row r="374" spans="2:17" hidden="1" x14ac:dyDescent="0.25">
      <c r="B374">
        <v>104758</v>
      </c>
      <c r="C374" t="s">
        <v>188</v>
      </c>
      <c r="D374" t="s">
        <v>76</v>
      </c>
      <c r="E374" t="s">
        <v>945</v>
      </c>
      <c r="F374" t="s">
        <v>946</v>
      </c>
      <c r="G374" t="s">
        <v>79</v>
      </c>
      <c r="H374">
        <v>45593</v>
      </c>
      <c r="I374">
        <v>491.2</v>
      </c>
      <c r="Q374" t="s">
        <v>54</v>
      </c>
    </row>
    <row r="375" spans="2:17" hidden="1" x14ac:dyDescent="0.25">
      <c r="B375">
        <v>107786</v>
      </c>
      <c r="C375" t="s">
        <v>242</v>
      </c>
      <c r="D375" t="s">
        <v>76</v>
      </c>
      <c r="E375" t="s">
        <v>947</v>
      </c>
      <c r="F375" t="s">
        <v>948</v>
      </c>
      <c r="G375" t="s">
        <v>101</v>
      </c>
      <c r="H375">
        <v>45674</v>
      </c>
      <c r="I375">
        <v>132.49</v>
      </c>
      <c r="Q375" t="s">
        <v>54</v>
      </c>
    </row>
    <row r="376" spans="2:17" hidden="1" x14ac:dyDescent="0.25">
      <c r="B376">
        <v>107486</v>
      </c>
      <c r="C376" t="s">
        <v>308</v>
      </c>
      <c r="D376" t="s">
        <v>76</v>
      </c>
      <c r="E376" t="s">
        <v>949</v>
      </c>
      <c r="F376" t="s">
        <v>950</v>
      </c>
      <c r="G376" t="s">
        <v>101</v>
      </c>
      <c r="H376">
        <v>45688</v>
      </c>
      <c r="I376">
        <v>539.33000000000004</v>
      </c>
      <c r="Q376" t="s">
        <v>54</v>
      </c>
    </row>
    <row r="377" spans="2:17" hidden="1" x14ac:dyDescent="0.25">
      <c r="B377">
        <v>122430</v>
      </c>
      <c r="C377" t="s">
        <v>127</v>
      </c>
      <c r="D377" t="s">
        <v>76</v>
      </c>
      <c r="E377" t="s">
        <v>951</v>
      </c>
      <c r="F377" t="s">
        <v>952</v>
      </c>
      <c r="G377" t="s">
        <v>79</v>
      </c>
      <c r="H377">
        <v>45665</v>
      </c>
      <c r="I377">
        <v>214.92</v>
      </c>
      <c r="Q377" t="s">
        <v>54</v>
      </c>
    </row>
    <row r="378" spans="2:17" hidden="1" x14ac:dyDescent="0.25">
      <c r="B378">
        <v>107786</v>
      </c>
      <c r="C378" t="s">
        <v>242</v>
      </c>
      <c r="D378" t="s">
        <v>76</v>
      </c>
      <c r="E378" t="s">
        <v>953</v>
      </c>
      <c r="F378" t="s">
        <v>954</v>
      </c>
      <c r="G378" t="s">
        <v>101</v>
      </c>
      <c r="H378">
        <v>45714</v>
      </c>
      <c r="I378">
        <v>2110.48</v>
      </c>
      <c r="Q378" t="s">
        <v>54</v>
      </c>
    </row>
    <row r="379" spans="2:17" hidden="1" x14ac:dyDescent="0.25">
      <c r="B379">
        <v>110164</v>
      </c>
      <c r="C379" t="s">
        <v>612</v>
      </c>
      <c r="D379" t="s">
        <v>76</v>
      </c>
      <c r="E379" t="s">
        <v>955</v>
      </c>
      <c r="F379" t="s">
        <v>956</v>
      </c>
      <c r="G379" t="s">
        <v>79</v>
      </c>
      <c r="H379">
        <v>45596</v>
      </c>
      <c r="I379">
        <v>0</v>
      </c>
      <c r="Q379" t="s">
        <v>54</v>
      </c>
    </row>
    <row r="380" spans="2:17" hidden="1" x14ac:dyDescent="0.25">
      <c r="B380">
        <v>108164</v>
      </c>
      <c r="C380" t="s">
        <v>86</v>
      </c>
      <c r="D380" t="s">
        <v>76</v>
      </c>
      <c r="E380" t="s">
        <v>957</v>
      </c>
      <c r="F380" t="s">
        <v>958</v>
      </c>
      <c r="G380" t="s">
        <v>101</v>
      </c>
      <c r="H380">
        <v>45698</v>
      </c>
      <c r="I380">
        <v>828.92</v>
      </c>
      <c r="Q380" t="s">
        <v>54</v>
      </c>
    </row>
    <row r="381" spans="2:17" hidden="1" x14ac:dyDescent="0.25">
      <c r="B381">
        <v>122430</v>
      </c>
      <c r="C381" t="s">
        <v>127</v>
      </c>
      <c r="D381" t="s">
        <v>76</v>
      </c>
      <c r="E381" t="s">
        <v>959</v>
      </c>
      <c r="F381" t="s">
        <v>960</v>
      </c>
      <c r="G381" t="s">
        <v>79</v>
      </c>
      <c r="H381">
        <v>45569</v>
      </c>
      <c r="I381">
        <v>117</v>
      </c>
      <c r="Q381" t="s">
        <v>54</v>
      </c>
    </row>
    <row r="382" spans="2:17" hidden="1" x14ac:dyDescent="0.25">
      <c r="B382">
        <v>122430</v>
      </c>
      <c r="C382" t="s">
        <v>127</v>
      </c>
      <c r="D382" t="s">
        <v>76</v>
      </c>
      <c r="E382" t="s">
        <v>961</v>
      </c>
      <c r="F382" t="s">
        <v>962</v>
      </c>
      <c r="G382" t="s">
        <v>101</v>
      </c>
      <c r="H382">
        <v>45701</v>
      </c>
      <c r="I382">
        <v>3923.44</v>
      </c>
      <c r="Q382" t="s">
        <v>54</v>
      </c>
    </row>
    <row r="383" spans="2:17" hidden="1" x14ac:dyDescent="0.25">
      <c r="B383">
        <v>107786</v>
      </c>
      <c r="C383" t="s">
        <v>242</v>
      </c>
      <c r="D383" t="s">
        <v>76</v>
      </c>
      <c r="E383" t="s">
        <v>963</v>
      </c>
      <c r="F383" t="s">
        <v>964</v>
      </c>
      <c r="G383" t="s">
        <v>101</v>
      </c>
      <c r="H383">
        <v>45709</v>
      </c>
      <c r="I383">
        <v>67.14</v>
      </c>
      <c r="Q383" t="s">
        <v>54</v>
      </c>
    </row>
    <row r="384" spans="2:17" hidden="1" x14ac:dyDescent="0.25">
      <c r="B384">
        <v>121550</v>
      </c>
      <c r="C384" t="s">
        <v>418</v>
      </c>
      <c r="D384" t="s">
        <v>76</v>
      </c>
      <c r="E384" t="s">
        <v>965</v>
      </c>
      <c r="F384" t="s">
        <v>966</v>
      </c>
      <c r="G384" t="s">
        <v>79</v>
      </c>
      <c r="H384">
        <v>45628</v>
      </c>
      <c r="I384">
        <v>5076.78</v>
      </c>
      <c r="Q384" t="s">
        <v>54</v>
      </c>
    </row>
    <row r="385" spans="2:17" hidden="1" x14ac:dyDescent="0.25">
      <c r="B385">
        <v>122034</v>
      </c>
      <c r="C385" t="s">
        <v>575</v>
      </c>
      <c r="D385" t="s">
        <v>76</v>
      </c>
      <c r="E385" t="s">
        <v>967</v>
      </c>
      <c r="F385" t="s">
        <v>968</v>
      </c>
      <c r="G385" t="s">
        <v>79</v>
      </c>
      <c r="H385">
        <v>45638</v>
      </c>
      <c r="I385">
        <v>840.94</v>
      </c>
      <c r="Q385" t="s">
        <v>54</v>
      </c>
    </row>
    <row r="386" spans="2:17" hidden="1" x14ac:dyDescent="0.25">
      <c r="B386">
        <v>107860</v>
      </c>
      <c r="C386" t="s">
        <v>103</v>
      </c>
      <c r="D386" t="s">
        <v>76</v>
      </c>
      <c r="E386" t="s">
        <v>969</v>
      </c>
      <c r="F386" t="s">
        <v>970</v>
      </c>
      <c r="G386" t="s">
        <v>101</v>
      </c>
      <c r="H386">
        <v>45716</v>
      </c>
      <c r="I386">
        <v>522.39</v>
      </c>
      <c r="Q386" t="s">
        <v>54</v>
      </c>
    </row>
    <row r="387" spans="2:17" hidden="1" x14ac:dyDescent="0.25">
      <c r="B387">
        <v>107776</v>
      </c>
      <c r="C387" t="s">
        <v>151</v>
      </c>
      <c r="D387" t="s">
        <v>76</v>
      </c>
      <c r="E387" t="s">
        <v>971</v>
      </c>
      <c r="F387" t="s">
        <v>972</v>
      </c>
      <c r="G387" t="s">
        <v>79</v>
      </c>
      <c r="H387">
        <v>45678</v>
      </c>
      <c r="I387">
        <v>390.94</v>
      </c>
      <c r="Q387" t="s">
        <v>54</v>
      </c>
    </row>
    <row r="388" spans="2:17" hidden="1" x14ac:dyDescent="0.25">
      <c r="B388">
        <v>122430</v>
      </c>
      <c r="C388" t="s">
        <v>127</v>
      </c>
      <c r="D388" t="s">
        <v>76</v>
      </c>
      <c r="E388" t="s">
        <v>973</v>
      </c>
      <c r="F388" t="s">
        <v>974</v>
      </c>
      <c r="G388" t="s">
        <v>79</v>
      </c>
      <c r="H388">
        <v>45714</v>
      </c>
      <c r="I388">
        <v>0</v>
      </c>
      <c r="Q388" t="s">
        <v>54</v>
      </c>
    </row>
    <row r="389" spans="2:17" hidden="1" x14ac:dyDescent="0.25">
      <c r="B389">
        <v>103423</v>
      </c>
      <c r="C389" t="s">
        <v>82</v>
      </c>
      <c r="D389" t="s">
        <v>76</v>
      </c>
      <c r="E389" t="s">
        <v>975</v>
      </c>
      <c r="F389" t="s">
        <v>976</v>
      </c>
      <c r="G389" t="s">
        <v>101</v>
      </c>
      <c r="H389">
        <v>45693</v>
      </c>
      <c r="I389">
        <v>8587.07</v>
      </c>
      <c r="Q389" t="s">
        <v>54</v>
      </c>
    </row>
    <row r="390" spans="2:17" hidden="1" x14ac:dyDescent="0.25">
      <c r="B390">
        <v>103423</v>
      </c>
      <c r="C390" t="s">
        <v>82</v>
      </c>
      <c r="D390" t="s">
        <v>76</v>
      </c>
      <c r="E390" t="s">
        <v>977</v>
      </c>
      <c r="F390" t="s">
        <v>978</v>
      </c>
      <c r="G390" t="s">
        <v>101</v>
      </c>
      <c r="H390">
        <v>45700</v>
      </c>
      <c r="I390">
        <v>3797.89</v>
      </c>
      <c r="Q390" t="s">
        <v>54</v>
      </c>
    </row>
    <row r="391" spans="2:17" hidden="1" x14ac:dyDescent="0.25">
      <c r="B391">
        <v>122430</v>
      </c>
      <c r="C391" t="s">
        <v>127</v>
      </c>
      <c r="D391" t="s">
        <v>76</v>
      </c>
      <c r="E391" t="s">
        <v>979</v>
      </c>
      <c r="F391" t="s">
        <v>980</v>
      </c>
      <c r="G391" t="s">
        <v>79</v>
      </c>
      <c r="H391">
        <v>45646</v>
      </c>
      <c r="I391">
        <v>80.400000000000006</v>
      </c>
      <c r="Q391" t="s">
        <v>54</v>
      </c>
    </row>
    <row r="392" spans="2:17" hidden="1" x14ac:dyDescent="0.25">
      <c r="B392">
        <v>107776</v>
      </c>
      <c r="C392" t="s">
        <v>151</v>
      </c>
      <c r="D392" t="s">
        <v>76</v>
      </c>
      <c r="E392" t="s">
        <v>981</v>
      </c>
      <c r="F392" t="s">
        <v>982</v>
      </c>
      <c r="G392" t="s">
        <v>79</v>
      </c>
      <c r="H392">
        <v>45671</v>
      </c>
      <c r="I392">
        <v>795.46</v>
      </c>
      <c r="Q392" t="s">
        <v>54</v>
      </c>
    </row>
    <row r="393" spans="2:17" hidden="1" x14ac:dyDescent="0.25">
      <c r="B393">
        <v>107786</v>
      </c>
      <c r="C393" t="s">
        <v>242</v>
      </c>
      <c r="D393" t="s">
        <v>76</v>
      </c>
      <c r="E393" t="s">
        <v>983</v>
      </c>
      <c r="F393" t="s">
        <v>984</v>
      </c>
      <c r="G393" t="s">
        <v>79</v>
      </c>
      <c r="H393">
        <v>45646</v>
      </c>
      <c r="I393">
        <v>1001.82</v>
      </c>
      <c r="Q393" t="s">
        <v>54</v>
      </c>
    </row>
    <row r="394" spans="2:17" hidden="1" x14ac:dyDescent="0.25">
      <c r="B394">
        <v>108164</v>
      </c>
      <c r="C394" t="s">
        <v>86</v>
      </c>
      <c r="D394" t="s">
        <v>76</v>
      </c>
      <c r="E394" t="s">
        <v>985</v>
      </c>
      <c r="F394" t="s">
        <v>436</v>
      </c>
      <c r="G394" t="s">
        <v>101</v>
      </c>
      <c r="H394">
        <v>45646</v>
      </c>
      <c r="I394">
        <v>226.45</v>
      </c>
      <c r="Q394" t="s">
        <v>54</v>
      </c>
    </row>
    <row r="395" spans="2:17" hidden="1" x14ac:dyDescent="0.25">
      <c r="B395">
        <v>121550</v>
      </c>
      <c r="C395" t="s">
        <v>418</v>
      </c>
      <c r="D395" t="s">
        <v>76</v>
      </c>
      <c r="E395" t="s">
        <v>986</v>
      </c>
      <c r="F395" t="s">
        <v>987</v>
      </c>
      <c r="G395" t="s">
        <v>79</v>
      </c>
      <c r="H395">
        <v>45631</v>
      </c>
      <c r="I395">
        <v>879.53</v>
      </c>
      <c r="Q395" t="s">
        <v>54</v>
      </c>
    </row>
    <row r="396" spans="2:17" hidden="1" x14ac:dyDescent="0.25">
      <c r="B396">
        <v>104499</v>
      </c>
      <c r="C396" t="s">
        <v>96</v>
      </c>
      <c r="D396" t="s">
        <v>76</v>
      </c>
      <c r="E396" t="s">
        <v>988</v>
      </c>
      <c r="F396" t="s">
        <v>989</v>
      </c>
      <c r="G396" t="s">
        <v>79</v>
      </c>
      <c r="H396">
        <v>45607</v>
      </c>
      <c r="I396">
        <v>283.24</v>
      </c>
      <c r="Q396" t="s">
        <v>54</v>
      </c>
    </row>
    <row r="397" spans="2:17" hidden="1" x14ac:dyDescent="0.25">
      <c r="B397">
        <v>107786</v>
      </c>
      <c r="C397" t="s">
        <v>242</v>
      </c>
      <c r="D397" t="s">
        <v>76</v>
      </c>
      <c r="E397" t="s">
        <v>990</v>
      </c>
      <c r="F397" t="s">
        <v>991</v>
      </c>
      <c r="G397" t="s">
        <v>101</v>
      </c>
      <c r="H397">
        <v>45684</v>
      </c>
      <c r="I397">
        <v>3188.98</v>
      </c>
      <c r="Q397" t="s">
        <v>54</v>
      </c>
    </row>
    <row r="398" spans="2:17" hidden="1" x14ac:dyDescent="0.25">
      <c r="B398">
        <v>107786</v>
      </c>
      <c r="C398" t="s">
        <v>242</v>
      </c>
      <c r="D398" t="s">
        <v>76</v>
      </c>
      <c r="E398" t="s">
        <v>992</v>
      </c>
      <c r="F398" t="s">
        <v>541</v>
      </c>
      <c r="G398" t="s">
        <v>79</v>
      </c>
      <c r="H398">
        <v>45609</v>
      </c>
      <c r="I398">
        <v>179.31</v>
      </c>
      <c r="Q398" t="s">
        <v>54</v>
      </c>
    </row>
    <row r="399" spans="2:17" hidden="1" x14ac:dyDescent="0.25">
      <c r="B399">
        <v>122430</v>
      </c>
      <c r="C399" t="s">
        <v>127</v>
      </c>
      <c r="D399" t="s">
        <v>76</v>
      </c>
      <c r="E399" t="s">
        <v>993</v>
      </c>
      <c r="F399" t="s">
        <v>994</v>
      </c>
      <c r="G399" t="s">
        <v>79</v>
      </c>
      <c r="H399">
        <v>45615</v>
      </c>
      <c r="I399">
        <v>-585</v>
      </c>
      <c r="Q399" t="s">
        <v>54</v>
      </c>
    </row>
    <row r="400" spans="2:17" hidden="1" x14ac:dyDescent="0.25">
      <c r="B400">
        <v>122430</v>
      </c>
      <c r="C400" t="s">
        <v>127</v>
      </c>
      <c r="D400" t="s">
        <v>76</v>
      </c>
      <c r="E400" t="s">
        <v>995</v>
      </c>
      <c r="F400" t="s">
        <v>996</v>
      </c>
      <c r="G400" t="s">
        <v>79</v>
      </c>
      <c r="H400">
        <v>45674</v>
      </c>
      <c r="I400">
        <v>354.3</v>
      </c>
      <c r="Q400" t="s">
        <v>54</v>
      </c>
    </row>
    <row r="401" spans="2:17" hidden="1" x14ac:dyDescent="0.25">
      <c r="B401">
        <v>122430</v>
      </c>
      <c r="C401" t="s">
        <v>127</v>
      </c>
      <c r="D401" t="s">
        <v>76</v>
      </c>
      <c r="E401" t="s">
        <v>997</v>
      </c>
      <c r="F401" t="s">
        <v>998</v>
      </c>
      <c r="G401" t="s">
        <v>101</v>
      </c>
      <c r="H401">
        <v>45686</v>
      </c>
      <c r="I401">
        <v>23.04</v>
      </c>
      <c r="Q401" t="s">
        <v>54</v>
      </c>
    </row>
    <row r="402" spans="2:17" hidden="1" x14ac:dyDescent="0.25">
      <c r="B402">
        <v>108756</v>
      </c>
      <c r="C402" t="s">
        <v>316</v>
      </c>
      <c r="D402" t="s">
        <v>76</v>
      </c>
      <c r="E402" t="s">
        <v>999</v>
      </c>
      <c r="F402" t="s">
        <v>1000</v>
      </c>
      <c r="G402" t="s">
        <v>79</v>
      </c>
      <c r="H402">
        <v>45568</v>
      </c>
      <c r="I402">
        <v>3062.88</v>
      </c>
      <c r="Q402" t="s">
        <v>54</v>
      </c>
    </row>
    <row r="403" spans="2:17" hidden="1" x14ac:dyDescent="0.25">
      <c r="B403">
        <v>107659</v>
      </c>
      <c r="C403" t="s">
        <v>679</v>
      </c>
      <c r="D403" t="s">
        <v>76</v>
      </c>
      <c r="E403" t="s">
        <v>1001</v>
      </c>
      <c r="F403" t="s">
        <v>1002</v>
      </c>
      <c r="G403" t="s">
        <v>79</v>
      </c>
      <c r="H403">
        <v>45573</v>
      </c>
      <c r="I403">
        <v>1330.79</v>
      </c>
      <c r="Q403" t="s">
        <v>54</v>
      </c>
    </row>
    <row r="404" spans="2:17" hidden="1" x14ac:dyDescent="0.25">
      <c r="B404">
        <v>122430</v>
      </c>
      <c r="C404" t="s">
        <v>127</v>
      </c>
      <c r="D404" t="s">
        <v>76</v>
      </c>
      <c r="E404" t="s">
        <v>1003</v>
      </c>
      <c r="F404" t="s">
        <v>1004</v>
      </c>
      <c r="G404" t="s">
        <v>79</v>
      </c>
      <c r="H404">
        <v>45567</v>
      </c>
      <c r="I404">
        <v>321.60000000000002</v>
      </c>
      <c r="Q404" t="s">
        <v>54</v>
      </c>
    </row>
    <row r="405" spans="2:17" hidden="1" x14ac:dyDescent="0.25">
      <c r="B405">
        <v>103423</v>
      </c>
      <c r="C405" t="s">
        <v>82</v>
      </c>
      <c r="D405" t="s">
        <v>76</v>
      </c>
      <c r="E405" t="s">
        <v>1005</v>
      </c>
      <c r="F405" t="s">
        <v>1006</v>
      </c>
      <c r="G405" t="s">
        <v>101</v>
      </c>
      <c r="H405">
        <v>45644</v>
      </c>
      <c r="I405">
        <v>423.81</v>
      </c>
      <c r="Q405" t="s">
        <v>54</v>
      </c>
    </row>
    <row r="406" spans="2:17" hidden="1" x14ac:dyDescent="0.25">
      <c r="B406">
        <v>107776</v>
      </c>
      <c r="C406" t="s">
        <v>151</v>
      </c>
      <c r="D406" t="s">
        <v>76</v>
      </c>
      <c r="E406" t="s">
        <v>1007</v>
      </c>
      <c r="F406" t="s">
        <v>1008</v>
      </c>
      <c r="G406" t="s">
        <v>79</v>
      </c>
      <c r="H406">
        <v>45671</v>
      </c>
      <c r="I406">
        <v>8661.5</v>
      </c>
      <c r="Q406" t="s">
        <v>54</v>
      </c>
    </row>
    <row r="407" spans="2:17" hidden="1" x14ac:dyDescent="0.25">
      <c r="B407">
        <v>107786</v>
      </c>
      <c r="C407" t="s">
        <v>242</v>
      </c>
      <c r="D407" t="s">
        <v>76</v>
      </c>
      <c r="E407" t="s">
        <v>1009</v>
      </c>
      <c r="F407" t="s">
        <v>1010</v>
      </c>
      <c r="G407" t="s">
        <v>101</v>
      </c>
      <c r="H407">
        <v>45719</v>
      </c>
      <c r="I407">
        <v>869.21</v>
      </c>
      <c r="Q407" t="s">
        <v>54</v>
      </c>
    </row>
    <row r="408" spans="2:17" hidden="1" x14ac:dyDescent="0.25">
      <c r="B408">
        <v>104804</v>
      </c>
      <c r="C408" t="s">
        <v>367</v>
      </c>
      <c r="D408" t="s">
        <v>76</v>
      </c>
      <c r="E408" t="s">
        <v>1011</v>
      </c>
      <c r="F408" t="s">
        <v>1012</v>
      </c>
      <c r="G408" t="s">
        <v>101</v>
      </c>
      <c r="H408">
        <v>45708</v>
      </c>
      <c r="I408">
        <v>1219.0999999999999</v>
      </c>
      <c r="Q408" t="s">
        <v>54</v>
      </c>
    </row>
    <row r="409" spans="2:17" hidden="1" x14ac:dyDescent="0.25">
      <c r="B409">
        <v>107786</v>
      </c>
      <c r="C409" t="s">
        <v>242</v>
      </c>
      <c r="D409" t="s">
        <v>76</v>
      </c>
      <c r="E409" t="s">
        <v>1013</v>
      </c>
      <c r="F409" t="s">
        <v>1014</v>
      </c>
      <c r="G409" t="s">
        <v>79</v>
      </c>
      <c r="H409">
        <v>45630</v>
      </c>
      <c r="I409">
        <v>715.85</v>
      </c>
      <c r="Q409" t="s">
        <v>54</v>
      </c>
    </row>
    <row r="410" spans="2:17" hidden="1" x14ac:dyDescent="0.25">
      <c r="B410">
        <v>107776</v>
      </c>
      <c r="C410" t="s">
        <v>151</v>
      </c>
      <c r="D410" t="s">
        <v>76</v>
      </c>
      <c r="E410" t="s">
        <v>1015</v>
      </c>
      <c r="F410" t="s">
        <v>1016</v>
      </c>
      <c r="G410" t="s">
        <v>101</v>
      </c>
      <c r="H410">
        <v>45701</v>
      </c>
      <c r="I410">
        <v>3389.24</v>
      </c>
      <c r="Q410" t="s">
        <v>54</v>
      </c>
    </row>
    <row r="411" spans="2:17" hidden="1" x14ac:dyDescent="0.25">
      <c r="B411">
        <v>104758</v>
      </c>
      <c r="C411" t="s">
        <v>188</v>
      </c>
      <c r="D411" t="s">
        <v>76</v>
      </c>
      <c r="E411" t="s">
        <v>1017</v>
      </c>
      <c r="F411" t="s">
        <v>1018</v>
      </c>
      <c r="G411" t="s">
        <v>79</v>
      </c>
      <c r="H411">
        <v>45649</v>
      </c>
      <c r="I411">
        <v>922.72</v>
      </c>
      <c r="Q411" t="s">
        <v>54</v>
      </c>
    </row>
    <row r="412" spans="2:17" hidden="1" x14ac:dyDescent="0.25">
      <c r="B412">
        <v>122430</v>
      </c>
      <c r="C412" t="s">
        <v>127</v>
      </c>
      <c r="D412" t="s">
        <v>76</v>
      </c>
      <c r="E412" t="s">
        <v>1019</v>
      </c>
      <c r="F412" t="s">
        <v>1020</v>
      </c>
      <c r="G412" t="s">
        <v>79</v>
      </c>
      <c r="H412">
        <v>45665</v>
      </c>
      <c r="I412">
        <v>1340.55</v>
      </c>
      <c r="Q412" t="s">
        <v>54</v>
      </c>
    </row>
    <row r="413" spans="2:17" hidden="1" x14ac:dyDescent="0.25">
      <c r="B413">
        <v>104758</v>
      </c>
      <c r="C413" t="s">
        <v>188</v>
      </c>
      <c r="D413" t="s">
        <v>76</v>
      </c>
      <c r="E413" t="s">
        <v>1021</v>
      </c>
      <c r="F413" t="s">
        <v>1022</v>
      </c>
      <c r="G413" t="s">
        <v>79</v>
      </c>
      <c r="H413">
        <v>45623</v>
      </c>
      <c r="I413">
        <v>0</v>
      </c>
      <c r="Q413" t="s">
        <v>54</v>
      </c>
    </row>
    <row r="414" spans="2:17" hidden="1" x14ac:dyDescent="0.25">
      <c r="B414">
        <v>107786</v>
      </c>
      <c r="C414" t="s">
        <v>242</v>
      </c>
      <c r="D414" t="s">
        <v>76</v>
      </c>
      <c r="E414" t="s">
        <v>1023</v>
      </c>
      <c r="F414" t="s">
        <v>1024</v>
      </c>
      <c r="G414" t="s">
        <v>101</v>
      </c>
      <c r="H414">
        <v>45672</v>
      </c>
      <c r="I414">
        <v>689.72</v>
      </c>
      <c r="Q414" t="s">
        <v>54</v>
      </c>
    </row>
    <row r="415" spans="2:17" hidden="1" x14ac:dyDescent="0.25">
      <c r="B415">
        <v>107776</v>
      </c>
      <c r="C415" t="s">
        <v>151</v>
      </c>
      <c r="D415" t="s">
        <v>76</v>
      </c>
      <c r="E415" t="s">
        <v>1025</v>
      </c>
      <c r="F415" t="s">
        <v>1026</v>
      </c>
      <c r="G415" t="s">
        <v>79</v>
      </c>
      <c r="H415">
        <v>45632</v>
      </c>
      <c r="I415">
        <v>11595.14</v>
      </c>
      <c r="Q415" t="s">
        <v>54</v>
      </c>
    </row>
    <row r="416" spans="2:17" hidden="1" x14ac:dyDescent="0.25">
      <c r="B416">
        <v>122430</v>
      </c>
      <c r="C416" t="s">
        <v>127</v>
      </c>
      <c r="D416" t="s">
        <v>76</v>
      </c>
      <c r="E416" t="s">
        <v>1027</v>
      </c>
      <c r="F416" t="s">
        <v>1028</v>
      </c>
      <c r="G416" t="s">
        <v>79</v>
      </c>
      <c r="H416">
        <v>45667</v>
      </c>
      <c r="I416">
        <v>34.56</v>
      </c>
      <c r="Q416" t="s">
        <v>54</v>
      </c>
    </row>
    <row r="417" spans="2:17" hidden="1" x14ac:dyDescent="0.25">
      <c r="B417">
        <v>107786</v>
      </c>
      <c r="C417" t="s">
        <v>242</v>
      </c>
      <c r="D417" t="s">
        <v>76</v>
      </c>
      <c r="E417" t="s">
        <v>1029</v>
      </c>
      <c r="F417" t="s">
        <v>1030</v>
      </c>
      <c r="G417" t="s">
        <v>101</v>
      </c>
      <c r="H417">
        <v>45693</v>
      </c>
      <c r="I417">
        <v>420.49</v>
      </c>
      <c r="Q417" t="s">
        <v>54</v>
      </c>
    </row>
    <row r="418" spans="2:17" hidden="1" x14ac:dyDescent="0.25">
      <c r="B418">
        <v>104758</v>
      </c>
      <c r="C418" t="s">
        <v>188</v>
      </c>
      <c r="D418" t="s">
        <v>76</v>
      </c>
      <c r="E418" t="s">
        <v>1031</v>
      </c>
      <c r="F418" t="s">
        <v>1032</v>
      </c>
      <c r="G418" t="s">
        <v>79</v>
      </c>
      <c r="H418">
        <v>45664</v>
      </c>
      <c r="I418">
        <v>381</v>
      </c>
      <c r="Q418" t="s">
        <v>54</v>
      </c>
    </row>
    <row r="419" spans="2:17" hidden="1" x14ac:dyDescent="0.25">
      <c r="B419">
        <v>849</v>
      </c>
      <c r="C419" t="s">
        <v>1034</v>
      </c>
      <c r="D419" t="s">
        <v>76</v>
      </c>
      <c r="E419" t="s">
        <v>1035</v>
      </c>
      <c r="F419" t="s">
        <v>1036</v>
      </c>
      <c r="G419" t="s">
        <v>79</v>
      </c>
      <c r="H419">
        <v>45587</v>
      </c>
      <c r="I419">
        <v>4408.82</v>
      </c>
      <c r="Q419" t="s">
        <v>54</v>
      </c>
    </row>
    <row r="420" spans="2:17" hidden="1" x14ac:dyDescent="0.25">
      <c r="B420">
        <v>104758</v>
      </c>
      <c r="C420" t="s">
        <v>188</v>
      </c>
      <c r="D420" t="s">
        <v>76</v>
      </c>
      <c r="E420" t="s">
        <v>1037</v>
      </c>
      <c r="F420" t="s">
        <v>1038</v>
      </c>
      <c r="G420" t="s">
        <v>79</v>
      </c>
      <c r="H420">
        <v>45594</v>
      </c>
      <c r="I420">
        <v>1206</v>
      </c>
      <c r="Q420" t="s">
        <v>54</v>
      </c>
    </row>
    <row r="421" spans="2:17" hidden="1" x14ac:dyDescent="0.25">
      <c r="B421">
        <v>107486</v>
      </c>
      <c r="C421" t="s">
        <v>308</v>
      </c>
      <c r="D421" t="s">
        <v>76</v>
      </c>
      <c r="E421" t="s">
        <v>1039</v>
      </c>
      <c r="F421" t="s">
        <v>1040</v>
      </c>
      <c r="G421" t="s">
        <v>101</v>
      </c>
      <c r="H421">
        <v>45708</v>
      </c>
      <c r="I421">
        <v>82.22</v>
      </c>
      <c r="Q421" t="s">
        <v>54</v>
      </c>
    </row>
    <row r="422" spans="2:17" hidden="1" x14ac:dyDescent="0.25">
      <c r="B422">
        <v>122430</v>
      </c>
      <c r="C422" t="s">
        <v>127</v>
      </c>
      <c r="D422" t="s">
        <v>76</v>
      </c>
      <c r="E422" t="s">
        <v>1041</v>
      </c>
      <c r="F422" t="s">
        <v>1042</v>
      </c>
      <c r="G422" t="s">
        <v>79</v>
      </c>
      <c r="H422">
        <v>45678</v>
      </c>
      <c r="I422">
        <v>964.8</v>
      </c>
      <c r="Q422" t="s">
        <v>54</v>
      </c>
    </row>
    <row r="423" spans="2:17" hidden="1" x14ac:dyDescent="0.25">
      <c r="B423">
        <v>102775</v>
      </c>
      <c r="C423" t="s">
        <v>75</v>
      </c>
      <c r="D423" t="s">
        <v>76</v>
      </c>
      <c r="E423" t="s">
        <v>1043</v>
      </c>
      <c r="F423" t="s">
        <v>1044</v>
      </c>
      <c r="G423" t="s">
        <v>79</v>
      </c>
      <c r="H423">
        <v>45608</v>
      </c>
      <c r="I423">
        <v>4601.93</v>
      </c>
      <c r="Q423" t="s">
        <v>54</v>
      </c>
    </row>
    <row r="424" spans="2:17" hidden="1" x14ac:dyDescent="0.25">
      <c r="B424">
        <v>103423</v>
      </c>
      <c r="C424" t="s">
        <v>82</v>
      </c>
      <c r="D424" t="s">
        <v>76</v>
      </c>
      <c r="E424" t="s">
        <v>1045</v>
      </c>
      <c r="F424" t="s">
        <v>1046</v>
      </c>
      <c r="G424" t="s">
        <v>79</v>
      </c>
      <c r="H424">
        <v>45716</v>
      </c>
      <c r="I424">
        <v>0</v>
      </c>
      <c r="Q424" t="s">
        <v>54</v>
      </c>
    </row>
    <row r="425" spans="2:17" hidden="1" x14ac:dyDescent="0.25">
      <c r="B425">
        <v>102305</v>
      </c>
      <c r="C425" t="s">
        <v>1048</v>
      </c>
      <c r="D425" t="s">
        <v>76</v>
      </c>
      <c r="E425" t="s">
        <v>1049</v>
      </c>
      <c r="F425" t="s">
        <v>1050</v>
      </c>
      <c r="G425" t="s">
        <v>79</v>
      </c>
      <c r="H425">
        <v>45587</v>
      </c>
      <c r="I425">
        <v>1266.32</v>
      </c>
      <c r="Q425" t="s">
        <v>54</v>
      </c>
    </row>
    <row r="426" spans="2:17" hidden="1" x14ac:dyDescent="0.25">
      <c r="B426">
        <v>104758</v>
      </c>
      <c r="C426" t="s">
        <v>188</v>
      </c>
      <c r="D426" t="s">
        <v>76</v>
      </c>
      <c r="E426" t="s">
        <v>1051</v>
      </c>
      <c r="F426" t="s">
        <v>1052</v>
      </c>
      <c r="G426" t="s">
        <v>101</v>
      </c>
      <c r="H426">
        <v>45687</v>
      </c>
      <c r="I426">
        <v>139.38999999999999</v>
      </c>
      <c r="Q426" t="s">
        <v>54</v>
      </c>
    </row>
    <row r="427" spans="2:17" hidden="1" x14ac:dyDescent="0.25">
      <c r="B427">
        <v>107786</v>
      </c>
      <c r="C427" t="s">
        <v>242</v>
      </c>
      <c r="D427" t="s">
        <v>76</v>
      </c>
      <c r="E427" t="s">
        <v>1053</v>
      </c>
      <c r="F427" t="s">
        <v>1054</v>
      </c>
      <c r="G427" t="s">
        <v>79</v>
      </c>
      <c r="H427">
        <v>45581</v>
      </c>
      <c r="I427">
        <v>406.28</v>
      </c>
      <c r="Q427" t="s">
        <v>54</v>
      </c>
    </row>
    <row r="428" spans="2:17" hidden="1" x14ac:dyDescent="0.25">
      <c r="B428">
        <v>122430</v>
      </c>
      <c r="C428" t="s">
        <v>127</v>
      </c>
      <c r="D428" t="s">
        <v>76</v>
      </c>
      <c r="E428" t="s">
        <v>1055</v>
      </c>
      <c r="F428" t="s">
        <v>1056</v>
      </c>
      <c r="G428" t="s">
        <v>101</v>
      </c>
      <c r="H428">
        <v>45694</v>
      </c>
      <c r="I428">
        <v>228.37</v>
      </c>
      <c r="Q428" t="s">
        <v>54</v>
      </c>
    </row>
    <row r="429" spans="2:17" hidden="1" x14ac:dyDescent="0.25">
      <c r="B429">
        <v>104758</v>
      </c>
      <c r="C429" t="s">
        <v>188</v>
      </c>
      <c r="D429" t="s">
        <v>76</v>
      </c>
      <c r="E429" t="s">
        <v>1057</v>
      </c>
      <c r="F429" t="s">
        <v>1058</v>
      </c>
      <c r="G429" t="s">
        <v>79</v>
      </c>
      <c r="H429">
        <v>45594</v>
      </c>
      <c r="I429">
        <v>184.8</v>
      </c>
      <c r="Q429" t="s">
        <v>54</v>
      </c>
    </row>
    <row r="430" spans="2:17" hidden="1" x14ac:dyDescent="0.25">
      <c r="B430">
        <v>122430</v>
      </c>
      <c r="C430" t="s">
        <v>127</v>
      </c>
      <c r="D430" t="s">
        <v>76</v>
      </c>
      <c r="E430" t="s">
        <v>1059</v>
      </c>
      <c r="F430" t="s">
        <v>1060</v>
      </c>
      <c r="G430" t="s">
        <v>101</v>
      </c>
      <c r="H430">
        <v>45716</v>
      </c>
      <c r="I430">
        <v>67.62</v>
      </c>
      <c r="Q430" t="s">
        <v>54</v>
      </c>
    </row>
    <row r="431" spans="2:17" hidden="1" x14ac:dyDescent="0.25">
      <c r="B431">
        <v>107786</v>
      </c>
      <c r="C431" t="s">
        <v>242</v>
      </c>
      <c r="D431" t="s">
        <v>76</v>
      </c>
      <c r="E431" t="s">
        <v>1061</v>
      </c>
      <c r="F431" t="s">
        <v>1062</v>
      </c>
      <c r="G431" t="s">
        <v>101</v>
      </c>
      <c r="H431">
        <v>45700</v>
      </c>
      <c r="I431">
        <v>1675.35</v>
      </c>
      <c r="Q431" t="s">
        <v>54</v>
      </c>
    </row>
    <row r="432" spans="2:17" hidden="1" x14ac:dyDescent="0.25">
      <c r="B432">
        <v>104758</v>
      </c>
      <c r="C432" t="s">
        <v>188</v>
      </c>
      <c r="D432" t="s">
        <v>76</v>
      </c>
      <c r="E432" t="s">
        <v>1063</v>
      </c>
      <c r="F432" t="s">
        <v>1064</v>
      </c>
      <c r="G432" t="s">
        <v>79</v>
      </c>
      <c r="H432">
        <v>45616</v>
      </c>
      <c r="I432">
        <v>80.400000000000006</v>
      </c>
      <c r="Q432" t="s">
        <v>54</v>
      </c>
    </row>
    <row r="433" spans="2:17" hidden="1" x14ac:dyDescent="0.25">
      <c r="B433">
        <v>121550</v>
      </c>
      <c r="C433" t="s">
        <v>418</v>
      </c>
      <c r="D433" t="s">
        <v>76</v>
      </c>
      <c r="E433" t="s">
        <v>1065</v>
      </c>
      <c r="F433" t="s">
        <v>1066</v>
      </c>
      <c r="G433" t="s">
        <v>79</v>
      </c>
      <c r="H433">
        <v>45597</v>
      </c>
      <c r="I433">
        <v>590.76</v>
      </c>
      <c r="Q433" t="s">
        <v>54</v>
      </c>
    </row>
    <row r="434" spans="2:17" hidden="1" x14ac:dyDescent="0.25">
      <c r="B434">
        <v>107786</v>
      </c>
      <c r="C434" t="s">
        <v>242</v>
      </c>
      <c r="D434" t="s">
        <v>76</v>
      </c>
      <c r="E434" t="s">
        <v>1067</v>
      </c>
      <c r="F434" t="s">
        <v>1068</v>
      </c>
      <c r="G434" t="s">
        <v>79</v>
      </c>
      <c r="H434">
        <v>45583</v>
      </c>
      <c r="I434">
        <v>1437.93</v>
      </c>
      <c r="Q434" t="s">
        <v>54</v>
      </c>
    </row>
    <row r="435" spans="2:17" hidden="1" x14ac:dyDescent="0.25">
      <c r="B435">
        <v>100996</v>
      </c>
      <c r="C435" t="s">
        <v>1070</v>
      </c>
      <c r="D435" t="s">
        <v>76</v>
      </c>
      <c r="E435" t="s">
        <v>1071</v>
      </c>
      <c r="F435" t="s">
        <v>1072</v>
      </c>
      <c r="G435" t="s">
        <v>101</v>
      </c>
      <c r="H435">
        <v>45714</v>
      </c>
      <c r="I435">
        <v>3808.13</v>
      </c>
      <c r="Q435" t="s">
        <v>54</v>
      </c>
    </row>
    <row r="436" spans="2:17" hidden="1" x14ac:dyDescent="0.25">
      <c r="B436">
        <v>123975</v>
      </c>
      <c r="C436" t="s">
        <v>751</v>
      </c>
      <c r="D436" t="s">
        <v>76</v>
      </c>
      <c r="E436" t="s">
        <v>1073</v>
      </c>
      <c r="F436" t="s">
        <v>1074</v>
      </c>
      <c r="G436" t="s">
        <v>79</v>
      </c>
      <c r="H436">
        <v>45588</v>
      </c>
      <c r="I436">
        <v>2830.8</v>
      </c>
      <c r="Q436" t="s">
        <v>54</v>
      </c>
    </row>
    <row r="437" spans="2:17" hidden="1" x14ac:dyDescent="0.25">
      <c r="B437">
        <v>122430</v>
      </c>
      <c r="C437" t="s">
        <v>127</v>
      </c>
      <c r="D437" t="s">
        <v>76</v>
      </c>
      <c r="E437" t="s">
        <v>1075</v>
      </c>
      <c r="F437" t="s">
        <v>1076</v>
      </c>
      <c r="G437" t="s">
        <v>79</v>
      </c>
      <c r="H437">
        <v>45672</v>
      </c>
      <c r="I437">
        <v>32.78</v>
      </c>
      <c r="Q437" t="s">
        <v>54</v>
      </c>
    </row>
    <row r="438" spans="2:17" hidden="1" x14ac:dyDescent="0.25">
      <c r="B438">
        <v>122430</v>
      </c>
      <c r="C438" t="s">
        <v>127</v>
      </c>
      <c r="D438" t="s">
        <v>76</v>
      </c>
      <c r="E438" t="s">
        <v>1077</v>
      </c>
      <c r="F438" t="s">
        <v>1078</v>
      </c>
      <c r="G438" t="s">
        <v>79</v>
      </c>
      <c r="H438">
        <v>45594</v>
      </c>
      <c r="I438">
        <v>225.9</v>
      </c>
      <c r="Q438" t="s">
        <v>54</v>
      </c>
    </row>
    <row r="439" spans="2:17" hidden="1" x14ac:dyDescent="0.25">
      <c r="B439">
        <v>107786</v>
      </c>
      <c r="C439" t="s">
        <v>242</v>
      </c>
      <c r="D439" t="s">
        <v>76</v>
      </c>
      <c r="E439" t="s">
        <v>1079</v>
      </c>
      <c r="F439" t="s">
        <v>1080</v>
      </c>
      <c r="G439" t="s">
        <v>79</v>
      </c>
      <c r="H439">
        <v>45581</v>
      </c>
      <c r="I439">
        <v>1218.49</v>
      </c>
      <c r="Q439" t="s">
        <v>54</v>
      </c>
    </row>
    <row r="440" spans="2:17" hidden="1" x14ac:dyDescent="0.25">
      <c r="B440">
        <v>103423</v>
      </c>
      <c r="C440" t="s">
        <v>82</v>
      </c>
      <c r="D440" t="s">
        <v>76</v>
      </c>
      <c r="E440" t="s">
        <v>1081</v>
      </c>
      <c r="F440" t="s">
        <v>1082</v>
      </c>
      <c r="G440" t="s">
        <v>79</v>
      </c>
      <c r="H440">
        <v>45581</v>
      </c>
      <c r="I440">
        <v>2837.78</v>
      </c>
      <c r="Q440" t="s">
        <v>54</v>
      </c>
    </row>
    <row r="441" spans="2:17" hidden="1" x14ac:dyDescent="0.25">
      <c r="B441">
        <v>122430</v>
      </c>
      <c r="C441" t="s">
        <v>127</v>
      </c>
      <c r="D441" t="s">
        <v>76</v>
      </c>
      <c r="E441" t="s">
        <v>1083</v>
      </c>
      <c r="F441" t="s">
        <v>353</v>
      </c>
      <c r="G441" t="s">
        <v>79</v>
      </c>
      <c r="H441">
        <v>45604</v>
      </c>
      <c r="I441">
        <v>27.27</v>
      </c>
      <c r="Q441" t="s">
        <v>54</v>
      </c>
    </row>
    <row r="442" spans="2:17" hidden="1" x14ac:dyDescent="0.25">
      <c r="B442">
        <v>109455</v>
      </c>
      <c r="C442" t="s">
        <v>312</v>
      </c>
      <c r="D442" t="s">
        <v>76</v>
      </c>
      <c r="E442" t="s">
        <v>1084</v>
      </c>
      <c r="F442" t="s">
        <v>1085</v>
      </c>
      <c r="G442" t="s">
        <v>79</v>
      </c>
      <c r="H442">
        <v>45589</v>
      </c>
      <c r="I442">
        <v>56</v>
      </c>
      <c r="Q442" t="s">
        <v>54</v>
      </c>
    </row>
    <row r="443" spans="2:17" hidden="1" x14ac:dyDescent="0.25">
      <c r="B443">
        <v>104758</v>
      </c>
      <c r="C443" t="s">
        <v>188</v>
      </c>
      <c r="D443" t="s">
        <v>76</v>
      </c>
      <c r="E443" t="s">
        <v>1086</v>
      </c>
      <c r="F443" t="s">
        <v>1087</v>
      </c>
      <c r="G443" t="s">
        <v>79</v>
      </c>
      <c r="H443">
        <v>45601</v>
      </c>
      <c r="I443">
        <v>250.88</v>
      </c>
      <c r="Q443" t="s">
        <v>54</v>
      </c>
    </row>
    <row r="444" spans="2:17" hidden="1" x14ac:dyDescent="0.25">
      <c r="B444">
        <v>122034</v>
      </c>
      <c r="C444" t="s">
        <v>575</v>
      </c>
      <c r="D444" t="s">
        <v>76</v>
      </c>
      <c r="E444" t="s">
        <v>1088</v>
      </c>
      <c r="F444" t="s">
        <v>1089</v>
      </c>
      <c r="G444" t="s">
        <v>101</v>
      </c>
      <c r="H444">
        <v>45706</v>
      </c>
      <c r="I444">
        <v>1236.21</v>
      </c>
      <c r="Q444" t="s">
        <v>54</v>
      </c>
    </row>
    <row r="445" spans="2:17" hidden="1" x14ac:dyDescent="0.25">
      <c r="B445">
        <v>103423</v>
      </c>
      <c r="C445" t="s">
        <v>82</v>
      </c>
      <c r="D445" t="s">
        <v>76</v>
      </c>
      <c r="E445" t="s">
        <v>1090</v>
      </c>
      <c r="F445" t="s">
        <v>1091</v>
      </c>
      <c r="G445" t="s">
        <v>79</v>
      </c>
      <c r="H445">
        <v>45595</v>
      </c>
      <c r="I445">
        <v>406.41</v>
      </c>
      <c r="Q445" t="s">
        <v>54</v>
      </c>
    </row>
    <row r="446" spans="2:17" hidden="1" x14ac:dyDescent="0.25">
      <c r="B446">
        <v>107486</v>
      </c>
      <c r="C446" t="s">
        <v>308</v>
      </c>
      <c r="D446" t="s">
        <v>76</v>
      </c>
      <c r="E446" t="s">
        <v>1092</v>
      </c>
      <c r="F446" t="s">
        <v>1093</v>
      </c>
      <c r="G446" t="s">
        <v>101</v>
      </c>
      <c r="H446">
        <v>45700</v>
      </c>
      <c r="I446">
        <v>55.47</v>
      </c>
      <c r="Q446" t="s">
        <v>54</v>
      </c>
    </row>
    <row r="447" spans="2:17" hidden="1" x14ac:dyDescent="0.25">
      <c r="B447">
        <v>122430</v>
      </c>
      <c r="C447" t="s">
        <v>127</v>
      </c>
      <c r="D447" t="s">
        <v>76</v>
      </c>
      <c r="E447" t="s">
        <v>1094</v>
      </c>
      <c r="F447" t="s">
        <v>1095</v>
      </c>
      <c r="G447" t="s">
        <v>79</v>
      </c>
      <c r="H447">
        <v>45597</v>
      </c>
      <c r="I447">
        <v>71.92</v>
      </c>
      <c r="Q447" t="s">
        <v>54</v>
      </c>
    </row>
    <row r="448" spans="2:17" hidden="1" x14ac:dyDescent="0.25">
      <c r="B448">
        <v>122430</v>
      </c>
      <c r="C448" t="s">
        <v>127</v>
      </c>
      <c r="D448" t="s">
        <v>76</v>
      </c>
      <c r="E448" t="s">
        <v>1096</v>
      </c>
      <c r="F448" t="s">
        <v>1097</v>
      </c>
      <c r="G448" t="s">
        <v>79</v>
      </c>
      <c r="H448">
        <v>45645</v>
      </c>
      <c r="I448">
        <v>241.2</v>
      </c>
      <c r="Q448" t="s">
        <v>54</v>
      </c>
    </row>
    <row r="449" spans="2:17" hidden="1" x14ac:dyDescent="0.25">
      <c r="B449">
        <v>107786</v>
      </c>
      <c r="C449" t="s">
        <v>242</v>
      </c>
      <c r="D449" t="s">
        <v>76</v>
      </c>
      <c r="E449" t="s">
        <v>1098</v>
      </c>
      <c r="F449" t="s">
        <v>1099</v>
      </c>
      <c r="G449" t="s">
        <v>101</v>
      </c>
      <c r="H449">
        <v>45714</v>
      </c>
      <c r="I449">
        <v>3392.91</v>
      </c>
      <c r="Q449" t="s">
        <v>54</v>
      </c>
    </row>
    <row r="450" spans="2:17" hidden="1" x14ac:dyDescent="0.25">
      <c r="B450">
        <v>122430</v>
      </c>
      <c r="C450" t="s">
        <v>127</v>
      </c>
      <c r="D450" t="s">
        <v>76</v>
      </c>
      <c r="E450" t="s">
        <v>1100</v>
      </c>
      <c r="F450" t="s">
        <v>1101</v>
      </c>
      <c r="G450" t="s">
        <v>79</v>
      </c>
      <c r="H450">
        <v>45642</v>
      </c>
      <c r="I450">
        <v>475.2</v>
      </c>
      <c r="Q450" t="s">
        <v>54</v>
      </c>
    </row>
    <row r="451" spans="2:17" hidden="1" x14ac:dyDescent="0.25">
      <c r="B451">
        <v>108481</v>
      </c>
      <c r="C451" t="s">
        <v>121</v>
      </c>
      <c r="D451" t="s">
        <v>76</v>
      </c>
      <c r="E451" t="s">
        <v>1102</v>
      </c>
      <c r="F451" t="s">
        <v>1103</v>
      </c>
      <c r="G451" t="s">
        <v>79</v>
      </c>
      <c r="H451">
        <v>45681</v>
      </c>
      <c r="I451">
        <v>18068.48</v>
      </c>
      <c r="Q451" t="s">
        <v>54</v>
      </c>
    </row>
    <row r="452" spans="2:17" hidden="1" x14ac:dyDescent="0.25">
      <c r="B452">
        <v>107786</v>
      </c>
      <c r="C452" t="s">
        <v>242</v>
      </c>
      <c r="D452" t="s">
        <v>76</v>
      </c>
      <c r="E452" t="s">
        <v>1104</v>
      </c>
      <c r="F452" t="s">
        <v>1105</v>
      </c>
      <c r="G452" t="s">
        <v>101</v>
      </c>
      <c r="H452">
        <v>45688</v>
      </c>
      <c r="I452">
        <v>268.54000000000002</v>
      </c>
      <c r="Q452" t="s">
        <v>54</v>
      </c>
    </row>
    <row r="453" spans="2:17" hidden="1" x14ac:dyDescent="0.25">
      <c r="B453">
        <v>122430</v>
      </c>
      <c r="C453" t="s">
        <v>127</v>
      </c>
      <c r="D453" t="s">
        <v>76</v>
      </c>
      <c r="E453" t="s">
        <v>1106</v>
      </c>
      <c r="F453" t="s">
        <v>1107</v>
      </c>
      <c r="G453" t="s">
        <v>101</v>
      </c>
      <c r="H453">
        <v>45714</v>
      </c>
      <c r="I453">
        <v>2077.5500000000002</v>
      </c>
      <c r="Q453" t="s">
        <v>54</v>
      </c>
    </row>
    <row r="454" spans="2:17" hidden="1" x14ac:dyDescent="0.25">
      <c r="B454">
        <v>109455</v>
      </c>
      <c r="C454" t="s">
        <v>312</v>
      </c>
      <c r="D454" t="s">
        <v>76</v>
      </c>
      <c r="E454" t="s">
        <v>1108</v>
      </c>
      <c r="F454" t="s">
        <v>1109</v>
      </c>
      <c r="G454" t="s">
        <v>79</v>
      </c>
      <c r="H454">
        <v>45590</v>
      </c>
      <c r="I454">
        <v>79.760000000000005</v>
      </c>
      <c r="Q454" t="s">
        <v>54</v>
      </c>
    </row>
    <row r="455" spans="2:17" hidden="1" x14ac:dyDescent="0.25">
      <c r="B455">
        <v>103423</v>
      </c>
      <c r="C455" t="s">
        <v>82</v>
      </c>
      <c r="D455" t="s">
        <v>76</v>
      </c>
      <c r="E455" t="s">
        <v>1110</v>
      </c>
      <c r="F455" t="s">
        <v>1111</v>
      </c>
      <c r="G455" t="s">
        <v>101</v>
      </c>
      <c r="H455">
        <v>45649</v>
      </c>
      <c r="I455">
        <v>2024.21</v>
      </c>
      <c r="Q455" t="s">
        <v>54</v>
      </c>
    </row>
    <row r="456" spans="2:17" hidden="1" x14ac:dyDescent="0.25">
      <c r="B456">
        <v>122430</v>
      </c>
      <c r="C456" t="s">
        <v>127</v>
      </c>
      <c r="D456" t="s">
        <v>76</v>
      </c>
      <c r="E456" t="s">
        <v>1112</v>
      </c>
      <c r="F456" t="s">
        <v>1113</v>
      </c>
      <c r="G456" t="s">
        <v>79</v>
      </c>
      <c r="H456">
        <v>45672</v>
      </c>
      <c r="I456">
        <v>1720.32</v>
      </c>
      <c r="Q456" t="s">
        <v>54</v>
      </c>
    </row>
    <row r="457" spans="2:17" hidden="1" x14ac:dyDescent="0.25">
      <c r="B457">
        <v>209</v>
      </c>
      <c r="C457" t="s">
        <v>1115</v>
      </c>
      <c r="D457" t="s">
        <v>76</v>
      </c>
      <c r="E457" t="s">
        <v>1116</v>
      </c>
      <c r="F457" t="s">
        <v>1117</v>
      </c>
      <c r="G457" t="s">
        <v>79</v>
      </c>
      <c r="H457">
        <v>45629</v>
      </c>
      <c r="I457">
        <v>2282.9</v>
      </c>
      <c r="Q457" t="s">
        <v>54</v>
      </c>
    </row>
    <row r="458" spans="2:17" hidden="1" x14ac:dyDescent="0.25">
      <c r="B458">
        <v>104758</v>
      </c>
      <c r="C458" t="s">
        <v>188</v>
      </c>
      <c r="D458" t="s">
        <v>76</v>
      </c>
      <c r="E458" t="s">
        <v>1118</v>
      </c>
      <c r="F458" t="s">
        <v>1119</v>
      </c>
      <c r="G458" t="s">
        <v>79</v>
      </c>
      <c r="H458">
        <v>45574</v>
      </c>
      <c r="I458">
        <v>2592</v>
      </c>
      <c r="Q458" t="s">
        <v>54</v>
      </c>
    </row>
    <row r="459" spans="2:17" hidden="1" x14ac:dyDescent="0.25">
      <c r="B459">
        <v>104758</v>
      </c>
      <c r="C459" t="s">
        <v>188</v>
      </c>
      <c r="D459" t="s">
        <v>76</v>
      </c>
      <c r="E459" t="s">
        <v>1120</v>
      </c>
      <c r="F459" t="s">
        <v>1121</v>
      </c>
      <c r="G459" t="s">
        <v>79</v>
      </c>
      <c r="H459">
        <v>45618</v>
      </c>
      <c r="I459">
        <v>92.4</v>
      </c>
      <c r="Q459" t="s">
        <v>54</v>
      </c>
    </row>
    <row r="460" spans="2:17" hidden="1" x14ac:dyDescent="0.25">
      <c r="B460">
        <v>104758</v>
      </c>
      <c r="C460" t="s">
        <v>188</v>
      </c>
      <c r="D460" t="s">
        <v>76</v>
      </c>
      <c r="E460" t="s">
        <v>1122</v>
      </c>
      <c r="F460" t="s">
        <v>1123</v>
      </c>
      <c r="G460" t="s">
        <v>79</v>
      </c>
      <c r="H460">
        <v>45643</v>
      </c>
      <c r="I460">
        <v>80.400000000000006</v>
      </c>
      <c r="Q460" t="s">
        <v>54</v>
      </c>
    </row>
    <row r="461" spans="2:17" hidden="1" x14ac:dyDescent="0.25">
      <c r="B461">
        <v>122430</v>
      </c>
      <c r="C461" t="s">
        <v>127</v>
      </c>
      <c r="D461" t="s">
        <v>76</v>
      </c>
      <c r="E461" t="s">
        <v>1124</v>
      </c>
      <c r="F461" t="s">
        <v>1125</v>
      </c>
      <c r="G461" t="s">
        <v>101</v>
      </c>
      <c r="H461">
        <v>45679</v>
      </c>
      <c r="I461">
        <v>145.47</v>
      </c>
      <c r="Q461" t="s">
        <v>54</v>
      </c>
    </row>
    <row r="462" spans="2:17" hidden="1" x14ac:dyDescent="0.25">
      <c r="B462">
        <v>107786</v>
      </c>
      <c r="C462" t="s">
        <v>242</v>
      </c>
      <c r="D462" t="s">
        <v>76</v>
      </c>
      <c r="E462" t="s">
        <v>1126</v>
      </c>
      <c r="F462" t="s">
        <v>1127</v>
      </c>
      <c r="G462" t="s">
        <v>101</v>
      </c>
      <c r="H462">
        <v>45667</v>
      </c>
      <c r="I462">
        <v>152.94999999999999</v>
      </c>
      <c r="Q462" t="s">
        <v>54</v>
      </c>
    </row>
    <row r="463" spans="2:17" hidden="1" x14ac:dyDescent="0.25">
      <c r="B463">
        <v>107486</v>
      </c>
      <c r="C463" t="s">
        <v>308</v>
      </c>
      <c r="D463" t="s">
        <v>76</v>
      </c>
      <c r="E463" t="s">
        <v>1128</v>
      </c>
      <c r="F463" t="s">
        <v>1129</v>
      </c>
      <c r="G463" t="s">
        <v>79</v>
      </c>
      <c r="H463">
        <v>45603</v>
      </c>
      <c r="I463">
        <v>0</v>
      </c>
      <c r="Q463" t="s">
        <v>54</v>
      </c>
    </row>
    <row r="464" spans="2:17" hidden="1" x14ac:dyDescent="0.25">
      <c r="B464">
        <v>121550</v>
      </c>
      <c r="C464" t="s">
        <v>418</v>
      </c>
      <c r="D464" t="s">
        <v>76</v>
      </c>
      <c r="E464" t="s">
        <v>1130</v>
      </c>
      <c r="F464" t="s">
        <v>1131</v>
      </c>
      <c r="G464" t="s">
        <v>79</v>
      </c>
      <c r="H464">
        <v>45569</v>
      </c>
      <c r="I464">
        <v>649.88</v>
      </c>
      <c r="Q464" t="s">
        <v>54</v>
      </c>
    </row>
    <row r="465" spans="2:17" hidden="1" x14ac:dyDescent="0.25">
      <c r="B465">
        <v>122430</v>
      </c>
      <c r="C465" t="s">
        <v>127</v>
      </c>
      <c r="D465" t="s">
        <v>76</v>
      </c>
      <c r="E465" t="s">
        <v>1132</v>
      </c>
      <c r="F465" t="s">
        <v>685</v>
      </c>
      <c r="G465" t="s">
        <v>101</v>
      </c>
      <c r="H465">
        <v>45709</v>
      </c>
      <c r="I465">
        <v>598.79999999999995</v>
      </c>
      <c r="Q465" t="s">
        <v>54</v>
      </c>
    </row>
    <row r="466" spans="2:17" hidden="1" x14ac:dyDescent="0.25">
      <c r="B466">
        <v>122430</v>
      </c>
      <c r="C466" t="s">
        <v>127</v>
      </c>
      <c r="D466" t="s">
        <v>76</v>
      </c>
      <c r="E466" t="s">
        <v>1133</v>
      </c>
      <c r="F466" t="s">
        <v>351</v>
      </c>
      <c r="G466" t="s">
        <v>79</v>
      </c>
      <c r="H466">
        <v>45672</v>
      </c>
      <c r="I466">
        <v>35.159999999999997</v>
      </c>
      <c r="Q466" t="s">
        <v>54</v>
      </c>
    </row>
    <row r="467" spans="2:17" hidden="1" x14ac:dyDescent="0.25">
      <c r="B467">
        <v>107786</v>
      </c>
      <c r="C467" t="s">
        <v>242</v>
      </c>
      <c r="D467" t="s">
        <v>76</v>
      </c>
      <c r="E467" t="s">
        <v>1134</v>
      </c>
      <c r="F467" t="s">
        <v>472</v>
      </c>
      <c r="G467" t="s">
        <v>101</v>
      </c>
      <c r="H467">
        <v>45678</v>
      </c>
      <c r="I467">
        <v>87.84</v>
      </c>
      <c r="Q467" t="s">
        <v>54</v>
      </c>
    </row>
    <row r="468" spans="2:17" hidden="1" x14ac:dyDescent="0.25">
      <c r="B468">
        <v>107786</v>
      </c>
      <c r="C468" t="s">
        <v>242</v>
      </c>
      <c r="D468" t="s">
        <v>76</v>
      </c>
      <c r="E468" t="s">
        <v>1135</v>
      </c>
      <c r="F468" t="s">
        <v>1136</v>
      </c>
      <c r="G468" t="s">
        <v>79</v>
      </c>
      <c r="H468">
        <v>45630</v>
      </c>
      <c r="I468">
        <v>361.48</v>
      </c>
      <c r="Q468" t="s">
        <v>54</v>
      </c>
    </row>
    <row r="469" spans="2:17" hidden="1" x14ac:dyDescent="0.25">
      <c r="B469">
        <v>103423</v>
      </c>
      <c r="C469" t="s">
        <v>82</v>
      </c>
      <c r="D469" t="s">
        <v>76</v>
      </c>
      <c r="E469" t="s">
        <v>1137</v>
      </c>
      <c r="F469" t="s">
        <v>1138</v>
      </c>
      <c r="G469" t="s">
        <v>101</v>
      </c>
      <c r="H469">
        <v>45659</v>
      </c>
      <c r="I469">
        <v>3846.41</v>
      </c>
      <c r="Q469" t="s">
        <v>54</v>
      </c>
    </row>
    <row r="470" spans="2:17" hidden="1" x14ac:dyDescent="0.25">
      <c r="B470">
        <v>122430</v>
      </c>
      <c r="C470" t="s">
        <v>127</v>
      </c>
      <c r="D470" t="s">
        <v>76</v>
      </c>
      <c r="E470" t="s">
        <v>1139</v>
      </c>
      <c r="F470" t="s">
        <v>1140</v>
      </c>
      <c r="G470" t="s">
        <v>101</v>
      </c>
      <c r="H470">
        <v>45686</v>
      </c>
      <c r="I470">
        <v>209.25</v>
      </c>
      <c r="Q470" t="s">
        <v>54</v>
      </c>
    </row>
    <row r="471" spans="2:17" hidden="1" x14ac:dyDescent="0.25">
      <c r="B471">
        <v>108216</v>
      </c>
      <c r="C471" t="s">
        <v>719</v>
      </c>
      <c r="D471" t="s">
        <v>76</v>
      </c>
      <c r="E471" t="s">
        <v>1141</v>
      </c>
      <c r="F471" t="s">
        <v>1142</v>
      </c>
      <c r="G471" t="s">
        <v>101</v>
      </c>
      <c r="H471">
        <v>45705</v>
      </c>
      <c r="I471">
        <v>2193.56</v>
      </c>
      <c r="Q471" t="s">
        <v>54</v>
      </c>
    </row>
    <row r="472" spans="2:17" hidden="1" x14ac:dyDescent="0.25">
      <c r="B472">
        <v>102967</v>
      </c>
      <c r="C472" t="s">
        <v>329</v>
      </c>
      <c r="D472" t="s">
        <v>76</v>
      </c>
      <c r="E472" t="s">
        <v>1143</v>
      </c>
      <c r="F472" t="s">
        <v>1144</v>
      </c>
      <c r="G472" t="s">
        <v>101</v>
      </c>
      <c r="H472">
        <v>45685</v>
      </c>
      <c r="I472">
        <v>68.61</v>
      </c>
      <c r="Q472" t="s">
        <v>54</v>
      </c>
    </row>
    <row r="473" spans="2:17" hidden="1" x14ac:dyDescent="0.25">
      <c r="B473">
        <v>108481</v>
      </c>
      <c r="C473" t="s">
        <v>121</v>
      </c>
      <c r="D473" t="s">
        <v>76</v>
      </c>
      <c r="E473" t="s">
        <v>1145</v>
      </c>
      <c r="F473" t="s">
        <v>1146</v>
      </c>
      <c r="G473" t="s">
        <v>79</v>
      </c>
      <c r="H473">
        <v>45581</v>
      </c>
      <c r="I473">
        <v>3795.39</v>
      </c>
      <c r="Q473" t="s">
        <v>54</v>
      </c>
    </row>
    <row r="474" spans="2:17" hidden="1" x14ac:dyDescent="0.25">
      <c r="B474">
        <v>107786</v>
      </c>
      <c r="C474" t="s">
        <v>242</v>
      </c>
      <c r="D474" t="s">
        <v>76</v>
      </c>
      <c r="E474" t="s">
        <v>1147</v>
      </c>
      <c r="F474" t="s">
        <v>805</v>
      </c>
      <c r="G474" t="s">
        <v>101</v>
      </c>
      <c r="H474">
        <v>45679</v>
      </c>
      <c r="I474">
        <v>2827.44</v>
      </c>
      <c r="Q474" t="s">
        <v>54</v>
      </c>
    </row>
    <row r="475" spans="2:17" hidden="1" x14ac:dyDescent="0.25">
      <c r="B475">
        <v>107786</v>
      </c>
      <c r="C475" t="s">
        <v>242</v>
      </c>
      <c r="D475" t="s">
        <v>76</v>
      </c>
      <c r="E475" t="s">
        <v>1148</v>
      </c>
      <c r="F475" t="s">
        <v>707</v>
      </c>
      <c r="G475" t="s">
        <v>79</v>
      </c>
      <c r="H475">
        <v>45702</v>
      </c>
      <c r="I475">
        <v>-36.69</v>
      </c>
      <c r="Q475" t="s">
        <v>54</v>
      </c>
    </row>
    <row r="476" spans="2:17" hidden="1" x14ac:dyDescent="0.25">
      <c r="B476">
        <v>107786</v>
      </c>
      <c r="C476" t="s">
        <v>242</v>
      </c>
      <c r="D476" t="s">
        <v>76</v>
      </c>
      <c r="E476" t="s">
        <v>1149</v>
      </c>
      <c r="F476" t="s">
        <v>1150</v>
      </c>
      <c r="G476" t="s">
        <v>79</v>
      </c>
      <c r="H476">
        <v>45611</v>
      </c>
      <c r="I476">
        <v>30.11</v>
      </c>
      <c r="Q476" t="s">
        <v>54</v>
      </c>
    </row>
    <row r="477" spans="2:17" hidden="1" x14ac:dyDescent="0.25">
      <c r="B477">
        <v>104758</v>
      </c>
      <c r="C477" t="s">
        <v>188</v>
      </c>
      <c r="D477" t="s">
        <v>76</v>
      </c>
      <c r="E477" t="s">
        <v>1151</v>
      </c>
      <c r="F477" t="s">
        <v>1152</v>
      </c>
      <c r="G477" t="s">
        <v>79</v>
      </c>
      <c r="H477">
        <v>45643</v>
      </c>
      <c r="I477">
        <v>215.25</v>
      </c>
      <c r="Q477" t="s">
        <v>54</v>
      </c>
    </row>
    <row r="478" spans="2:17" hidden="1" x14ac:dyDescent="0.25">
      <c r="B478">
        <v>107776</v>
      </c>
      <c r="C478" t="s">
        <v>151</v>
      </c>
      <c r="D478" t="s">
        <v>76</v>
      </c>
      <c r="E478" t="s">
        <v>1153</v>
      </c>
      <c r="F478" t="s">
        <v>1154</v>
      </c>
      <c r="G478" t="s">
        <v>79</v>
      </c>
      <c r="H478">
        <v>45645</v>
      </c>
      <c r="I478">
        <v>10242.379999999999</v>
      </c>
      <c r="Q478" t="s">
        <v>54</v>
      </c>
    </row>
    <row r="479" spans="2:17" hidden="1" x14ac:dyDescent="0.25">
      <c r="B479">
        <v>107776</v>
      </c>
      <c r="C479" t="s">
        <v>151</v>
      </c>
      <c r="D479" t="s">
        <v>76</v>
      </c>
      <c r="E479" t="s">
        <v>1155</v>
      </c>
      <c r="F479" t="s">
        <v>1156</v>
      </c>
      <c r="G479" t="s">
        <v>79</v>
      </c>
      <c r="H479">
        <v>45590</v>
      </c>
      <c r="I479">
        <v>14294.17</v>
      </c>
      <c r="Q479" t="s">
        <v>54</v>
      </c>
    </row>
    <row r="480" spans="2:17" hidden="1" x14ac:dyDescent="0.25">
      <c r="B480">
        <v>122430</v>
      </c>
      <c r="C480" t="s">
        <v>127</v>
      </c>
      <c r="D480" t="s">
        <v>76</v>
      </c>
      <c r="E480" t="s">
        <v>1157</v>
      </c>
      <c r="F480" t="s">
        <v>1158</v>
      </c>
      <c r="G480" t="s">
        <v>79</v>
      </c>
      <c r="H480">
        <v>45674</v>
      </c>
      <c r="I480">
        <v>321.60000000000002</v>
      </c>
      <c r="Q480" t="s">
        <v>54</v>
      </c>
    </row>
    <row r="481" spans="2:17" hidden="1" x14ac:dyDescent="0.25">
      <c r="B481">
        <v>122430</v>
      </c>
      <c r="C481" t="s">
        <v>127</v>
      </c>
      <c r="D481" t="s">
        <v>76</v>
      </c>
      <c r="E481" t="s">
        <v>1159</v>
      </c>
      <c r="F481" t="s">
        <v>1160</v>
      </c>
      <c r="G481" t="s">
        <v>79</v>
      </c>
      <c r="H481">
        <v>45631</v>
      </c>
      <c r="I481">
        <v>30.12</v>
      </c>
      <c r="Q481" t="s">
        <v>54</v>
      </c>
    </row>
    <row r="482" spans="2:17" hidden="1" x14ac:dyDescent="0.25">
      <c r="B482">
        <v>107786</v>
      </c>
      <c r="C482" t="s">
        <v>242</v>
      </c>
      <c r="D482" t="s">
        <v>76</v>
      </c>
      <c r="E482" t="s">
        <v>1161</v>
      </c>
      <c r="F482" t="s">
        <v>1162</v>
      </c>
      <c r="G482" t="s">
        <v>101</v>
      </c>
      <c r="H482">
        <v>45665</v>
      </c>
      <c r="I482">
        <v>2134.4899999999998</v>
      </c>
      <c r="Q482" t="s">
        <v>54</v>
      </c>
    </row>
    <row r="483" spans="2:17" hidden="1" x14ac:dyDescent="0.25">
      <c r="B483">
        <v>104804</v>
      </c>
      <c r="C483" t="s">
        <v>367</v>
      </c>
      <c r="D483" t="s">
        <v>76</v>
      </c>
      <c r="E483" t="s">
        <v>1163</v>
      </c>
      <c r="F483" t="s">
        <v>1164</v>
      </c>
      <c r="G483" t="s">
        <v>79</v>
      </c>
      <c r="H483">
        <v>45593</v>
      </c>
      <c r="I483">
        <v>590.37</v>
      </c>
      <c r="Q483" t="s">
        <v>54</v>
      </c>
    </row>
    <row r="484" spans="2:17" hidden="1" x14ac:dyDescent="0.25">
      <c r="B484">
        <v>122430</v>
      </c>
      <c r="C484" t="s">
        <v>127</v>
      </c>
      <c r="D484" t="s">
        <v>76</v>
      </c>
      <c r="E484" t="s">
        <v>1165</v>
      </c>
      <c r="F484" t="s">
        <v>1166</v>
      </c>
      <c r="G484" t="s">
        <v>101</v>
      </c>
      <c r="H484">
        <v>45708</v>
      </c>
      <c r="I484">
        <v>48.49</v>
      </c>
      <c r="Q484" t="s">
        <v>54</v>
      </c>
    </row>
    <row r="485" spans="2:17" hidden="1" x14ac:dyDescent="0.25">
      <c r="B485">
        <v>103423</v>
      </c>
      <c r="C485" t="s">
        <v>82</v>
      </c>
      <c r="D485" t="s">
        <v>76</v>
      </c>
      <c r="E485" t="s">
        <v>1167</v>
      </c>
      <c r="F485" t="s">
        <v>84</v>
      </c>
      <c r="G485" t="s">
        <v>79</v>
      </c>
      <c r="H485">
        <v>45594</v>
      </c>
      <c r="I485">
        <v>13632.56</v>
      </c>
      <c r="Q485" t="s">
        <v>54</v>
      </c>
    </row>
    <row r="486" spans="2:17" hidden="1" x14ac:dyDescent="0.25">
      <c r="B486">
        <v>104758</v>
      </c>
      <c r="C486" t="s">
        <v>188</v>
      </c>
      <c r="D486" t="s">
        <v>76</v>
      </c>
      <c r="E486" t="s">
        <v>1168</v>
      </c>
      <c r="F486" t="s">
        <v>1169</v>
      </c>
      <c r="G486" t="s">
        <v>79</v>
      </c>
      <c r="H486">
        <v>45643</v>
      </c>
      <c r="I486">
        <v>562.79999999999995</v>
      </c>
      <c r="Q486" t="s">
        <v>54</v>
      </c>
    </row>
    <row r="487" spans="2:17" hidden="1" x14ac:dyDescent="0.25">
      <c r="B487">
        <v>122430</v>
      </c>
      <c r="C487" t="s">
        <v>127</v>
      </c>
      <c r="D487" t="s">
        <v>76</v>
      </c>
      <c r="E487" t="s">
        <v>1170</v>
      </c>
      <c r="F487" t="s">
        <v>1171</v>
      </c>
      <c r="G487" t="s">
        <v>79</v>
      </c>
      <c r="H487">
        <v>45603</v>
      </c>
      <c r="I487">
        <v>157.56</v>
      </c>
      <c r="Q487" t="s">
        <v>54</v>
      </c>
    </row>
    <row r="488" spans="2:17" hidden="1" x14ac:dyDescent="0.25">
      <c r="B488">
        <v>104758</v>
      </c>
      <c r="C488" t="s">
        <v>188</v>
      </c>
      <c r="D488" t="s">
        <v>76</v>
      </c>
      <c r="E488" t="s">
        <v>1172</v>
      </c>
      <c r="F488" t="s">
        <v>1173</v>
      </c>
      <c r="G488" t="s">
        <v>79</v>
      </c>
      <c r="H488">
        <v>45664</v>
      </c>
      <c r="I488">
        <v>1045.2</v>
      </c>
      <c r="Q488" t="s">
        <v>54</v>
      </c>
    </row>
    <row r="489" spans="2:17" hidden="1" x14ac:dyDescent="0.25">
      <c r="B489">
        <v>121550</v>
      </c>
      <c r="C489" t="s">
        <v>418</v>
      </c>
      <c r="D489" t="s">
        <v>76</v>
      </c>
      <c r="E489" t="s">
        <v>1174</v>
      </c>
      <c r="F489" t="s">
        <v>1175</v>
      </c>
      <c r="G489" t="s">
        <v>79</v>
      </c>
      <c r="H489">
        <v>45594</v>
      </c>
      <c r="I489">
        <v>3465.8</v>
      </c>
      <c r="Q489" t="s">
        <v>54</v>
      </c>
    </row>
    <row r="490" spans="2:17" hidden="1" x14ac:dyDescent="0.25">
      <c r="B490">
        <v>103423</v>
      </c>
      <c r="C490" t="s">
        <v>82</v>
      </c>
      <c r="D490" t="s">
        <v>76</v>
      </c>
      <c r="E490" t="s">
        <v>1176</v>
      </c>
      <c r="F490" t="s">
        <v>1177</v>
      </c>
      <c r="G490" t="s">
        <v>79</v>
      </c>
      <c r="H490">
        <v>45610</v>
      </c>
      <c r="I490">
        <v>3524.49</v>
      </c>
      <c r="Q490" t="s">
        <v>54</v>
      </c>
    </row>
    <row r="491" spans="2:17" hidden="1" x14ac:dyDescent="0.25">
      <c r="B491">
        <v>122430</v>
      </c>
      <c r="C491" t="s">
        <v>127</v>
      </c>
      <c r="D491" t="s">
        <v>76</v>
      </c>
      <c r="E491" t="s">
        <v>1178</v>
      </c>
      <c r="F491" t="s">
        <v>1179</v>
      </c>
      <c r="G491" t="s">
        <v>79</v>
      </c>
      <c r="H491">
        <v>45595</v>
      </c>
      <c r="I491">
        <v>2264.2399999999998</v>
      </c>
      <c r="Q491" t="s">
        <v>54</v>
      </c>
    </row>
    <row r="492" spans="2:17" hidden="1" x14ac:dyDescent="0.25">
      <c r="B492">
        <v>107776</v>
      </c>
      <c r="C492" t="s">
        <v>151</v>
      </c>
      <c r="D492" t="s">
        <v>76</v>
      </c>
      <c r="E492" t="s">
        <v>1180</v>
      </c>
      <c r="F492" t="s">
        <v>1181</v>
      </c>
      <c r="G492" t="s">
        <v>79</v>
      </c>
      <c r="H492">
        <v>45629</v>
      </c>
      <c r="I492">
        <v>19960.740000000002</v>
      </c>
      <c r="Q492" t="s">
        <v>54</v>
      </c>
    </row>
    <row r="493" spans="2:17" hidden="1" x14ac:dyDescent="0.25">
      <c r="B493">
        <v>122430</v>
      </c>
      <c r="C493" t="s">
        <v>127</v>
      </c>
      <c r="D493" t="s">
        <v>76</v>
      </c>
      <c r="E493" t="s">
        <v>1182</v>
      </c>
      <c r="F493" t="s">
        <v>1183</v>
      </c>
      <c r="G493" t="s">
        <v>79</v>
      </c>
      <c r="H493">
        <v>45678</v>
      </c>
      <c r="I493">
        <v>11.99</v>
      </c>
      <c r="Q493" t="s">
        <v>54</v>
      </c>
    </row>
    <row r="494" spans="2:17" hidden="1" x14ac:dyDescent="0.25">
      <c r="B494">
        <v>107786</v>
      </c>
      <c r="C494" t="s">
        <v>242</v>
      </c>
      <c r="D494" t="s">
        <v>76</v>
      </c>
      <c r="E494" t="s">
        <v>1184</v>
      </c>
      <c r="F494" t="s">
        <v>1185</v>
      </c>
      <c r="G494" t="s">
        <v>79</v>
      </c>
      <c r="H494">
        <v>45616</v>
      </c>
      <c r="I494">
        <v>212.32</v>
      </c>
      <c r="Q494" t="s">
        <v>54</v>
      </c>
    </row>
    <row r="495" spans="2:17" hidden="1" x14ac:dyDescent="0.25">
      <c r="B495">
        <v>104323</v>
      </c>
      <c r="C495" t="s">
        <v>1187</v>
      </c>
      <c r="D495" t="s">
        <v>76</v>
      </c>
      <c r="E495" t="s">
        <v>1188</v>
      </c>
      <c r="F495" t="s">
        <v>1189</v>
      </c>
      <c r="G495" t="s">
        <v>79</v>
      </c>
      <c r="H495">
        <v>45586</v>
      </c>
      <c r="I495">
        <v>717.53</v>
      </c>
      <c r="Q495" t="s">
        <v>54</v>
      </c>
    </row>
    <row r="496" spans="2:17" hidden="1" x14ac:dyDescent="0.25">
      <c r="B496">
        <v>107776</v>
      </c>
      <c r="C496" t="s">
        <v>151</v>
      </c>
      <c r="D496" t="s">
        <v>76</v>
      </c>
      <c r="E496" t="s">
        <v>1190</v>
      </c>
      <c r="F496" t="s">
        <v>1191</v>
      </c>
      <c r="G496" t="s">
        <v>79</v>
      </c>
      <c r="H496">
        <v>45664</v>
      </c>
      <c r="I496">
        <v>146.12</v>
      </c>
      <c r="Q496" t="s">
        <v>54</v>
      </c>
    </row>
    <row r="497" spans="2:17" hidden="1" x14ac:dyDescent="0.25">
      <c r="B497">
        <v>125030</v>
      </c>
      <c r="C497" t="s">
        <v>394</v>
      </c>
      <c r="D497" t="s">
        <v>76</v>
      </c>
      <c r="E497" t="s">
        <v>1192</v>
      </c>
      <c r="F497" t="s">
        <v>1193</v>
      </c>
      <c r="G497" t="s">
        <v>79</v>
      </c>
      <c r="H497">
        <v>45590</v>
      </c>
      <c r="I497">
        <v>6503.9</v>
      </c>
      <c r="Q497" t="s">
        <v>54</v>
      </c>
    </row>
    <row r="498" spans="2:17" hidden="1" x14ac:dyDescent="0.25">
      <c r="B498">
        <v>122430</v>
      </c>
      <c r="C498" t="s">
        <v>127</v>
      </c>
      <c r="D498" t="s">
        <v>76</v>
      </c>
      <c r="E498" t="s">
        <v>1194</v>
      </c>
      <c r="F498" t="s">
        <v>1195</v>
      </c>
      <c r="G498" t="s">
        <v>79</v>
      </c>
      <c r="H498">
        <v>45665</v>
      </c>
      <c r="I498">
        <v>62.28</v>
      </c>
      <c r="Q498" t="s">
        <v>54</v>
      </c>
    </row>
    <row r="499" spans="2:17" hidden="1" x14ac:dyDescent="0.25">
      <c r="B499">
        <v>122430</v>
      </c>
      <c r="C499" t="s">
        <v>127</v>
      </c>
      <c r="D499" t="s">
        <v>76</v>
      </c>
      <c r="E499" t="s">
        <v>1196</v>
      </c>
      <c r="F499" t="s">
        <v>1197</v>
      </c>
      <c r="G499" t="s">
        <v>101</v>
      </c>
      <c r="H499">
        <v>45691</v>
      </c>
      <c r="I499">
        <v>482.4</v>
      </c>
      <c r="Q499" t="s">
        <v>54</v>
      </c>
    </row>
    <row r="500" spans="2:17" hidden="1" x14ac:dyDescent="0.25">
      <c r="B500">
        <v>122430</v>
      </c>
      <c r="C500" t="s">
        <v>127</v>
      </c>
      <c r="D500" t="s">
        <v>76</v>
      </c>
      <c r="E500" t="s">
        <v>1198</v>
      </c>
      <c r="F500" t="s">
        <v>1199</v>
      </c>
      <c r="G500" t="s">
        <v>79</v>
      </c>
      <c r="H500">
        <v>45672</v>
      </c>
      <c r="I500">
        <v>80.400000000000006</v>
      </c>
      <c r="Q500" t="s">
        <v>54</v>
      </c>
    </row>
    <row r="501" spans="2:17" hidden="1" x14ac:dyDescent="0.25">
      <c r="B501">
        <v>107297</v>
      </c>
      <c r="C501" t="s">
        <v>286</v>
      </c>
      <c r="D501" t="s">
        <v>76</v>
      </c>
      <c r="E501" t="s">
        <v>1200</v>
      </c>
      <c r="F501" t="s">
        <v>1201</v>
      </c>
      <c r="G501" t="s">
        <v>79</v>
      </c>
      <c r="H501">
        <v>45639</v>
      </c>
      <c r="I501">
        <v>809.91</v>
      </c>
      <c r="Q501" t="s">
        <v>54</v>
      </c>
    </row>
    <row r="502" spans="2:17" hidden="1" x14ac:dyDescent="0.25">
      <c r="B502">
        <v>122034</v>
      </c>
      <c r="C502" t="s">
        <v>575</v>
      </c>
      <c r="D502" t="s">
        <v>76</v>
      </c>
      <c r="E502" t="s">
        <v>1202</v>
      </c>
      <c r="F502" t="s">
        <v>1203</v>
      </c>
      <c r="G502" t="s">
        <v>101</v>
      </c>
      <c r="H502">
        <v>45713</v>
      </c>
      <c r="I502">
        <v>368.75</v>
      </c>
      <c r="Q502" t="s">
        <v>54</v>
      </c>
    </row>
    <row r="503" spans="2:17" hidden="1" x14ac:dyDescent="0.25">
      <c r="B503">
        <v>104758</v>
      </c>
      <c r="C503" t="s">
        <v>188</v>
      </c>
      <c r="D503" t="s">
        <v>76</v>
      </c>
      <c r="E503" t="s">
        <v>1204</v>
      </c>
      <c r="F503" t="s">
        <v>1205</v>
      </c>
      <c r="G503" t="s">
        <v>101</v>
      </c>
      <c r="H503">
        <v>45720</v>
      </c>
      <c r="I503">
        <v>402</v>
      </c>
      <c r="Q503" t="s">
        <v>54</v>
      </c>
    </row>
    <row r="504" spans="2:17" hidden="1" x14ac:dyDescent="0.25">
      <c r="B504">
        <v>128340</v>
      </c>
      <c r="C504" t="s">
        <v>137</v>
      </c>
      <c r="D504" t="s">
        <v>76</v>
      </c>
      <c r="E504" t="s">
        <v>1206</v>
      </c>
      <c r="F504" t="s">
        <v>1207</v>
      </c>
      <c r="G504" t="s">
        <v>79</v>
      </c>
      <c r="H504">
        <v>45636</v>
      </c>
      <c r="I504">
        <v>934.18</v>
      </c>
      <c r="Q504" t="s">
        <v>54</v>
      </c>
    </row>
    <row r="505" spans="2:17" hidden="1" x14ac:dyDescent="0.25">
      <c r="B505">
        <v>107786</v>
      </c>
      <c r="C505" t="s">
        <v>242</v>
      </c>
      <c r="D505" t="s">
        <v>76</v>
      </c>
      <c r="E505" t="s">
        <v>1208</v>
      </c>
      <c r="F505" t="s">
        <v>1209</v>
      </c>
      <c r="G505" t="s">
        <v>79</v>
      </c>
      <c r="H505">
        <v>45609</v>
      </c>
      <c r="I505">
        <v>85.78</v>
      </c>
      <c r="Q505" t="s">
        <v>54</v>
      </c>
    </row>
    <row r="506" spans="2:17" hidden="1" x14ac:dyDescent="0.25">
      <c r="B506">
        <v>104758</v>
      </c>
      <c r="C506" t="s">
        <v>188</v>
      </c>
      <c r="D506" t="s">
        <v>76</v>
      </c>
      <c r="E506" t="s">
        <v>1210</v>
      </c>
      <c r="F506" t="s">
        <v>1211</v>
      </c>
      <c r="G506" t="s">
        <v>79</v>
      </c>
      <c r="H506">
        <v>45642</v>
      </c>
      <c r="I506">
        <v>117</v>
      </c>
      <c r="Q506" t="s">
        <v>54</v>
      </c>
    </row>
    <row r="507" spans="2:17" hidden="1" x14ac:dyDescent="0.25">
      <c r="B507">
        <v>103423</v>
      </c>
      <c r="C507" t="s">
        <v>82</v>
      </c>
      <c r="D507" t="s">
        <v>76</v>
      </c>
      <c r="E507" t="s">
        <v>1212</v>
      </c>
      <c r="F507" t="s">
        <v>1213</v>
      </c>
      <c r="G507" t="s">
        <v>101</v>
      </c>
      <c r="H507">
        <v>45644</v>
      </c>
      <c r="I507">
        <v>3208.27</v>
      </c>
      <c r="Q507" t="s">
        <v>54</v>
      </c>
    </row>
    <row r="508" spans="2:17" hidden="1" x14ac:dyDescent="0.25">
      <c r="B508">
        <v>108164</v>
      </c>
      <c r="C508" t="s">
        <v>86</v>
      </c>
      <c r="D508" t="s">
        <v>76</v>
      </c>
      <c r="E508" t="s">
        <v>1214</v>
      </c>
      <c r="F508" t="s">
        <v>1215</v>
      </c>
      <c r="G508" t="s">
        <v>101</v>
      </c>
      <c r="H508">
        <v>45699</v>
      </c>
      <c r="I508">
        <v>5596.46</v>
      </c>
      <c r="Q508" t="s">
        <v>54</v>
      </c>
    </row>
    <row r="509" spans="2:17" hidden="1" x14ac:dyDescent="0.25">
      <c r="B509">
        <v>107486</v>
      </c>
      <c r="C509" t="s">
        <v>308</v>
      </c>
      <c r="D509" t="s">
        <v>76</v>
      </c>
      <c r="E509" t="s">
        <v>1216</v>
      </c>
      <c r="F509" t="s">
        <v>1217</v>
      </c>
      <c r="G509" t="s">
        <v>79</v>
      </c>
      <c r="H509">
        <v>45666</v>
      </c>
      <c r="I509">
        <v>4647.8900000000003</v>
      </c>
      <c r="Q509" t="s">
        <v>54</v>
      </c>
    </row>
    <row r="510" spans="2:17" hidden="1" x14ac:dyDescent="0.25">
      <c r="B510">
        <v>122430</v>
      </c>
      <c r="C510" t="s">
        <v>127</v>
      </c>
      <c r="D510" t="s">
        <v>76</v>
      </c>
      <c r="E510" t="s">
        <v>1218</v>
      </c>
      <c r="F510" t="s">
        <v>1219</v>
      </c>
      <c r="G510" t="s">
        <v>79</v>
      </c>
      <c r="H510">
        <v>45608</v>
      </c>
      <c r="I510">
        <v>446.4</v>
      </c>
      <c r="Q510" t="s">
        <v>54</v>
      </c>
    </row>
    <row r="511" spans="2:17" hidden="1" x14ac:dyDescent="0.25">
      <c r="B511">
        <v>121643</v>
      </c>
      <c r="C511" t="s">
        <v>616</v>
      </c>
      <c r="D511" t="s">
        <v>76</v>
      </c>
      <c r="E511" t="s">
        <v>1220</v>
      </c>
      <c r="F511" t="s">
        <v>1221</v>
      </c>
      <c r="G511" t="s">
        <v>79</v>
      </c>
      <c r="H511">
        <v>45645</v>
      </c>
      <c r="I511">
        <v>0</v>
      </c>
      <c r="Q511" t="s">
        <v>54</v>
      </c>
    </row>
    <row r="512" spans="2:17" hidden="1" x14ac:dyDescent="0.25">
      <c r="B512">
        <v>107486</v>
      </c>
      <c r="C512" t="s">
        <v>308</v>
      </c>
      <c r="D512" t="s">
        <v>76</v>
      </c>
      <c r="E512" t="s">
        <v>1222</v>
      </c>
      <c r="F512" t="s">
        <v>1223</v>
      </c>
      <c r="G512" t="s">
        <v>79</v>
      </c>
      <c r="H512">
        <v>45631</v>
      </c>
      <c r="I512">
        <v>1671.58</v>
      </c>
      <c r="Q512" t="s">
        <v>54</v>
      </c>
    </row>
    <row r="513" spans="2:17" hidden="1" x14ac:dyDescent="0.25">
      <c r="B513">
        <v>104993</v>
      </c>
      <c r="C513" t="s">
        <v>920</v>
      </c>
      <c r="D513" t="s">
        <v>76</v>
      </c>
      <c r="E513" t="s">
        <v>1224</v>
      </c>
      <c r="F513" t="s">
        <v>1225</v>
      </c>
      <c r="G513" t="s">
        <v>79</v>
      </c>
      <c r="H513">
        <v>45657</v>
      </c>
      <c r="I513">
        <v>110</v>
      </c>
      <c r="Q513" t="s">
        <v>54</v>
      </c>
    </row>
    <row r="514" spans="2:17" hidden="1" x14ac:dyDescent="0.25">
      <c r="B514">
        <v>107786</v>
      </c>
      <c r="C514" t="s">
        <v>242</v>
      </c>
      <c r="D514" t="s">
        <v>76</v>
      </c>
      <c r="E514" t="s">
        <v>1226</v>
      </c>
      <c r="F514" t="s">
        <v>1227</v>
      </c>
      <c r="G514" t="s">
        <v>101</v>
      </c>
      <c r="H514">
        <v>45672</v>
      </c>
      <c r="I514">
        <v>869.45</v>
      </c>
      <c r="Q514" t="s">
        <v>54</v>
      </c>
    </row>
    <row r="515" spans="2:17" hidden="1" x14ac:dyDescent="0.25">
      <c r="B515">
        <v>100742</v>
      </c>
      <c r="C515" t="s">
        <v>1229</v>
      </c>
      <c r="D515" t="s">
        <v>76</v>
      </c>
      <c r="E515" t="s">
        <v>1230</v>
      </c>
      <c r="F515" t="s">
        <v>1231</v>
      </c>
      <c r="G515" t="s">
        <v>79</v>
      </c>
      <c r="H515">
        <v>45637</v>
      </c>
      <c r="I515">
        <v>0</v>
      </c>
      <c r="Q515" t="s">
        <v>54</v>
      </c>
    </row>
    <row r="516" spans="2:17" hidden="1" x14ac:dyDescent="0.25">
      <c r="B516">
        <v>101857</v>
      </c>
      <c r="C516" t="s">
        <v>565</v>
      </c>
      <c r="D516" t="s">
        <v>76</v>
      </c>
      <c r="E516" t="s">
        <v>1232</v>
      </c>
      <c r="F516" t="s">
        <v>1233</v>
      </c>
      <c r="G516" t="s">
        <v>79</v>
      </c>
      <c r="H516">
        <v>45616</v>
      </c>
      <c r="I516">
        <v>6660.65</v>
      </c>
      <c r="Q516" t="s">
        <v>54</v>
      </c>
    </row>
    <row r="517" spans="2:17" hidden="1" x14ac:dyDescent="0.25">
      <c r="B517">
        <v>104804</v>
      </c>
      <c r="C517" t="s">
        <v>367</v>
      </c>
      <c r="D517" t="s">
        <v>76</v>
      </c>
      <c r="E517" t="s">
        <v>1234</v>
      </c>
      <c r="F517" t="s">
        <v>1235</v>
      </c>
      <c r="G517" t="s">
        <v>79</v>
      </c>
      <c r="H517">
        <v>45642</v>
      </c>
      <c r="I517">
        <v>6433.16</v>
      </c>
      <c r="Q517" t="s">
        <v>54</v>
      </c>
    </row>
    <row r="518" spans="2:17" hidden="1" x14ac:dyDescent="0.25">
      <c r="B518">
        <v>107786</v>
      </c>
      <c r="C518" t="s">
        <v>242</v>
      </c>
      <c r="D518" t="s">
        <v>76</v>
      </c>
      <c r="E518" t="s">
        <v>1236</v>
      </c>
      <c r="F518" t="s">
        <v>1237</v>
      </c>
      <c r="G518" t="s">
        <v>79</v>
      </c>
      <c r="H518">
        <v>45583</v>
      </c>
      <c r="I518">
        <v>255.44</v>
      </c>
      <c r="Q518" t="s">
        <v>54</v>
      </c>
    </row>
    <row r="519" spans="2:17" hidden="1" x14ac:dyDescent="0.25">
      <c r="B519">
        <v>107786</v>
      </c>
      <c r="C519" t="s">
        <v>242</v>
      </c>
      <c r="D519" t="s">
        <v>76</v>
      </c>
      <c r="E519" t="s">
        <v>1238</v>
      </c>
      <c r="F519" t="s">
        <v>1239</v>
      </c>
      <c r="G519" t="s">
        <v>101</v>
      </c>
      <c r="H519">
        <v>45714</v>
      </c>
      <c r="I519">
        <v>98.18</v>
      </c>
      <c r="Q519" t="s">
        <v>54</v>
      </c>
    </row>
    <row r="520" spans="2:17" hidden="1" x14ac:dyDescent="0.25">
      <c r="B520">
        <v>101526</v>
      </c>
      <c r="C520" t="s">
        <v>82</v>
      </c>
      <c r="D520" t="s">
        <v>76</v>
      </c>
      <c r="E520" t="s">
        <v>1241</v>
      </c>
      <c r="F520" t="s">
        <v>1242</v>
      </c>
      <c r="G520" t="s">
        <v>79</v>
      </c>
      <c r="H520">
        <v>45645</v>
      </c>
      <c r="I520">
        <v>-1991.1</v>
      </c>
      <c r="Q520" t="s">
        <v>54</v>
      </c>
    </row>
    <row r="521" spans="2:17" hidden="1" x14ac:dyDescent="0.25">
      <c r="B521">
        <v>122430</v>
      </c>
      <c r="C521" t="s">
        <v>127</v>
      </c>
      <c r="D521" t="s">
        <v>76</v>
      </c>
      <c r="E521" t="s">
        <v>1243</v>
      </c>
      <c r="F521" t="s">
        <v>365</v>
      </c>
      <c r="G521" t="s">
        <v>79</v>
      </c>
      <c r="H521">
        <v>45630</v>
      </c>
      <c r="I521">
        <v>286.14</v>
      </c>
      <c r="Q521" t="s">
        <v>54</v>
      </c>
    </row>
    <row r="522" spans="2:17" hidden="1" x14ac:dyDescent="0.25">
      <c r="B522">
        <v>122430</v>
      </c>
      <c r="C522" t="s">
        <v>127</v>
      </c>
      <c r="D522" t="s">
        <v>76</v>
      </c>
      <c r="E522" t="s">
        <v>1244</v>
      </c>
      <c r="F522" t="s">
        <v>1245</v>
      </c>
      <c r="G522" t="s">
        <v>101</v>
      </c>
      <c r="H522">
        <v>45701</v>
      </c>
      <c r="I522">
        <v>420.36</v>
      </c>
      <c r="Q522" t="s">
        <v>54</v>
      </c>
    </row>
    <row r="523" spans="2:17" hidden="1" x14ac:dyDescent="0.25">
      <c r="B523">
        <v>122430</v>
      </c>
      <c r="C523" t="s">
        <v>127</v>
      </c>
      <c r="D523" t="s">
        <v>76</v>
      </c>
      <c r="E523" t="s">
        <v>1246</v>
      </c>
      <c r="F523" t="s">
        <v>1247</v>
      </c>
      <c r="G523" t="s">
        <v>101</v>
      </c>
      <c r="H523">
        <v>45691</v>
      </c>
      <c r="I523">
        <v>114.99</v>
      </c>
      <c r="Q523" t="s">
        <v>54</v>
      </c>
    </row>
    <row r="524" spans="2:17" hidden="1" x14ac:dyDescent="0.25">
      <c r="B524">
        <v>107786</v>
      </c>
      <c r="C524" t="s">
        <v>242</v>
      </c>
      <c r="D524" t="s">
        <v>76</v>
      </c>
      <c r="E524" t="s">
        <v>1248</v>
      </c>
      <c r="F524" t="s">
        <v>1249</v>
      </c>
      <c r="G524" t="s">
        <v>79</v>
      </c>
      <c r="H524">
        <v>45600</v>
      </c>
      <c r="I524">
        <v>292.05</v>
      </c>
      <c r="Q524" t="s">
        <v>54</v>
      </c>
    </row>
    <row r="525" spans="2:17" hidden="1" x14ac:dyDescent="0.25">
      <c r="B525">
        <v>121550</v>
      </c>
      <c r="C525" t="s">
        <v>418</v>
      </c>
      <c r="D525" t="s">
        <v>76</v>
      </c>
      <c r="E525" t="s">
        <v>1250</v>
      </c>
      <c r="F525" t="s">
        <v>1251</v>
      </c>
      <c r="G525" t="s">
        <v>79</v>
      </c>
      <c r="H525">
        <v>45579</v>
      </c>
      <c r="I525">
        <v>813.6</v>
      </c>
      <c r="Q525" t="s">
        <v>54</v>
      </c>
    </row>
    <row r="526" spans="2:17" hidden="1" x14ac:dyDescent="0.25">
      <c r="B526">
        <v>104499</v>
      </c>
      <c r="C526" t="s">
        <v>96</v>
      </c>
      <c r="D526" t="s">
        <v>76</v>
      </c>
      <c r="E526" t="s">
        <v>1252</v>
      </c>
      <c r="F526" t="s">
        <v>1253</v>
      </c>
      <c r="G526" t="s">
        <v>79</v>
      </c>
      <c r="H526">
        <v>45692</v>
      </c>
      <c r="I526">
        <v>2821.49</v>
      </c>
      <c r="Q526" t="s">
        <v>54</v>
      </c>
    </row>
    <row r="527" spans="2:17" hidden="1" x14ac:dyDescent="0.25">
      <c r="B527">
        <v>107786</v>
      </c>
      <c r="C527" t="s">
        <v>242</v>
      </c>
      <c r="D527" t="s">
        <v>76</v>
      </c>
      <c r="E527" t="s">
        <v>1254</v>
      </c>
      <c r="F527" t="s">
        <v>1255</v>
      </c>
      <c r="G527" t="s">
        <v>101</v>
      </c>
      <c r="H527">
        <v>45691</v>
      </c>
      <c r="I527">
        <v>125.85</v>
      </c>
      <c r="Q527" t="s">
        <v>54</v>
      </c>
    </row>
    <row r="528" spans="2:17" hidden="1" x14ac:dyDescent="0.25">
      <c r="B528">
        <v>107202</v>
      </c>
      <c r="C528" t="s">
        <v>1257</v>
      </c>
      <c r="D528" t="s">
        <v>76</v>
      </c>
      <c r="E528" t="s">
        <v>1258</v>
      </c>
      <c r="F528" t="s">
        <v>1259</v>
      </c>
      <c r="G528" t="s">
        <v>79</v>
      </c>
      <c r="H528">
        <v>45666</v>
      </c>
      <c r="I528">
        <v>0</v>
      </c>
      <c r="Q528" t="s">
        <v>54</v>
      </c>
    </row>
    <row r="529" spans="2:17" hidden="1" x14ac:dyDescent="0.25">
      <c r="B529">
        <v>122430</v>
      </c>
      <c r="C529" t="s">
        <v>127</v>
      </c>
      <c r="D529" t="s">
        <v>76</v>
      </c>
      <c r="E529" t="s">
        <v>1260</v>
      </c>
      <c r="F529" t="s">
        <v>1261</v>
      </c>
      <c r="G529" t="s">
        <v>79</v>
      </c>
      <c r="H529">
        <v>45567</v>
      </c>
      <c r="I529">
        <v>618.24</v>
      </c>
      <c r="Q529" t="s">
        <v>54</v>
      </c>
    </row>
    <row r="530" spans="2:17" hidden="1" x14ac:dyDescent="0.25">
      <c r="B530">
        <v>122430</v>
      </c>
      <c r="C530" t="s">
        <v>127</v>
      </c>
      <c r="D530" t="s">
        <v>76</v>
      </c>
      <c r="E530" t="s">
        <v>1262</v>
      </c>
      <c r="F530" t="s">
        <v>1263</v>
      </c>
      <c r="G530" t="s">
        <v>79</v>
      </c>
      <c r="H530">
        <v>45649</v>
      </c>
      <c r="I530">
        <v>964.8</v>
      </c>
      <c r="Q530" t="s">
        <v>54</v>
      </c>
    </row>
    <row r="531" spans="2:17" hidden="1" x14ac:dyDescent="0.25">
      <c r="B531">
        <v>103423</v>
      </c>
      <c r="C531" t="s">
        <v>82</v>
      </c>
      <c r="D531" t="s">
        <v>76</v>
      </c>
      <c r="E531" t="s">
        <v>1264</v>
      </c>
      <c r="F531" t="s">
        <v>1265</v>
      </c>
      <c r="G531" t="s">
        <v>101</v>
      </c>
      <c r="H531">
        <v>45655</v>
      </c>
      <c r="I531">
        <v>5770.06</v>
      </c>
      <c r="Q531" t="s">
        <v>54</v>
      </c>
    </row>
    <row r="532" spans="2:17" hidden="1" x14ac:dyDescent="0.25">
      <c r="B532">
        <v>121550</v>
      </c>
      <c r="C532" t="s">
        <v>418</v>
      </c>
      <c r="D532" t="s">
        <v>76</v>
      </c>
      <c r="E532" t="s">
        <v>1266</v>
      </c>
      <c r="F532" t="s">
        <v>1267</v>
      </c>
      <c r="G532" t="s">
        <v>79</v>
      </c>
      <c r="H532">
        <v>45618</v>
      </c>
      <c r="I532">
        <v>2102.11</v>
      </c>
      <c r="Q532" t="s">
        <v>54</v>
      </c>
    </row>
    <row r="533" spans="2:17" hidden="1" x14ac:dyDescent="0.25">
      <c r="B533">
        <v>103423</v>
      </c>
      <c r="C533" t="s">
        <v>82</v>
      </c>
      <c r="D533" t="s">
        <v>76</v>
      </c>
      <c r="E533" t="s">
        <v>1268</v>
      </c>
      <c r="F533" t="s">
        <v>1269</v>
      </c>
      <c r="G533" t="s">
        <v>101</v>
      </c>
      <c r="H533">
        <v>45673</v>
      </c>
      <c r="I533">
        <v>1409.21</v>
      </c>
      <c r="Q533" t="s">
        <v>54</v>
      </c>
    </row>
    <row r="534" spans="2:17" hidden="1" x14ac:dyDescent="0.25">
      <c r="B534">
        <v>122430</v>
      </c>
      <c r="C534" t="s">
        <v>127</v>
      </c>
      <c r="D534" t="s">
        <v>76</v>
      </c>
      <c r="E534" t="s">
        <v>1270</v>
      </c>
      <c r="F534" t="s">
        <v>1271</v>
      </c>
      <c r="G534" t="s">
        <v>79</v>
      </c>
      <c r="H534">
        <v>45607</v>
      </c>
      <c r="I534">
        <v>23.88</v>
      </c>
      <c r="Q534" t="s">
        <v>54</v>
      </c>
    </row>
    <row r="535" spans="2:17" hidden="1" x14ac:dyDescent="0.25">
      <c r="B535">
        <v>108216</v>
      </c>
      <c r="C535" t="s">
        <v>719</v>
      </c>
      <c r="D535" t="s">
        <v>76</v>
      </c>
      <c r="E535" t="s">
        <v>1272</v>
      </c>
      <c r="F535" t="s">
        <v>1273</v>
      </c>
      <c r="G535" t="s">
        <v>79</v>
      </c>
      <c r="H535">
        <v>45707</v>
      </c>
      <c r="I535">
        <v>1074.5999999999999</v>
      </c>
      <c r="Q535" t="s">
        <v>54</v>
      </c>
    </row>
    <row r="536" spans="2:17" hidden="1" x14ac:dyDescent="0.25">
      <c r="B536">
        <v>107768</v>
      </c>
      <c r="C536" t="s">
        <v>225</v>
      </c>
      <c r="D536" t="s">
        <v>76</v>
      </c>
      <c r="E536" t="s">
        <v>1274</v>
      </c>
      <c r="F536" t="s">
        <v>1275</v>
      </c>
      <c r="G536" t="s">
        <v>79</v>
      </c>
      <c r="H536">
        <v>45666</v>
      </c>
      <c r="I536">
        <v>348.54</v>
      </c>
      <c r="Q536" t="s">
        <v>54</v>
      </c>
    </row>
    <row r="537" spans="2:17" hidden="1" x14ac:dyDescent="0.25">
      <c r="B537">
        <v>122430</v>
      </c>
      <c r="C537" t="s">
        <v>127</v>
      </c>
      <c r="D537" t="s">
        <v>76</v>
      </c>
      <c r="E537" t="s">
        <v>1276</v>
      </c>
      <c r="F537" t="s">
        <v>1277</v>
      </c>
      <c r="G537" t="s">
        <v>79</v>
      </c>
      <c r="H537">
        <v>45568</v>
      </c>
      <c r="I537">
        <v>49.9</v>
      </c>
      <c r="Q537" t="s">
        <v>54</v>
      </c>
    </row>
    <row r="538" spans="2:17" hidden="1" x14ac:dyDescent="0.25">
      <c r="B538">
        <v>107768</v>
      </c>
      <c r="C538" t="s">
        <v>225</v>
      </c>
      <c r="D538" t="s">
        <v>76</v>
      </c>
      <c r="E538" t="s">
        <v>1278</v>
      </c>
      <c r="F538" t="s">
        <v>1279</v>
      </c>
      <c r="G538" t="s">
        <v>79</v>
      </c>
      <c r="H538">
        <v>45661</v>
      </c>
      <c r="I538">
        <v>16960.36</v>
      </c>
      <c r="Q538" t="s">
        <v>54</v>
      </c>
    </row>
    <row r="539" spans="2:17" hidden="1" x14ac:dyDescent="0.25">
      <c r="B539">
        <v>107776</v>
      </c>
      <c r="C539" t="s">
        <v>151</v>
      </c>
      <c r="D539" t="s">
        <v>76</v>
      </c>
      <c r="E539" t="s">
        <v>1280</v>
      </c>
      <c r="F539" t="s">
        <v>1281</v>
      </c>
      <c r="G539" t="s">
        <v>79</v>
      </c>
      <c r="H539">
        <v>45611</v>
      </c>
      <c r="I539">
        <v>489.51</v>
      </c>
      <c r="Q539" t="s">
        <v>54</v>
      </c>
    </row>
    <row r="540" spans="2:17" hidden="1" x14ac:dyDescent="0.25">
      <c r="B540">
        <v>104758</v>
      </c>
      <c r="C540" t="s">
        <v>188</v>
      </c>
      <c r="D540" t="s">
        <v>76</v>
      </c>
      <c r="E540" t="s">
        <v>1282</v>
      </c>
      <c r="F540" t="s">
        <v>1283</v>
      </c>
      <c r="G540" t="s">
        <v>79</v>
      </c>
      <c r="H540">
        <v>45649</v>
      </c>
      <c r="I540">
        <v>428.64</v>
      </c>
      <c r="Q540" t="s">
        <v>54</v>
      </c>
    </row>
    <row r="541" spans="2:17" hidden="1" x14ac:dyDescent="0.25">
      <c r="B541">
        <v>107486</v>
      </c>
      <c r="C541" t="s">
        <v>308</v>
      </c>
      <c r="D541" t="s">
        <v>76</v>
      </c>
      <c r="E541" t="s">
        <v>1284</v>
      </c>
      <c r="F541" t="s">
        <v>1285</v>
      </c>
      <c r="G541" t="s">
        <v>101</v>
      </c>
      <c r="H541">
        <v>45701</v>
      </c>
      <c r="I541">
        <v>935.42</v>
      </c>
      <c r="Q541" t="s">
        <v>54</v>
      </c>
    </row>
    <row r="542" spans="2:17" hidden="1" x14ac:dyDescent="0.25">
      <c r="B542">
        <v>104758</v>
      </c>
      <c r="C542" t="s">
        <v>188</v>
      </c>
      <c r="D542" t="s">
        <v>76</v>
      </c>
      <c r="E542" t="s">
        <v>1286</v>
      </c>
      <c r="F542" t="s">
        <v>1287</v>
      </c>
      <c r="G542" t="s">
        <v>79</v>
      </c>
      <c r="H542">
        <v>45581</v>
      </c>
      <c r="I542">
        <v>2419.1999999999998</v>
      </c>
      <c r="Q542" t="s">
        <v>54</v>
      </c>
    </row>
    <row r="543" spans="2:17" hidden="1" x14ac:dyDescent="0.25">
      <c r="B543">
        <v>103423</v>
      </c>
      <c r="C543" t="s">
        <v>82</v>
      </c>
      <c r="D543" t="s">
        <v>76</v>
      </c>
      <c r="E543" t="s">
        <v>1288</v>
      </c>
      <c r="F543" t="s">
        <v>1289</v>
      </c>
      <c r="G543" t="s">
        <v>101</v>
      </c>
      <c r="H543">
        <v>45645</v>
      </c>
      <c r="I543">
        <v>11127.28</v>
      </c>
      <c r="Q543" t="s">
        <v>54</v>
      </c>
    </row>
    <row r="544" spans="2:17" hidden="1" x14ac:dyDescent="0.25">
      <c r="B544">
        <v>102066</v>
      </c>
      <c r="C544" t="s">
        <v>159</v>
      </c>
      <c r="D544" t="s">
        <v>76</v>
      </c>
      <c r="E544" t="s">
        <v>1290</v>
      </c>
      <c r="F544" t="s">
        <v>1291</v>
      </c>
      <c r="G544" t="s">
        <v>79</v>
      </c>
      <c r="H544">
        <v>45645</v>
      </c>
      <c r="I544">
        <v>99.35</v>
      </c>
      <c r="Q544" t="s">
        <v>54</v>
      </c>
    </row>
    <row r="545" spans="2:17" hidden="1" x14ac:dyDescent="0.25">
      <c r="B545">
        <v>107786</v>
      </c>
      <c r="C545" t="s">
        <v>242</v>
      </c>
      <c r="D545" t="s">
        <v>76</v>
      </c>
      <c r="E545" t="s">
        <v>1292</v>
      </c>
      <c r="F545" t="s">
        <v>1293</v>
      </c>
      <c r="G545" t="s">
        <v>79</v>
      </c>
      <c r="H545">
        <v>45637</v>
      </c>
      <c r="I545">
        <v>27.89</v>
      </c>
      <c r="Q545" t="s">
        <v>54</v>
      </c>
    </row>
    <row r="546" spans="2:17" hidden="1" x14ac:dyDescent="0.25">
      <c r="B546">
        <v>122430</v>
      </c>
      <c r="C546" t="s">
        <v>127</v>
      </c>
      <c r="D546" t="s">
        <v>76</v>
      </c>
      <c r="E546" t="s">
        <v>1294</v>
      </c>
      <c r="F546" t="s">
        <v>1295</v>
      </c>
      <c r="G546" t="s">
        <v>79</v>
      </c>
      <c r="H546">
        <v>45666</v>
      </c>
      <c r="I546">
        <v>482.4</v>
      </c>
      <c r="Q546" t="s">
        <v>54</v>
      </c>
    </row>
    <row r="547" spans="2:17" hidden="1" x14ac:dyDescent="0.25">
      <c r="B547">
        <v>103423</v>
      </c>
      <c r="C547" t="s">
        <v>82</v>
      </c>
      <c r="D547" t="s">
        <v>76</v>
      </c>
      <c r="E547" t="s">
        <v>1296</v>
      </c>
      <c r="F547" t="s">
        <v>1297</v>
      </c>
      <c r="G547" t="s">
        <v>101</v>
      </c>
      <c r="H547">
        <v>45662</v>
      </c>
      <c r="I547">
        <v>351.53</v>
      </c>
      <c r="Q547" t="s">
        <v>54</v>
      </c>
    </row>
    <row r="548" spans="2:17" hidden="1" x14ac:dyDescent="0.25">
      <c r="B548">
        <v>126695</v>
      </c>
      <c r="C548" t="s">
        <v>167</v>
      </c>
      <c r="D548" t="s">
        <v>76</v>
      </c>
      <c r="E548" t="s">
        <v>1298</v>
      </c>
      <c r="F548" t="s">
        <v>1299</v>
      </c>
      <c r="G548" t="s">
        <v>79</v>
      </c>
      <c r="H548">
        <v>45643</v>
      </c>
      <c r="I548">
        <v>14449.35</v>
      </c>
      <c r="Q548" t="s">
        <v>54</v>
      </c>
    </row>
    <row r="549" spans="2:17" hidden="1" x14ac:dyDescent="0.25">
      <c r="B549">
        <v>122430</v>
      </c>
      <c r="C549" t="s">
        <v>127</v>
      </c>
      <c r="D549" t="s">
        <v>76</v>
      </c>
      <c r="E549" t="s">
        <v>1300</v>
      </c>
      <c r="F549" t="s">
        <v>1301</v>
      </c>
      <c r="G549" t="s">
        <v>101</v>
      </c>
      <c r="H549">
        <v>45679</v>
      </c>
      <c r="I549">
        <v>253.92</v>
      </c>
      <c r="Q549" t="s">
        <v>54</v>
      </c>
    </row>
    <row r="550" spans="2:17" hidden="1" x14ac:dyDescent="0.25">
      <c r="B550">
        <v>107786</v>
      </c>
      <c r="C550" t="s">
        <v>242</v>
      </c>
      <c r="D550" t="s">
        <v>76</v>
      </c>
      <c r="E550" t="s">
        <v>1302</v>
      </c>
      <c r="F550" t="s">
        <v>398</v>
      </c>
      <c r="G550" t="s">
        <v>79</v>
      </c>
      <c r="H550">
        <v>45622</v>
      </c>
      <c r="I550">
        <v>44.37</v>
      </c>
      <c r="Q550" t="s">
        <v>54</v>
      </c>
    </row>
    <row r="551" spans="2:17" hidden="1" x14ac:dyDescent="0.25">
      <c r="B551">
        <v>122430</v>
      </c>
      <c r="C551" t="s">
        <v>127</v>
      </c>
      <c r="D551" t="s">
        <v>76</v>
      </c>
      <c r="E551" t="s">
        <v>1303</v>
      </c>
      <c r="F551" t="s">
        <v>1304</v>
      </c>
      <c r="G551" t="s">
        <v>101</v>
      </c>
      <c r="H551">
        <v>45713</v>
      </c>
      <c r="I551">
        <v>160.80000000000001</v>
      </c>
      <c r="Q551" t="s">
        <v>54</v>
      </c>
    </row>
    <row r="552" spans="2:17" hidden="1" x14ac:dyDescent="0.25">
      <c r="B552">
        <v>107786</v>
      </c>
      <c r="C552" t="s">
        <v>242</v>
      </c>
      <c r="D552" t="s">
        <v>76</v>
      </c>
      <c r="E552" t="s">
        <v>1305</v>
      </c>
      <c r="F552" t="s">
        <v>1306</v>
      </c>
      <c r="G552" t="s">
        <v>79</v>
      </c>
      <c r="H552">
        <v>45649</v>
      </c>
      <c r="I552">
        <v>1353.58</v>
      </c>
      <c r="Q552" t="s">
        <v>54</v>
      </c>
    </row>
    <row r="553" spans="2:17" hidden="1" x14ac:dyDescent="0.25">
      <c r="B553">
        <v>122430</v>
      </c>
      <c r="C553" t="s">
        <v>127</v>
      </c>
      <c r="D553" t="s">
        <v>76</v>
      </c>
      <c r="E553" t="s">
        <v>1307</v>
      </c>
      <c r="F553" t="s">
        <v>1308</v>
      </c>
      <c r="G553" t="s">
        <v>79</v>
      </c>
      <c r="H553">
        <v>45622</v>
      </c>
      <c r="I553">
        <v>80.400000000000006</v>
      </c>
      <c r="Q553" t="s">
        <v>54</v>
      </c>
    </row>
    <row r="554" spans="2:17" hidden="1" x14ac:dyDescent="0.25">
      <c r="B554">
        <v>103423</v>
      </c>
      <c r="C554" t="s">
        <v>82</v>
      </c>
      <c r="D554" t="s">
        <v>76</v>
      </c>
      <c r="E554" t="s">
        <v>1309</v>
      </c>
      <c r="F554" t="s">
        <v>1310</v>
      </c>
      <c r="G554" t="s">
        <v>101</v>
      </c>
      <c r="H554">
        <v>45670</v>
      </c>
      <c r="I554">
        <v>1274.1400000000001</v>
      </c>
      <c r="Q554" t="s">
        <v>54</v>
      </c>
    </row>
    <row r="555" spans="2:17" hidden="1" x14ac:dyDescent="0.25">
      <c r="B555">
        <v>102775</v>
      </c>
      <c r="C555" t="s">
        <v>75</v>
      </c>
      <c r="D555" t="s">
        <v>76</v>
      </c>
      <c r="E555" t="s">
        <v>1311</v>
      </c>
      <c r="F555" t="s">
        <v>1312</v>
      </c>
      <c r="G555" t="s">
        <v>79</v>
      </c>
      <c r="H555">
        <v>45615</v>
      </c>
      <c r="I555">
        <v>3277.88</v>
      </c>
      <c r="Q555" t="s">
        <v>54</v>
      </c>
    </row>
    <row r="556" spans="2:17" hidden="1" x14ac:dyDescent="0.25">
      <c r="B556">
        <v>107786</v>
      </c>
      <c r="C556" t="s">
        <v>242</v>
      </c>
      <c r="D556" t="s">
        <v>76</v>
      </c>
      <c r="E556" t="s">
        <v>1313</v>
      </c>
      <c r="F556" t="s">
        <v>1314</v>
      </c>
      <c r="G556" t="s">
        <v>79</v>
      </c>
      <c r="H556">
        <v>45588</v>
      </c>
      <c r="I556">
        <v>33.57</v>
      </c>
      <c r="Q556" t="s">
        <v>54</v>
      </c>
    </row>
    <row r="557" spans="2:17" hidden="1" x14ac:dyDescent="0.25">
      <c r="B557">
        <v>108481</v>
      </c>
      <c r="C557" t="s">
        <v>121</v>
      </c>
      <c r="D557" t="s">
        <v>76</v>
      </c>
      <c r="E557" t="s">
        <v>1315</v>
      </c>
      <c r="F557" t="s">
        <v>1316</v>
      </c>
      <c r="G557" t="s">
        <v>79</v>
      </c>
      <c r="H557">
        <v>45681</v>
      </c>
      <c r="I557">
        <v>18068.48</v>
      </c>
      <c r="Q557" t="s">
        <v>54</v>
      </c>
    </row>
    <row r="558" spans="2:17" hidden="1" x14ac:dyDescent="0.25">
      <c r="B558">
        <v>107786</v>
      </c>
      <c r="C558" t="s">
        <v>242</v>
      </c>
      <c r="D558" t="s">
        <v>76</v>
      </c>
      <c r="E558" t="s">
        <v>1317</v>
      </c>
      <c r="F558" t="s">
        <v>1318</v>
      </c>
      <c r="G558" t="s">
        <v>101</v>
      </c>
      <c r="H558">
        <v>45693</v>
      </c>
      <c r="I558">
        <v>13.87</v>
      </c>
      <c r="Q558" t="s">
        <v>54</v>
      </c>
    </row>
    <row r="559" spans="2:17" hidden="1" x14ac:dyDescent="0.25">
      <c r="B559">
        <v>122430</v>
      </c>
      <c r="C559" t="s">
        <v>127</v>
      </c>
      <c r="D559" t="s">
        <v>76</v>
      </c>
      <c r="E559" t="s">
        <v>1319</v>
      </c>
      <c r="F559" t="s">
        <v>1320</v>
      </c>
      <c r="G559" t="s">
        <v>79</v>
      </c>
      <c r="H559">
        <v>45671</v>
      </c>
      <c r="I559">
        <v>80.400000000000006</v>
      </c>
      <c r="Q559" t="s">
        <v>54</v>
      </c>
    </row>
    <row r="560" spans="2:17" hidden="1" x14ac:dyDescent="0.25">
      <c r="B560">
        <v>107412</v>
      </c>
      <c r="C560" t="s">
        <v>1322</v>
      </c>
      <c r="D560" t="s">
        <v>76</v>
      </c>
      <c r="E560" t="s">
        <v>1323</v>
      </c>
      <c r="F560" t="s">
        <v>1324</v>
      </c>
      <c r="G560" t="s">
        <v>79</v>
      </c>
      <c r="H560">
        <v>45607</v>
      </c>
      <c r="I560">
        <v>153.96</v>
      </c>
      <c r="Q560" t="s">
        <v>54</v>
      </c>
    </row>
    <row r="561" spans="2:17" hidden="1" x14ac:dyDescent="0.25">
      <c r="B561">
        <v>122430</v>
      </c>
      <c r="C561" t="s">
        <v>127</v>
      </c>
      <c r="D561" t="s">
        <v>76</v>
      </c>
      <c r="E561" t="s">
        <v>1325</v>
      </c>
      <c r="F561" t="s">
        <v>1326</v>
      </c>
      <c r="G561" t="s">
        <v>101</v>
      </c>
      <c r="H561">
        <v>45688</v>
      </c>
      <c r="I561">
        <v>3568.24</v>
      </c>
      <c r="Q561" t="s">
        <v>54</v>
      </c>
    </row>
    <row r="562" spans="2:17" hidden="1" x14ac:dyDescent="0.25">
      <c r="B562">
        <v>110164</v>
      </c>
      <c r="C562" t="s">
        <v>612</v>
      </c>
      <c r="D562" t="s">
        <v>76</v>
      </c>
      <c r="E562" t="s">
        <v>1327</v>
      </c>
      <c r="F562" t="s">
        <v>1328</v>
      </c>
      <c r="G562" t="s">
        <v>79</v>
      </c>
      <c r="H562">
        <v>45716</v>
      </c>
      <c r="I562">
        <v>0</v>
      </c>
      <c r="Q562" t="s">
        <v>54</v>
      </c>
    </row>
    <row r="563" spans="2:17" hidden="1" x14ac:dyDescent="0.25">
      <c r="B563">
        <v>108481</v>
      </c>
      <c r="C563" t="s">
        <v>121</v>
      </c>
      <c r="D563" t="s">
        <v>76</v>
      </c>
      <c r="E563" t="s">
        <v>1329</v>
      </c>
      <c r="F563" t="s">
        <v>1330</v>
      </c>
      <c r="G563" t="s">
        <v>79</v>
      </c>
      <c r="H563">
        <v>45672</v>
      </c>
      <c r="I563">
        <v>-4.74</v>
      </c>
      <c r="Q563" t="s">
        <v>54</v>
      </c>
    </row>
    <row r="564" spans="2:17" hidden="1" x14ac:dyDescent="0.25">
      <c r="B564" s="56" t="s">
        <v>1331</v>
      </c>
      <c r="C564" t="s">
        <v>1332</v>
      </c>
      <c r="D564" t="s">
        <v>76</v>
      </c>
      <c r="E564" t="s">
        <v>1333</v>
      </c>
      <c r="F564" t="s">
        <v>1334</v>
      </c>
      <c r="G564" t="s">
        <v>79</v>
      </c>
      <c r="H564">
        <v>45567</v>
      </c>
      <c r="I564">
        <v>1971.85</v>
      </c>
      <c r="Q564" t="s">
        <v>54</v>
      </c>
    </row>
    <row r="565" spans="2:17" hidden="1" x14ac:dyDescent="0.25">
      <c r="B565">
        <v>122430</v>
      </c>
      <c r="C565" t="s">
        <v>127</v>
      </c>
      <c r="D565" t="s">
        <v>76</v>
      </c>
      <c r="E565" t="s">
        <v>1335</v>
      </c>
      <c r="F565" t="s">
        <v>1336</v>
      </c>
      <c r="G565" t="s">
        <v>79</v>
      </c>
      <c r="H565">
        <v>45588</v>
      </c>
      <c r="I565">
        <v>142.5</v>
      </c>
      <c r="Q565" t="s">
        <v>54</v>
      </c>
    </row>
    <row r="566" spans="2:17" hidden="1" x14ac:dyDescent="0.25">
      <c r="B566">
        <v>104758</v>
      </c>
      <c r="C566" t="s">
        <v>188</v>
      </c>
      <c r="D566" t="s">
        <v>76</v>
      </c>
      <c r="E566" t="s">
        <v>1337</v>
      </c>
      <c r="F566" t="s">
        <v>1338</v>
      </c>
      <c r="G566" t="s">
        <v>79</v>
      </c>
      <c r="H566">
        <v>45581</v>
      </c>
      <c r="I566">
        <v>2885.12</v>
      </c>
      <c r="Q566" t="s">
        <v>54</v>
      </c>
    </row>
    <row r="567" spans="2:17" hidden="1" x14ac:dyDescent="0.25">
      <c r="B567">
        <v>122430</v>
      </c>
      <c r="C567" t="s">
        <v>127</v>
      </c>
      <c r="D567" t="s">
        <v>76</v>
      </c>
      <c r="E567" t="s">
        <v>1339</v>
      </c>
      <c r="F567" t="s">
        <v>892</v>
      </c>
      <c r="G567" t="s">
        <v>101</v>
      </c>
      <c r="H567">
        <v>45701</v>
      </c>
      <c r="I567">
        <v>1190.76</v>
      </c>
      <c r="Q567" t="s">
        <v>54</v>
      </c>
    </row>
    <row r="568" spans="2:17" hidden="1" x14ac:dyDescent="0.25">
      <c r="B568">
        <v>103423</v>
      </c>
      <c r="C568" t="s">
        <v>82</v>
      </c>
      <c r="D568" t="s">
        <v>76</v>
      </c>
      <c r="E568" t="s">
        <v>1340</v>
      </c>
      <c r="F568" t="s">
        <v>1341</v>
      </c>
      <c r="G568" t="s">
        <v>79</v>
      </c>
      <c r="H568">
        <v>45581</v>
      </c>
      <c r="I568">
        <v>12352.85</v>
      </c>
      <c r="Q568" t="s">
        <v>54</v>
      </c>
    </row>
    <row r="569" spans="2:17" hidden="1" x14ac:dyDescent="0.25">
      <c r="B569">
        <v>121742</v>
      </c>
      <c r="C569" t="s">
        <v>1343</v>
      </c>
      <c r="D569" t="s">
        <v>76</v>
      </c>
      <c r="E569" t="s">
        <v>1344</v>
      </c>
      <c r="F569" t="s">
        <v>1345</v>
      </c>
      <c r="G569" t="s">
        <v>79</v>
      </c>
      <c r="H569">
        <v>45631</v>
      </c>
      <c r="I569">
        <v>0</v>
      </c>
      <c r="Q569" t="s">
        <v>54</v>
      </c>
    </row>
    <row r="570" spans="2:17" hidden="1" x14ac:dyDescent="0.25">
      <c r="B570">
        <v>126695</v>
      </c>
      <c r="C570" t="s">
        <v>167</v>
      </c>
      <c r="D570" t="s">
        <v>76</v>
      </c>
      <c r="E570" t="s">
        <v>1346</v>
      </c>
      <c r="F570" t="s">
        <v>1347</v>
      </c>
      <c r="G570" t="s">
        <v>79</v>
      </c>
      <c r="H570">
        <v>45568</v>
      </c>
      <c r="I570">
        <v>3453.16</v>
      </c>
      <c r="Q570" t="s">
        <v>54</v>
      </c>
    </row>
    <row r="571" spans="2:17" hidden="1" x14ac:dyDescent="0.25">
      <c r="B571">
        <v>122430</v>
      </c>
      <c r="C571" t="s">
        <v>127</v>
      </c>
      <c r="D571" t="s">
        <v>76</v>
      </c>
      <c r="E571" t="s">
        <v>1348</v>
      </c>
      <c r="F571" t="s">
        <v>1349</v>
      </c>
      <c r="G571" t="s">
        <v>79</v>
      </c>
      <c r="H571">
        <v>45572</v>
      </c>
      <c r="I571">
        <v>402</v>
      </c>
      <c r="Q571" t="s">
        <v>54</v>
      </c>
    </row>
    <row r="572" spans="2:17" hidden="1" x14ac:dyDescent="0.25">
      <c r="B572">
        <v>122430</v>
      </c>
      <c r="C572" t="s">
        <v>127</v>
      </c>
      <c r="D572" t="s">
        <v>76</v>
      </c>
      <c r="E572" t="s">
        <v>1350</v>
      </c>
      <c r="F572" t="s">
        <v>1351</v>
      </c>
      <c r="G572" t="s">
        <v>79</v>
      </c>
      <c r="H572">
        <v>45632</v>
      </c>
      <c r="I572">
        <v>250.46</v>
      </c>
      <c r="Q572" t="s">
        <v>54</v>
      </c>
    </row>
    <row r="573" spans="2:17" hidden="1" x14ac:dyDescent="0.25">
      <c r="B573">
        <v>107786</v>
      </c>
      <c r="C573" t="s">
        <v>242</v>
      </c>
      <c r="D573" t="s">
        <v>76</v>
      </c>
      <c r="E573" t="s">
        <v>1352</v>
      </c>
      <c r="F573" t="s">
        <v>1353</v>
      </c>
      <c r="G573" t="s">
        <v>79</v>
      </c>
      <c r="H573">
        <v>45597</v>
      </c>
      <c r="I573">
        <v>63.78</v>
      </c>
      <c r="Q573" t="s">
        <v>54</v>
      </c>
    </row>
    <row r="574" spans="2:17" hidden="1" x14ac:dyDescent="0.25">
      <c r="B574">
        <v>122430</v>
      </c>
      <c r="C574" t="s">
        <v>127</v>
      </c>
      <c r="D574" t="s">
        <v>76</v>
      </c>
      <c r="E574" t="s">
        <v>1354</v>
      </c>
      <c r="F574" t="s">
        <v>1355</v>
      </c>
      <c r="G574" t="s">
        <v>101</v>
      </c>
      <c r="H574">
        <v>45716</v>
      </c>
      <c r="I574">
        <v>562.79999999999995</v>
      </c>
      <c r="Q574" t="s">
        <v>54</v>
      </c>
    </row>
    <row r="575" spans="2:17" hidden="1" x14ac:dyDescent="0.25">
      <c r="B575">
        <v>104758</v>
      </c>
      <c r="C575" t="s">
        <v>188</v>
      </c>
      <c r="D575" t="s">
        <v>76</v>
      </c>
      <c r="E575" t="s">
        <v>1356</v>
      </c>
      <c r="F575" t="s">
        <v>1357</v>
      </c>
      <c r="G575" t="s">
        <v>101</v>
      </c>
      <c r="H575">
        <v>45678</v>
      </c>
      <c r="I575">
        <v>80.400000000000006</v>
      </c>
      <c r="Q575" t="s">
        <v>54</v>
      </c>
    </row>
    <row r="576" spans="2:17" hidden="1" x14ac:dyDescent="0.25">
      <c r="B576">
        <v>122034</v>
      </c>
      <c r="C576" t="s">
        <v>575</v>
      </c>
      <c r="D576" t="s">
        <v>76</v>
      </c>
      <c r="E576" t="s">
        <v>1358</v>
      </c>
      <c r="F576" t="s">
        <v>1359</v>
      </c>
      <c r="G576" t="s">
        <v>79</v>
      </c>
      <c r="H576">
        <v>45642</v>
      </c>
      <c r="I576">
        <v>3928.66</v>
      </c>
      <c r="Q576" t="s">
        <v>54</v>
      </c>
    </row>
    <row r="577" spans="2:17" hidden="1" x14ac:dyDescent="0.25">
      <c r="B577">
        <v>122034</v>
      </c>
      <c r="C577" t="s">
        <v>575</v>
      </c>
      <c r="D577" t="s">
        <v>76</v>
      </c>
      <c r="E577" t="s">
        <v>1360</v>
      </c>
      <c r="F577" t="s">
        <v>1361</v>
      </c>
      <c r="G577" t="s">
        <v>79</v>
      </c>
      <c r="H577">
        <v>45674</v>
      </c>
      <c r="I577">
        <v>9349.07</v>
      </c>
      <c r="Q577" t="s">
        <v>54</v>
      </c>
    </row>
    <row r="578" spans="2:17" hidden="1" x14ac:dyDescent="0.25">
      <c r="B578">
        <v>107776</v>
      </c>
      <c r="C578" t="s">
        <v>151</v>
      </c>
      <c r="D578" t="s">
        <v>76</v>
      </c>
      <c r="E578" t="s">
        <v>1362</v>
      </c>
      <c r="F578" t="s">
        <v>1363</v>
      </c>
      <c r="G578" t="s">
        <v>79</v>
      </c>
      <c r="H578">
        <v>45632</v>
      </c>
      <c r="I578">
        <v>802.61</v>
      </c>
      <c r="Q578" t="s">
        <v>54</v>
      </c>
    </row>
    <row r="579" spans="2:17" hidden="1" x14ac:dyDescent="0.25">
      <c r="B579">
        <v>103423</v>
      </c>
      <c r="C579" t="s">
        <v>82</v>
      </c>
      <c r="D579" t="s">
        <v>76</v>
      </c>
      <c r="E579" t="s">
        <v>1364</v>
      </c>
      <c r="F579" t="s">
        <v>1365</v>
      </c>
      <c r="G579" t="s">
        <v>79</v>
      </c>
      <c r="H579">
        <v>45610</v>
      </c>
      <c r="I579">
        <v>1124.51</v>
      </c>
      <c r="Q579" t="s">
        <v>54</v>
      </c>
    </row>
    <row r="580" spans="2:17" hidden="1" x14ac:dyDescent="0.25">
      <c r="B580">
        <v>129891</v>
      </c>
      <c r="C580" t="s">
        <v>1367</v>
      </c>
      <c r="D580" t="s">
        <v>76</v>
      </c>
      <c r="E580" t="s">
        <v>1368</v>
      </c>
      <c r="F580" t="s">
        <v>1369</v>
      </c>
      <c r="G580" t="s">
        <v>79</v>
      </c>
      <c r="H580">
        <v>45679</v>
      </c>
      <c r="I580">
        <v>145.97999999999999</v>
      </c>
      <c r="Q580" t="s">
        <v>54</v>
      </c>
    </row>
    <row r="581" spans="2:17" hidden="1" x14ac:dyDescent="0.25">
      <c r="B581">
        <v>121550</v>
      </c>
      <c r="C581" t="s">
        <v>418</v>
      </c>
      <c r="D581" t="s">
        <v>76</v>
      </c>
      <c r="E581" t="s">
        <v>1370</v>
      </c>
      <c r="F581" t="s">
        <v>1371</v>
      </c>
      <c r="G581" t="s">
        <v>79</v>
      </c>
      <c r="H581">
        <v>45569</v>
      </c>
      <c r="I581">
        <v>5053.42</v>
      </c>
      <c r="Q581" t="s">
        <v>54</v>
      </c>
    </row>
    <row r="582" spans="2:17" hidden="1" x14ac:dyDescent="0.25">
      <c r="B582">
        <v>108164</v>
      </c>
      <c r="C582" t="s">
        <v>86</v>
      </c>
      <c r="D582" t="s">
        <v>76</v>
      </c>
      <c r="E582" t="s">
        <v>1372</v>
      </c>
      <c r="F582" t="s">
        <v>1373</v>
      </c>
      <c r="G582" t="s">
        <v>101</v>
      </c>
      <c r="H582">
        <v>45685</v>
      </c>
      <c r="I582">
        <v>64.2</v>
      </c>
      <c r="Q582" t="s">
        <v>54</v>
      </c>
    </row>
    <row r="583" spans="2:17" hidden="1" x14ac:dyDescent="0.25">
      <c r="B583">
        <v>104758</v>
      </c>
      <c r="C583" t="s">
        <v>188</v>
      </c>
      <c r="D583" t="s">
        <v>76</v>
      </c>
      <c r="E583" t="s">
        <v>1374</v>
      </c>
      <c r="F583" t="s">
        <v>803</v>
      </c>
      <c r="G583" t="s">
        <v>79</v>
      </c>
      <c r="H583">
        <v>45609</v>
      </c>
      <c r="I583">
        <v>5100</v>
      </c>
      <c r="Q583" t="s">
        <v>54</v>
      </c>
    </row>
    <row r="584" spans="2:17" hidden="1" x14ac:dyDescent="0.25">
      <c r="B584">
        <v>103423</v>
      </c>
      <c r="C584" t="s">
        <v>82</v>
      </c>
      <c r="D584" t="s">
        <v>76</v>
      </c>
      <c r="E584" t="s">
        <v>1375</v>
      </c>
      <c r="F584" t="s">
        <v>1376</v>
      </c>
      <c r="G584" t="s">
        <v>79</v>
      </c>
      <c r="H584">
        <v>45600</v>
      </c>
      <c r="I584">
        <v>2322.4</v>
      </c>
      <c r="Q584" t="s">
        <v>54</v>
      </c>
    </row>
    <row r="585" spans="2:17" hidden="1" x14ac:dyDescent="0.25">
      <c r="B585">
        <v>122430</v>
      </c>
      <c r="C585" t="s">
        <v>127</v>
      </c>
      <c r="D585" t="s">
        <v>76</v>
      </c>
      <c r="E585" t="s">
        <v>1377</v>
      </c>
      <c r="F585" t="s">
        <v>1378</v>
      </c>
      <c r="G585" t="s">
        <v>79</v>
      </c>
      <c r="H585">
        <v>45586</v>
      </c>
      <c r="I585">
        <v>804</v>
      </c>
      <c r="Q585" t="s">
        <v>54</v>
      </c>
    </row>
    <row r="586" spans="2:17" hidden="1" x14ac:dyDescent="0.25">
      <c r="B586">
        <v>129612</v>
      </c>
      <c r="C586" t="s">
        <v>282</v>
      </c>
      <c r="D586" t="s">
        <v>76</v>
      </c>
      <c r="E586" t="s">
        <v>1379</v>
      </c>
      <c r="F586" t="s">
        <v>1380</v>
      </c>
      <c r="G586" t="s">
        <v>79</v>
      </c>
      <c r="H586">
        <v>45568</v>
      </c>
      <c r="I586">
        <v>3369.38</v>
      </c>
      <c r="Q586" t="s">
        <v>54</v>
      </c>
    </row>
    <row r="587" spans="2:17" hidden="1" x14ac:dyDescent="0.25">
      <c r="B587">
        <v>104758</v>
      </c>
      <c r="C587" t="s">
        <v>188</v>
      </c>
      <c r="D587" t="s">
        <v>76</v>
      </c>
      <c r="E587" t="s">
        <v>1381</v>
      </c>
      <c r="F587" t="s">
        <v>1382</v>
      </c>
      <c r="G587" t="s">
        <v>79</v>
      </c>
      <c r="H587">
        <v>45594</v>
      </c>
      <c r="I587">
        <v>618.6</v>
      </c>
      <c r="Q587" t="s">
        <v>54</v>
      </c>
    </row>
    <row r="588" spans="2:17" hidden="1" x14ac:dyDescent="0.25">
      <c r="B588">
        <v>107486</v>
      </c>
      <c r="C588" t="s">
        <v>308</v>
      </c>
      <c r="D588" t="s">
        <v>76</v>
      </c>
      <c r="E588" t="s">
        <v>1383</v>
      </c>
      <c r="F588" t="s">
        <v>1384</v>
      </c>
      <c r="G588" t="s">
        <v>79</v>
      </c>
      <c r="H588">
        <v>45582</v>
      </c>
      <c r="I588">
        <v>1522.5</v>
      </c>
      <c r="Q588" t="s">
        <v>54</v>
      </c>
    </row>
    <row r="589" spans="2:17" hidden="1" x14ac:dyDescent="0.25">
      <c r="B589">
        <v>107786</v>
      </c>
      <c r="C589" t="s">
        <v>242</v>
      </c>
      <c r="D589" t="s">
        <v>76</v>
      </c>
      <c r="E589" t="s">
        <v>1385</v>
      </c>
      <c r="F589" t="s">
        <v>1386</v>
      </c>
      <c r="G589" t="s">
        <v>101</v>
      </c>
      <c r="H589">
        <v>45667</v>
      </c>
      <c r="I589">
        <v>1418.21</v>
      </c>
      <c r="Q589" t="s">
        <v>54</v>
      </c>
    </row>
    <row r="590" spans="2:17" hidden="1" x14ac:dyDescent="0.25">
      <c r="B590">
        <v>104758</v>
      </c>
      <c r="C590" t="s">
        <v>188</v>
      </c>
      <c r="D590" t="s">
        <v>76</v>
      </c>
      <c r="E590" t="s">
        <v>1387</v>
      </c>
      <c r="F590" t="s">
        <v>1388</v>
      </c>
      <c r="G590" t="s">
        <v>101</v>
      </c>
      <c r="H590">
        <v>45678</v>
      </c>
      <c r="I590">
        <v>195</v>
      </c>
      <c r="Q590" t="s">
        <v>54</v>
      </c>
    </row>
    <row r="591" spans="2:17" hidden="1" x14ac:dyDescent="0.25">
      <c r="B591">
        <v>107786</v>
      </c>
      <c r="C591" t="s">
        <v>242</v>
      </c>
      <c r="D591" t="s">
        <v>76</v>
      </c>
      <c r="E591" t="s">
        <v>1389</v>
      </c>
      <c r="F591" t="s">
        <v>1390</v>
      </c>
      <c r="G591" t="s">
        <v>79</v>
      </c>
      <c r="H591">
        <v>45597</v>
      </c>
      <c r="I591">
        <v>3571.28</v>
      </c>
      <c r="Q591" t="s">
        <v>54</v>
      </c>
    </row>
    <row r="592" spans="2:17" hidden="1" x14ac:dyDescent="0.25">
      <c r="B592">
        <v>107486</v>
      </c>
      <c r="C592" t="s">
        <v>308</v>
      </c>
      <c r="D592" t="s">
        <v>76</v>
      </c>
      <c r="E592" t="s">
        <v>1391</v>
      </c>
      <c r="F592" t="s">
        <v>1392</v>
      </c>
      <c r="G592" t="s">
        <v>79</v>
      </c>
      <c r="H592">
        <v>45568</v>
      </c>
      <c r="I592">
        <v>202.55</v>
      </c>
      <c r="Q592" t="s">
        <v>54</v>
      </c>
    </row>
    <row r="593" spans="2:17" hidden="1" x14ac:dyDescent="0.25">
      <c r="B593">
        <v>122430</v>
      </c>
      <c r="C593" t="s">
        <v>127</v>
      </c>
      <c r="D593" t="s">
        <v>76</v>
      </c>
      <c r="E593" t="s">
        <v>1393</v>
      </c>
      <c r="F593" t="s">
        <v>1394</v>
      </c>
      <c r="G593" t="s">
        <v>101</v>
      </c>
      <c r="H593">
        <v>45705</v>
      </c>
      <c r="I593">
        <v>381</v>
      </c>
      <c r="Q593" t="s">
        <v>54</v>
      </c>
    </row>
    <row r="594" spans="2:17" hidden="1" x14ac:dyDescent="0.25">
      <c r="B594">
        <v>102905</v>
      </c>
      <c r="C594" t="s">
        <v>755</v>
      </c>
      <c r="D594" t="s">
        <v>76</v>
      </c>
      <c r="E594" t="s">
        <v>1395</v>
      </c>
      <c r="F594" t="s">
        <v>1396</v>
      </c>
      <c r="G594" t="s">
        <v>79</v>
      </c>
      <c r="H594">
        <v>45666</v>
      </c>
      <c r="I594">
        <v>1884.99</v>
      </c>
      <c r="Q594" t="s">
        <v>54</v>
      </c>
    </row>
    <row r="595" spans="2:17" hidden="1" x14ac:dyDescent="0.25">
      <c r="B595">
        <v>2322</v>
      </c>
      <c r="C595" t="s">
        <v>1398</v>
      </c>
      <c r="D595" t="s">
        <v>76</v>
      </c>
      <c r="E595" t="s">
        <v>1399</v>
      </c>
      <c r="F595" t="s">
        <v>1400</v>
      </c>
      <c r="G595" t="s">
        <v>79</v>
      </c>
      <c r="H595">
        <v>45635</v>
      </c>
      <c r="I595">
        <v>1558.45</v>
      </c>
      <c r="Q595" t="s">
        <v>54</v>
      </c>
    </row>
    <row r="596" spans="2:17" hidden="1" x14ac:dyDescent="0.25">
      <c r="B596">
        <v>100579</v>
      </c>
      <c r="C596" t="s">
        <v>1402</v>
      </c>
      <c r="D596" t="s">
        <v>76</v>
      </c>
      <c r="E596" t="s">
        <v>1403</v>
      </c>
      <c r="F596" t="s">
        <v>1404</v>
      </c>
      <c r="G596" t="s">
        <v>79</v>
      </c>
      <c r="H596">
        <v>45601</v>
      </c>
      <c r="I596">
        <v>3494.49</v>
      </c>
      <c r="Q596" t="s">
        <v>54</v>
      </c>
    </row>
    <row r="597" spans="2:17" hidden="1" x14ac:dyDescent="0.25">
      <c r="B597">
        <v>110479</v>
      </c>
      <c r="C597" t="s">
        <v>323</v>
      </c>
      <c r="D597" t="s">
        <v>76</v>
      </c>
      <c r="E597" t="s">
        <v>1405</v>
      </c>
      <c r="F597" t="s">
        <v>1406</v>
      </c>
      <c r="G597" t="s">
        <v>101</v>
      </c>
      <c r="H597">
        <v>45698</v>
      </c>
      <c r="I597">
        <v>102.08</v>
      </c>
      <c r="Q597" t="s">
        <v>54</v>
      </c>
    </row>
    <row r="598" spans="2:17" hidden="1" x14ac:dyDescent="0.25">
      <c r="B598">
        <v>103423</v>
      </c>
      <c r="C598" t="s">
        <v>82</v>
      </c>
      <c r="D598" t="s">
        <v>76</v>
      </c>
      <c r="E598" t="s">
        <v>1407</v>
      </c>
      <c r="F598" t="s">
        <v>1408</v>
      </c>
      <c r="G598" t="s">
        <v>79</v>
      </c>
      <c r="H598">
        <v>45579</v>
      </c>
      <c r="I598">
        <v>396.09</v>
      </c>
      <c r="Q598" t="s">
        <v>54</v>
      </c>
    </row>
    <row r="599" spans="2:17" hidden="1" x14ac:dyDescent="0.25">
      <c r="B599">
        <v>103423</v>
      </c>
      <c r="C599" t="s">
        <v>82</v>
      </c>
      <c r="D599" t="s">
        <v>76</v>
      </c>
      <c r="E599" t="s">
        <v>1409</v>
      </c>
      <c r="F599" t="s">
        <v>1410</v>
      </c>
      <c r="G599" t="s">
        <v>101</v>
      </c>
      <c r="H599">
        <v>45720</v>
      </c>
      <c r="I599">
        <v>315.73</v>
      </c>
      <c r="Q599" t="s">
        <v>54</v>
      </c>
    </row>
    <row r="600" spans="2:17" hidden="1" x14ac:dyDescent="0.25">
      <c r="B600">
        <v>107486</v>
      </c>
      <c r="C600" t="s">
        <v>308</v>
      </c>
      <c r="D600" t="s">
        <v>76</v>
      </c>
      <c r="E600" t="s">
        <v>1411</v>
      </c>
      <c r="F600" t="s">
        <v>1412</v>
      </c>
      <c r="G600" t="s">
        <v>79</v>
      </c>
      <c r="H600">
        <v>45617</v>
      </c>
      <c r="I600">
        <v>891.58</v>
      </c>
      <c r="Q600" t="s">
        <v>54</v>
      </c>
    </row>
    <row r="601" spans="2:17" hidden="1" x14ac:dyDescent="0.25">
      <c r="B601">
        <v>121550</v>
      </c>
      <c r="C601" t="s">
        <v>418</v>
      </c>
      <c r="D601" t="s">
        <v>76</v>
      </c>
      <c r="E601" t="s">
        <v>1413</v>
      </c>
      <c r="F601" t="s">
        <v>1414</v>
      </c>
      <c r="G601" t="s">
        <v>79</v>
      </c>
      <c r="H601">
        <v>45601</v>
      </c>
      <c r="I601">
        <v>1207</v>
      </c>
      <c r="Q601" t="s">
        <v>54</v>
      </c>
    </row>
    <row r="602" spans="2:17" hidden="1" x14ac:dyDescent="0.25">
      <c r="B602">
        <v>103423</v>
      </c>
      <c r="C602" t="s">
        <v>82</v>
      </c>
      <c r="D602" t="s">
        <v>76</v>
      </c>
      <c r="E602" t="s">
        <v>1415</v>
      </c>
      <c r="F602" t="s">
        <v>1416</v>
      </c>
      <c r="G602" t="s">
        <v>79</v>
      </c>
      <c r="H602">
        <v>45610</v>
      </c>
      <c r="I602">
        <v>1797.4</v>
      </c>
      <c r="Q602" t="s">
        <v>54</v>
      </c>
    </row>
    <row r="603" spans="2:17" hidden="1" x14ac:dyDescent="0.25">
      <c r="B603">
        <v>107786</v>
      </c>
      <c r="C603" t="s">
        <v>242</v>
      </c>
      <c r="D603" t="s">
        <v>76</v>
      </c>
      <c r="E603" t="s">
        <v>1417</v>
      </c>
      <c r="F603" t="s">
        <v>1418</v>
      </c>
      <c r="G603" t="s">
        <v>79</v>
      </c>
      <c r="H603">
        <v>45596</v>
      </c>
      <c r="I603">
        <v>182.84</v>
      </c>
      <c r="Q603" t="s">
        <v>54</v>
      </c>
    </row>
    <row r="604" spans="2:17" hidden="1" x14ac:dyDescent="0.25">
      <c r="B604">
        <v>104758</v>
      </c>
      <c r="C604" t="s">
        <v>188</v>
      </c>
      <c r="D604" t="s">
        <v>76</v>
      </c>
      <c r="E604" t="s">
        <v>1419</v>
      </c>
      <c r="F604" t="s">
        <v>1420</v>
      </c>
      <c r="G604" t="s">
        <v>79</v>
      </c>
      <c r="H604">
        <v>45611</v>
      </c>
      <c r="I604">
        <v>290.5</v>
      </c>
      <c r="Q604" t="s">
        <v>54</v>
      </c>
    </row>
    <row r="605" spans="2:17" hidden="1" x14ac:dyDescent="0.25">
      <c r="B605">
        <v>104758</v>
      </c>
      <c r="C605" t="s">
        <v>188</v>
      </c>
      <c r="D605" t="s">
        <v>76</v>
      </c>
      <c r="E605" t="s">
        <v>1421</v>
      </c>
      <c r="F605" t="s">
        <v>1422</v>
      </c>
      <c r="G605" t="s">
        <v>101</v>
      </c>
      <c r="H605">
        <v>45678</v>
      </c>
      <c r="I605">
        <v>80.400000000000006</v>
      </c>
      <c r="Q605" t="s">
        <v>54</v>
      </c>
    </row>
    <row r="606" spans="2:17" hidden="1" x14ac:dyDescent="0.25">
      <c r="B606">
        <v>107486</v>
      </c>
      <c r="C606" t="s">
        <v>308</v>
      </c>
      <c r="D606" t="s">
        <v>76</v>
      </c>
      <c r="E606" t="s">
        <v>1423</v>
      </c>
      <c r="F606" t="s">
        <v>1412</v>
      </c>
      <c r="G606" t="s">
        <v>79</v>
      </c>
      <c r="H606">
        <v>45603</v>
      </c>
      <c r="I606">
        <v>891.58</v>
      </c>
      <c r="Q606" t="s">
        <v>54</v>
      </c>
    </row>
    <row r="607" spans="2:17" hidden="1" x14ac:dyDescent="0.25">
      <c r="B607">
        <v>103423</v>
      </c>
      <c r="C607" t="s">
        <v>82</v>
      </c>
      <c r="D607" t="s">
        <v>76</v>
      </c>
      <c r="E607" t="s">
        <v>1424</v>
      </c>
      <c r="F607" t="s">
        <v>1425</v>
      </c>
      <c r="G607" t="s">
        <v>79</v>
      </c>
      <c r="H607">
        <v>45602</v>
      </c>
      <c r="I607">
        <v>4311.38</v>
      </c>
      <c r="Q607" t="s">
        <v>54</v>
      </c>
    </row>
    <row r="608" spans="2:17" hidden="1" x14ac:dyDescent="0.25">
      <c r="B608">
        <v>108481</v>
      </c>
      <c r="C608" t="s">
        <v>121</v>
      </c>
      <c r="D608" t="s">
        <v>76</v>
      </c>
      <c r="E608" t="s">
        <v>1426</v>
      </c>
      <c r="F608" t="s">
        <v>924</v>
      </c>
      <c r="G608" t="s">
        <v>79</v>
      </c>
      <c r="H608">
        <v>45673</v>
      </c>
      <c r="I608">
        <v>-1291.5999999999999</v>
      </c>
      <c r="Q608" t="s">
        <v>54</v>
      </c>
    </row>
    <row r="609" spans="2:17" hidden="1" x14ac:dyDescent="0.25">
      <c r="B609">
        <v>103423</v>
      </c>
      <c r="C609" t="s">
        <v>82</v>
      </c>
      <c r="D609" t="s">
        <v>76</v>
      </c>
      <c r="E609" t="s">
        <v>1427</v>
      </c>
      <c r="F609" t="s">
        <v>1428</v>
      </c>
      <c r="G609" t="s">
        <v>79</v>
      </c>
      <c r="H609">
        <v>45603</v>
      </c>
      <c r="I609">
        <v>6925.33</v>
      </c>
      <c r="Q609" t="s">
        <v>54</v>
      </c>
    </row>
    <row r="610" spans="2:17" hidden="1" x14ac:dyDescent="0.25">
      <c r="B610">
        <v>109455</v>
      </c>
      <c r="C610" t="s">
        <v>312</v>
      </c>
      <c r="D610" t="s">
        <v>76</v>
      </c>
      <c r="E610" t="s">
        <v>1429</v>
      </c>
      <c r="F610" t="s">
        <v>1430</v>
      </c>
      <c r="G610" t="s">
        <v>79</v>
      </c>
      <c r="H610">
        <v>45635</v>
      </c>
      <c r="I610">
        <v>119.64</v>
      </c>
      <c r="Q610" t="s">
        <v>54</v>
      </c>
    </row>
    <row r="611" spans="2:17" hidden="1" x14ac:dyDescent="0.25">
      <c r="B611">
        <v>107786</v>
      </c>
      <c r="C611" t="s">
        <v>242</v>
      </c>
      <c r="D611" t="s">
        <v>76</v>
      </c>
      <c r="E611" t="s">
        <v>1431</v>
      </c>
      <c r="F611" t="s">
        <v>1432</v>
      </c>
      <c r="G611" t="s">
        <v>79</v>
      </c>
      <c r="H611">
        <v>45639</v>
      </c>
      <c r="I611">
        <v>2219.44</v>
      </c>
      <c r="Q611" t="s">
        <v>54</v>
      </c>
    </row>
    <row r="612" spans="2:17" hidden="1" x14ac:dyDescent="0.25">
      <c r="B612">
        <v>102305</v>
      </c>
      <c r="C612" t="s">
        <v>1048</v>
      </c>
      <c r="D612" t="s">
        <v>76</v>
      </c>
      <c r="E612" t="s">
        <v>1433</v>
      </c>
      <c r="F612" t="s">
        <v>1434</v>
      </c>
      <c r="G612" t="s">
        <v>79</v>
      </c>
      <c r="H612">
        <v>45611</v>
      </c>
      <c r="I612">
        <v>6883.73</v>
      </c>
      <c r="Q612" t="s">
        <v>54</v>
      </c>
    </row>
    <row r="613" spans="2:17" hidden="1" x14ac:dyDescent="0.25">
      <c r="B613">
        <v>107674</v>
      </c>
      <c r="C613" t="s">
        <v>298</v>
      </c>
      <c r="D613" t="s">
        <v>76</v>
      </c>
      <c r="E613" t="s">
        <v>1435</v>
      </c>
      <c r="F613" t="s">
        <v>1436</v>
      </c>
      <c r="G613" t="s">
        <v>79</v>
      </c>
      <c r="H613">
        <v>45608</v>
      </c>
      <c r="I613">
        <v>639.6</v>
      </c>
      <c r="Q613" t="s">
        <v>54</v>
      </c>
    </row>
    <row r="614" spans="2:17" hidden="1" x14ac:dyDescent="0.25">
      <c r="B614">
        <v>122430</v>
      </c>
      <c r="C614" t="s">
        <v>127</v>
      </c>
      <c r="D614" t="s">
        <v>76</v>
      </c>
      <c r="E614" t="s">
        <v>1437</v>
      </c>
      <c r="F614" t="s">
        <v>1438</v>
      </c>
      <c r="G614" t="s">
        <v>79</v>
      </c>
      <c r="H614">
        <v>45607</v>
      </c>
      <c r="I614">
        <v>500.76</v>
      </c>
      <c r="Q614" t="s">
        <v>54</v>
      </c>
    </row>
    <row r="615" spans="2:17" hidden="1" x14ac:dyDescent="0.25">
      <c r="B615">
        <v>108164</v>
      </c>
      <c r="C615" t="s">
        <v>86</v>
      </c>
      <c r="D615" t="s">
        <v>76</v>
      </c>
      <c r="E615" t="s">
        <v>1439</v>
      </c>
      <c r="F615" t="s">
        <v>1440</v>
      </c>
      <c r="G615" t="s">
        <v>79</v>
      </c>
      <c r="H615">
        <v>45622</v>
      </c>
      <c r="I615">
        <v>3562.67</v>
      </c>
      <c r="Q615" t="s">
        <v>54</v>
      </c>
    </row>
    <row r="616" spans="2:17" hidden="1" x14ac:dyDescent="0.25">
      <c r="B616">
        <v>107786</v>
      </c>
      <c r="C616" t="s">
        <v>242</v>
      </c>
      <c r="D616" t="s">
        <v>76</v>
      </c>
      <c r="E616" t="s">
        <v>1441</v>
      </c>
      <c r="F616" t="s">
        <v>1442</v>
      </c>
      <c r="G616" t="s">
        <v>79</v>
      </c>
      <c r="H616">
        <v>45597</v>
      </c>
      <c r="I616">
        <v>53.55</v>
      </c>
      <c r="Q616" t="s">
        <v>54</v>
      </c>
    </row>
    <row r="617" spans="2:17" hidden="1" x14ac:dyDescent="0.25">
      <c r="B617">
        <v>107786</v>
      </c>
      <c r="C617" t="s">
        <v>242</v>
      </c>
      <c r="D617" t="s">
        <v>76</v>
      </c>
      <c r="E617" t="s">
        <v>1443</v>
      </c>
      <c r="F617" t="s">
        <v>1444</v>
      </c>
      <c r="G617" t="s">
        <v>101</v>
      </c>
      <c r="H617">
        <v>45666</v>
      </c>
      <c r="I617">
        <v>134.47999999999999</v>
      </c>
      <c r="Q617" t="s">
        <v>54</v>
      </c>
    </row>
    <row r="618" spans="2:17" hidden="1" x14ac:dyDescent="0.25">
      <c r="B618">
        <v>107672</v>
      </c>
      <c r="C618" t="s">
        <v>1446</v>
      </c>
      <c r="D618" t="s">
        <v>76</v>
      </c>
      <c r="E618" t="s">
        <v>1447</v>
      </c>
      <c r="F618" t="s">
        <v>1448</v>
      </c>
      <c r="G618" t="s">
        <v>79</v>
      </c>
      <c r="H618">
        <v>45610</v>
      </c>
      <c r="I618">
        <v>8511.2900000000009</v>
      </c>
      <c r="Q618" t="s">
        <v>54</v>
      </c>
    </row>
    <row r="619" spans="2:17" hidden="1" x14ac:dyDescent="0.25">
      <c r="B619">
        <v>107486</v>
      </c>
      <c r="C619" t="s">
        <v>308</v>
      </c>
      <c r="D619" t="s">
        <v>76</v>
      </c>
      <c r="E619" t="s">
        <v>1449</v>
      </c>
      <c r="F619" t="s">
        <v>1450</v>
      </c>
      <c r="G619" t="s">
        <v>79</v>
      </c>
      <c r="H619">
        <v>45580</v>
      </c>
      <c r="I619">
        <v>939.57</v>
      </c>
      <c r="Q619" t="s">
        <v>54</v>
      </c>
    </row>
    <row r="620" spans="2:17" hidden="1" x14ac:dyDescent="0.25">
      <c r="B620">
        <v>129612</v>
      </c>
      <c r="C620" t="s">
        <v>282</v>
      </c>
      <c r="D620" t="s">
        <v>76</v>
      </c>
      <c r="E620" t="s">
        <v>1451</v>
      </c>
      <c r="F620" t="s">
        <v>1452</v>
      </c>
      <c r="G620" t="s">
        <v>79</v>
      </c>
      <c r="H620">
        <v>45589</v>
      </c>
      <c r="I620">
        <v>600.16</v>
      </c>
      <c r="Q620" t="s">
        <v>54</v>
      </c>
    </row>
    <row r="621" spans="2:17" hidden="1" x14ac:dyDescent="0.25">
      <c r="B621">
        <v>121019</v>
      </c>
      <c r="C621" t="s">
        <v>594</v>
      </c>
      <c r="D621" t="s">
        <v>76</v>
      </c>
      <c r="E621" t="s">
        <v>1453</v>
      </c>
      <c r="F621" t="s">
        <v>1454</v>
      </c>
      <c r="G621" t="s">
        <v>101</v>
      </c>
      <c r="H621">
        <v>45709</v>
      </c>
      <c r="I621">
        <v>238.2</v>
      </c>
      <c r="Q621" t="s">
        <v>54</v>
      </c>
    </row>
    <row r="622" spans="2:17" hidden="1" x14ac:dyDescent="0.25">
      <c r="B622">
        <v>104758</v>
      </c>
      <c r="C622" t="s">
        <v>188</v>
      </c>
      <c r="D622" t="s">
        <v>76</v>
      </c>
      <c r="E622" t="s">
        <v>1455</v>
      </c>
      <c r="F622" t="s">
        <v>1456</v>
      </c>
      <c r="G622" t="s">
        <v>79</v>
      </c>
      <c r="H622">
        <v>45611</v>
      </c>
      <c r="I622">
        <v>22.32</v>
      </c>
      <c r="Q622" t="s">
        <v>54</v>
      </c>
    </row>
    <row r="623" spans="2:17" hidden="1" x14ac:dyDescent="0.25">
      <c r="B623">
        <v>107659</v>
      </c>
      <c r="C623" t="s">
        <v>679</v>
      </c>
      <c r="D623" t="s">
        <v>76</v>
      </c>
      <c r="E623" t="s">
        <v>1457</v>
      </c>
      <c r="F623" t="s">
        <v>1458</v>
      </c>
      <c r="G623" t="s">
        <v>79</v>
      </c>
      <c r="H623">
        <v>45646</v>
      </c>
      <c r="I623">
        <v>2500.5700000000002</v>
      </c>
      <c r="Q623" t="s">
        <v>54</v>
      </c>
    </row>
    <row r="624" spans="2:17" hidden="1" x14ac:dyDescent="0.25">
      <c r="B624">
        <v>107776</v>
      </c>
      <c r="C624" t="s">
        <v>151</v>
      </c>
      <c r="D624" t="s">
        <v>76</v>
      </c>
      <c r="E624" t="s">
        <v>1459</v>
      </c>
      <c r="F624" t="s">
        <v>1460</v>
      </c>
      <c r="G624" t="s">
        <v>101</v>
      </c>
      <c r="H624">
        <v>45706</v>
      </c>
      <c r="I624">
        <v>1643.01</v>
      </c>
      <c r="Q624" t="s">
        <v>54</v>
      </c>
    </row>
    <row r="625" spans="2:17" hidden="1" x14ac:dyDescent="0.25">
      <c r="B625">
        <v>104323</v>
      </c>
      <c r="C625" t="s">
        <v>1187</v>
      </c>
      <c r="D625" t="s">
        <v>76</v>
      </c>
      <c r="E625" t="s">
        <v>1461</v>
      </c>
      <c r="F625" t="s">
        <v>1462</v>
      </c>
      <c r="G625" t="s">
        <v>79</v>
      </c>
      <c r="H625">
        <v>45660</v>
      </c>
      <c r="I625">
        <v>1065.1099999999999</v>
      </c>
      <c r="Q625" t="s">
        <v>54</v>
      </c>
    </row>
    <row r="626" spans="2:17" hidden="1" x14ac:dyDescent="0.25">
      <c r="B626">
        <v>107486</v>
      </c>
      <c r="C626" t="s">
        <v>308</v>
      </c>
      <c r="D626" t="s">
        <v>76</v>
      </c>
      <c r="E626" t="s">
        <v>1463</v>
      </c>
      <c r="F626" t="s">
        <v>1464</v>
      </c>
      <c r="G626" t="s">
        <v>79</v>
      </c>
      <c r="H626">
        <v>45631</v>
      </c>
      <c r="I626">
        <v>1114.3900000000001</v>
      </c>
      <c r="Q626" t="s">
        <v>54</v>
      </c>
    </row>
    <row r="627" spans="2:17" hidden="1" x14ac:dyDescent="0.25">
      <c r="B627">
        <v>103172</v>
      </c>
      <c r="C627" t="s">
        <v>870</v>
      </c>
      <c r="D627" t="s">
        <v>76</v>
      </c>
      <c r="E627" t="s">
        <v>1465</v>
      </c>
      <c r="F627" t="s">
        <v>1466</v>
      </c>
      <c r="G627" t="s">
        <v>79</v>
      </c>
      <c r="H627">
        <v>45663</v>
      </c>
      <c r="I627">
        <v>0</v>
      </c>
      <c r="Q627" t="s">
        <v>54</v>
      </c>
    </row>
    <row r="628" spans="2:17" hidden="1" x14ac:dyDescent="0.25">
      <c r="B628">
        <v>107786</v>
      </c>
      <c r="C628" t="s">
        <v>242</v>
      </c>
      <c r="D628" t="s">
        <v>76</v>
      </c>
      <c r="E628" t="s">
        <v>1467</v>
      </c>
      <c r="F628" t="s">
        <v>1468</v>
      </c>
      <c r="G628" t="s">
        <v>79</v>
      </c>
      <c r="H628">
        <v>45687</v>
      </c>
      <c r="I628">
        <v>0</v>
      </c>
      <c r="Q628" t="s">
        <v>54</v>
      </c>
    </row>
    <row r="629" spans="2:17" hidden="1" x14ac:dyDescent="0.25">
      <c r="B629">
        <v>103269</v>
      </c>
      <c r="C629" t="s">
        <v>262</v>
      </c>
      <c r="D629" t="s">
        <v>76</v>
      </c>
      <c r="E629" t="s">
        <v>1469</v>
      </c>
      <c r="F629" t="s">
        <v>1470</v>
      </c>
      <c r="G629" t="s">
        <v>79</v>
      </c>
      <c r="H629">
        <v>45653</v>
      </c>
      <c r="I629">
        <v>2606.61</v>
      </c>
      <c r="Q629" t="s">
        <v>54</v>
      </c>
    </row>
    <row r="630" spans="2:17" hidden="1" x14ac:dyDescent="0.25">
      <c r="B630">
        <v>107486</v>
      </c>
      <c r="C630" t="s">
        <v>308</v>
      </c>
      <c r="D630" t="s">
        <v>76</v>
      </c>
      <c r="E630" t="s">
        <v>1471</v>
      </c>
      <c r="F630" t="s">
        <v>1472</v>
      </c>
      <c r="G630" t="s">
        <v>79</v>
      </c>
      <c r="H630">
        <v>45614</v>
      </c>
      <c r="I630">
        <v>368</v>
      </c>
      <c r="Q630" t="s">
        <v>54</v>
      </c>
    </row>
    <row r="631" spans="2:17" hidden="1" x14ac:dyDescent="0.25">
      <c r="B631">
        <v>122430</v>
      </c>
      <c r="C631" t="s">
        <v>127</v>
      </c>
      <c r="D631" t="s">
        <v>76</v>
      </c>
      <c r="E631" t="s">
        <v>1473</v>
      </c>
      <c r="F631" t="s">
        <v>1474</v>
      </c>
      <c r="G631" t="s">
        <v>79</v>
      </c>
      <c r="H631">
        <v>45600</v>
      </c>
      <c r="I631">
        <v>643.20000000000005</v>
      </c>
      <c r="Q631" t="s">
        <v>54</v>
      </c>
    </row>
    <row r="632" spans="2:17" hidden="1" x14ac:dyDescent="0.25">
      <c r="B632">
        <v>108481</v>
      </c>
      <c r="C632" t="s">
        <v>121</v>
      </c>
      <c r="D632" t="s">
        <v>76</v>
      </c>
      <c r="E632" t="s">
        <v>1475</v>
      </c>
      <c r="F632" t="s">
        <v>206</v>
      </c>
      <c r="G632" t="s">
        <v>79</v>
      </c>
      <c r="H632">
        <v>45580</v>
      </c>
      <c r="I632">
        <v>13912.69</v>
      </c>
      <c r="Q632" t="s">
        <v>54</v>
      </c>
    </row>
    <row r="633" spans="2:17" hidden="1" x14ac:dyDescent="0.25">
      <c r="B633">
        <v>100620</v>
      </c>
      <c r="C633" t="s">
        <v>655</v>
      </c>
      <c r="D633" t="s">
        <v>76</v>
      </c>
      <c r="E633" t="s">
        <v>1476</v>
      </c>
      <c r="F633" t="s">
        <v>1477</v>
      </c>
      <c r="G633" t="s">
        <v>79</v>
      </c>
      <c r="H633">
        <v>45609</v>
      </c>
      <c r="I633">
        <v>320.25</v>
      </c>
      <c r="Q633" t="s">
        <v>54</v>
      </c>
    </row>
    <row r="634" spans="2:17" hidden="1" x14ac:dyDescent="0.25">
      <c r="B634">
        <v>107786</v>
      </c>
      <c r="C634" t="s">
        <v>242</v>
      </c>
      <c r="D634" t="s">
        <v>76</v>
      </c>
      <c r="E634" t="s">
        <v>1478</v>
      </c>
      <c r="F634" t="s">
        <v>1479</v>
      </c>
      <c r="G634" t="s">
        <v>101</v>
      </c>
      <c r="H634">
        <v>45708</v>
      </c>
      <c r="I634">
        <v>738.89</v>
      </c>
      <c r="Q634" t="s">
        <v>54</v>
      </c>
    </row>
    <row r="635" spans="2:17" hidden="1" x14ac:dyDescent="0.25">
      <c r="B635">
        <v>122430</v>
      </c>
      <c r="C635" t="s">
        <v>127</v>
      </c>
      <c r="D635" t="s">
        <v>76</v>
      </c>
      <c r="E635" t="s">
        <v>1480</v>
      </c>
      <c r="F635" t="s">
        <v>974</v>
      </c>
      <c r="G635" t="s">
        <v>79</v>
      </c>
      <c r="H635">
        <v>45642</v>
      </c>
      <c r="I635">
        <v>23.04</v>
      </c>
      <c r="Q635" t="s">
        <v>54</v>
      </c>
    </row>
    <row r="636" spans="2:17" hidden="1" x14ac:dyDescent="0.25">
      <c r="B636">
        <v>122430</v>
      </c>
      <c r="C636" t="s">
        <v>127</v>
      </c>
      <c r="D636" t="s">
        <v>76</v>
      </c>
      <c r="E636" t="s">
        <v>1481</v>
      </c>
      <c r="F636" t="s">
        <v>1482</v>
      </c>
      <c r="G636" t="s">
        <v>79</v>
      </c>
      <c r="H636">
        <v>45588</v>
      </c>
      <c r="I636">
        <v>241.2</v>
      </c>
      <c r="Q636" t="s">
        <v>54</v>
      </c>
    </row>
    <row r="637" spans="2:17" hidden="1" x14ac:dyDescent="0.25">
      <c r="B637">
        <v>108164</v>
      </c>
      <c r="C637" t="s">
        <v>86</v>
      </c>
      <c r="D637" t="s">
        <v>76</v>
      </c>
      <c r="E637" t="s">
        <v>1483</v>
      </c>
      <c r="F637" t="s">
        <v>1484</v>
      </c>
      <c r="G637" t="s">
        <v>101</v>
      </c>
      <c r="H637">
        <v>45708</v>
      </c>
      <c r="I637">
        <v>1432.48</v>
      </c>
      <c r="Q637" t="s">
        <v>54</v>
      </c>
    </row>
    <row r="638" spans="2:17" hidden="1" x14ac:dyDescent="0.25">
      <c r="B638">
        <v>107486</v>
      </c>
      <c r="C638" t="s">
        <v>308</v>
      </c>
      <c r="D638" t="s">
        <v>76</v>
      </c>
      <c r="E638" t="s">
        <v>1485</v>
      </c>
      <c r="F638" t="s">
        <v>410</v>
      </c>
      <c r="G638" t="s">
        <v>79</v>
      </c>
      <c r="H638">
        <v>45680</v>
      </c>
      <c r="I638">
        <v>1035.67</v>
      </c>
      <c r="Q638" t="s">
        <v>54</v>
      </c>
    </row>
    <row r="639" spans="2:17" hidden="1" x14ac:dyDescent="0.25">
      <c r="B639">
        <v>121019</v>
      </c>
      <c r="C639" t="s">
        <v>594</v>
      </c>
      <c r="D639" t="s">
        <v>76</v>
      </c>
      <c r="E639" t="s">
        <v>1486</v>
      </c>
      <c r="F639" t="s">
        <v>1487</v>
      </c>
      <c r="G639" t="s">
        <v>79</v>
      </c>
      <c r="H639">
        <v>45646</v>
      </c>
      <c r="I639">
        <v>119.1</v>
      </c>
      <c r="Q639" t="s">
        <v>54</v>
      </c>
    </row>
    <row r="640" spans="2:17" hidden="1" x14ac:dyDescent="0.25">
      <c r="B640">
        <v>104758</v>
      </c>
      <c r="C640" t="s">
        <v>188</v>
      </c>
      <c r="D640" t="s">
        <v>76</v>
      </c>
      <c r="E640" t="s">
        <v>1488</v>
      </c>
      <c r="F640" t="s">
        <v>1489</v>
      </c>
      <c r="G640" t="s">
        <v>79</v>
      </c>
      <c r="H640">
        <v>45629</v>
      </c>
      <c r="I640">
        <v>1478.4</v>
      </c>
      <c r="Q640" t="s">
        <v>54</v>
      </c>
    </row>
    <row r="641" spans="2:17" hidden="1" x14ac:dyDescent="0.25">
      <c r="B641">
        <v>108164</v>
      </c>
      <c r="C641" t="s">
        <v>86</v>
      </c>
      <c r="D641" t="s">
        <v>76</v>
      </c>
      <c r="E641" t="s">
        <v>1490</v>
      </c>
      <c r="F641" t="s">
        <v>1491</v>
      </c>
      <c r="G641" t="s">
        <v>79</v>
      </c>
      <c r="H641">
        <v>45642</v>
      </c>
      <c r="I641">
        <v>2477.37</v>
      </c>
      <c r="Q641" t="s">
        <v>54</v>
      </c>
    </row>
    <row r="642" spans="2:17" hidden="1" x14ac:dyDescent="0.25">
      <c r="B642">
        <v>107786</v>
      </c>
      <c r="C642" t="s">
        <v>242</v>
      </c>
      <c r="D642" t="s">
        <v>76</v>
      </c>
      <c r="E642" t="s">
        <v>1492</v>
      </c>
      <c r="F642" t="s">
        <v>1493</v>
      </c>
      <c r="G642" t="s">
        <v>79</v>
      </c>
      <c r="H642">
        <v>45615</v>
      </c>
      <c r="I642">
        <v>184.74</v>
      </c>
      <c r="Q642" t="s">
        <v>54</v>
      </c>
    </row>
    <row r="643" spans="2:17" hidden="1" x14ac:dyDescent="0.25">
      <c r="B643">
        <v>108481</v>
      </c>
      <c r="C643" t="s">
        <v>121</v>
      </c>
      <c r="D643" t="s">
        <v>76</v>
      </c>
      <c r="E643" t="s">
        <v>1494</v>
      </c>
      <c r="F643" t="s">
        <v>1495</v>
      </c>
      <c r="G643" t="s">
        <v>79</v>
      </c>
      <c r="H643">
        <v>45589</v>
      </c>
      <c r="I643">
        <v>9810</v>
      </c>
      <c r="Q643" t="s">
        <v>54</v>
      </c>
    </row>
    <row r="644" spans="2:17" hidden="1" x14ac:dyDescent="0.25">
      <c r="B644">
        <v>103423</v>
      </c>
      <c r="C644" t="s">
        <v>82</v>
      </c>
      <c r="D644" t="s">
        <v>76</v>
      </c>
      <c r="E644" t="s">
        <v>1496</v>
      </c>
      <c r="F644" t="s">
        <v>1497</v>
      </c>
      <c r="G644" t="s">
        <v>101</v>
      </c>
      <c r="H644">
        <v>45685</v>
      </c>
      <c r="I644">
        <v>331.12</v>
      </c>
      <c r="Q644" t="s">
        <v>54</v>
      </c>
    </row>
    <row r="645" spans="2:17" hidden="1" x14ac:dyDescent="0.25">
      <c r="B645">
        <v>122430</v>
      </c>
      <c r="C645" t="s">
        <v>127</v>
      </c>
      <c r="D645" t="s">
        <v>76</v>
      </c>
      <c r="E645" t="s">
        <v>1498</v>
      </c>
      <c r="F645" t="s">
        <v>1499</v>
      </c>
      <c r="G645" t="s">
        <v>79</v>
      </c>
      <c r="H645">
        <v>45649</v>
      </c>
      <c r="I645">
        <v>482.4</v>
      </c>
      <c r="Q645" t="s">
        <v>54</v>
      </c>
    </row>
    <row r="646" spans="2:17" hidden="1" x14ac:dyDescent="0.25">
      <c r="B646">
        <v>103423</v>
      </c>
      <c r="C646" t="s">
        <v>82</v>
      </c>
      <c r="D646" t="s">
        <v>76</v>
      </c>
      <c r="E646" t="s">
        <v>1500</v>
      </c>
      <c r="F646" t="s">
        <v>1501</v>
      </c>
      <c r="G646" t="s">
        <v>79</v>
      </c>
      <c r="H646">
        <v>45581</v>
      </c>
      <c r="I646">
        <v>2698.71</v>
      </c>
      <c r="Q646" t="s">
        <v>54</v>
      </c>
    </row>
    <row r="647" spans="2:17" hidden="1" x14ac:dyDescent="0.25">
      <c r="B647">
        <v>122430</v>
      </c>
      <c r="C647" t="s">
        <v>127</v>
      </c>
      <c r="D647" t="s">
        <v>76</v>
      </c>
      <c r="E647" t="s">
        <v>1502</v>
      </c>
      <c r="F647" t="s">
        <v>1503</v>
      </c>
      <c r="G647" t="s">
        <v>79</v>
      </c>
      <c r="H647">
        <v>45588</v>
      </c>
      <c r="I647">
        <v>560</v>
      </c>
      <c r="Q647" t="s">
        <v>54</v>
      </c>
    </row>
    <row r="648" spans="2:17" hidden="1" x14ac:dyDescent="0.25">
      <c r="B648">
        <v>107786</v>
      </c>
      <c r="C648" t="s">
        <v>242</v>
      </c>
      <c r="D648" t="s">
        <v>76</v>
      </c>
      <c r="E648" t="s">
        <v>1504</v>
      </c>
      <c r="F648" t="s">
        <v>1505</v>
      </c>
      <c r="G648" t="s">
        <v>79</v>
      </c>
      <c r="H648">
        <v>45569</v>
      </c>
      <c r="I648">
        <v>3150.22</v>
      </c>
      <c r="Q648" t="s">
        <v>54</v>
      </c>
    </row>
    <row r="649" spans="2:17" hidden="1" x14ac:dyDescent="0.25">
      <c r="B649">
        <v>107297</v>
      </c>
      <c r="C649" t="s">
        <v>286</v>
      </c>
      <c r="D649" t="s">
        <v>76</v>
      </c>
      <c r="E649" t="s">
        <v>1506</v>
      </c>
      <c r="F649" t="s">
        <v>1507</v>
      </c>
      <c r="G649" t="s">
        <v>79</v>
      </c>
      <c r="H649">
        <v>45636</v>
      </c>
      <c r="I649">
        <v>2021.38</v>
      </c>
      <c r="Q649" t="s">
        <v>54</v>
      </c>
    </row>
    <row r="650" spans="2:17" hidden="1" x14ac:dyDescent="0.25">
      <c r="B650">
        <v>122430</v>
      </c>
      <c r="C650" t="s">
        <v>127</v>
      </c>
      <c r="D650" t="s">
        <v>76</v>
      </c>
      <c r="E650" t="s">
        <v>1508</v>
      </c>
      <c r="F650" t="s">
        <v>1509</v>
      </c>
      <c r="G650" t="s">
        <v>101</v>
      </c>
      <c r="H650">
        <v>45716</v>
      </c>
      <c r="I650">
        <v>167.16</v>
      </c>
      <c r="Q650" t="s">
        <v>54</v>
      </c>
    </row>
    <row r="651" spans="2:17" hidden="1" x14ac:dyDescent="0.25">
      <c r="B651">
        <v>109114</v>
      </c>
      <c r="C651" t="s">
        <v>1511</v>
      </c>
      <c r="D651" t="s">
        <v>76</v>
      </c>
      <c r="E651" t="s">
        <v>1512</v>
      </c>
      <c r="F651" t="s">
        <v>1513</v>
      </c>
      <c r="G651" t="s">
        <v>79</v>
      </c>
      <c r="H651">
        <v>45657</v>
      </c>
      <c r="I651">
        <v>3631.88</v>
      </c>
      <c r="Q651" t="s">
        <v>54</v>
      </c>
    </row>
    <row r="652" spans="2:17" hidden="1" x14ac:dyDescent="0.25">
      <c r="B652">
        <v>104758</v>
      </c>
      <c r="C652" t="s">
        <v>188</v>
      </c>
      <c r="D652" t="s">
        <v>76</v>
      </c>
      <c r="E652" t="s">
        <v>1514</v>
      </c>
      <c r="F652" t="s">
        <v>1515</v>
      </c>
      <c r="G652" t="s">
        <v>79</v>
      </c>
      <c r="H652">
        <v>45639</v>
      </c>
      <c r="I652">
        <v>2578.8000000000002</v>
      </c>
      <c r="Q652" t="s">
        <v>54</v>
      </c>
    </row>
    <row r="653" spans="2:17" hidden="1" x14ac:dyDescent="0.25">
      <c r="B653">
        <v>107786</v>
      </c>
      <c r="C653" t="s">
        <v>242</v>
      </c>
      <c r="D653" t="s">
        <v>76</v>
      </c>
      <c r="E653" t="s">
        <v>1516</v>
      </c>
      <c r="F653" t="s">
        <v>1517</v>
      </c>
      <c r="G653" t="s">
        <v>79</v>
      </c>
      <c r="H653">
        <v>45622</v>
      </c>
      <c r="I653">
        <v>136.34</v>
      </c>
      <c r="Q653" t="s">
        <v>54</v>
      </c>
    </row>
    <row r="654" spans="2:17" hidden="1" x14ac:dyDescent="0.25">
      <c r="B654">
        <v>107786</v>
      </c>
      <c r="C654" t="s">
        <v>242</v>
      </c>
      <c r="D654" t="s">
        <v>76</v>
      </c>
      <c r="E654" t="s">
        <v>1518</v>
      </c>
      <c r="F654" t="s">
        <v>1519</v>
      </c>
      <c r="G654" t="s">
        <v>101</v>
      </c>
      <c r="H654">
        <v>45714</v>
      </c>
      <c r="I654">
        <v>1120.71</v>
      </c>
      <c r="Q654" t="s">
        <v>54</v>
      </c>
    </row>
    <row r="655" spans="2:17" hidden="1" x14ac:dyDescent="0.25">
      <c r="B655">
        <v>107786</v>
      </c>
      <c r="C655" t="s">
        <v>242</v>
      </c>
      <c r="D655" t="s">
        <v>76</v>
      </c>
      <c r="E655" t="s">
        <v>1520</v>
      </c>
      <c r="F655" t="s">
        <v>1521</v>
      </c>
      <c r="G655" t="s">
        <v>79</v>
      </c>
      <c r="H655">
        <v>45649</v>
      </c>
      <c r="I655">
        <v>96.9</v>
      </c>
      <c r="Q655" t="s">
        <v>54</v>
      </c>
    </row>
    <row r="656" spans="2:17" hidden="1" x14ac:dyDescent="0.25">
      <c r="B656">
        <v>102905</v>
      </c>
      <c r="C656" t="s">
        <v>755</v>
      </c>
      <c r="D656" t="s">
        <v>76</v>
      </c>
      <c r="E656" t="s">
        <v>1522</v>
      </c>
      <c r="F656" t="s">
        <v>1523</v>
      </c>
      <c r="G656" t="s">
        <v>101</v>
      </c>
      <c r="H656">
        <v>45715</v>
      </c>
      <c r="I656">
        <v>1305.83</v>
      </c>
      <c r="Q656" t="s">
        <v>54</v>
      </c>
    </row>
    <row r="657" spans="2:17" hidden="1" x14ac:dyDescent="0.25">
      <c r="B657">
        <v>122430</v>
      </c>
      <c r="C657" t="s">
        <v>127</v>
      </c>
      <c r="D657" t="s">
        <v>76</v>
      </c>
      <c r="E657" t="s">
        <v>1524</v>
      </c>
      <c r="F657" t="s">
        <v>1525</v>
      </c>
      <c r="G657" t="s">
        <v>101</v>
      </c>
      <c r="H657">
        <v>45719</v>
      </c>
      <c r="I657">
        <v>482.4</v>
      </c>
      <c r="Q657" t="s">
        <v>54</v>
      </c>
    </row>
    <row r="658" spans="2:17" hidden="1" x14ac:dyDescent="0.25">
      <c r="B658">
        <v>122430</v>
      </c>
      <c r="C658" t="s">
        <v>127</v>
      </c>
      <c r="D658" t="s">
        <v>76</v>
      </c>
      <c r="E658" t="s">
        <v>1526</v>
      </c>
      <c r="F658" t="s">
        <v>705</v>
      </c>
      <c r="G658" t="s">
        <v>79</v>
      </c>
      <c r="H658">
        <v>45572</v>
      </c>
      <c r="I658">
        <v>3670.81</v>
      </c>
      <c r="Q658" t="s">
        <v>54</v>
      </c>
    </row>
    <row r="659" spans="2:17" hidden="1" x14ac:dyDescent="0.25">
      <c r="B659">
        <v>107776</v>
      </c>
      <c r="C659" t="s">
        <v>151</v>
      </c>
      <c r="D659" t="s">
        <v>76</v>
      </c>
      <c r="E659" t="s">
        <v>1527</v>
      </c>
      <c r="F659" t="s">
        <v>1528</v>
      </c>
      <c r="G659" t="s">
        <v>79</v>
      </c>
      <c r="H659">
        <v>45664</v>
      </c>
      <c r="I659">
        <v>574.51</v>
      </c>
      <c r="Q659" t="s">
        <v>54</v>
      </c>
    </row>
    <row r="660" spans="2:17" hidden="1" x14ac:dyDescent="0.25">
      <c r="B660">
        <v>118169</v>
      </c>
      <c r="C660" t="s">
        <v>1530</v>
      </c>
      <c r="D660" t="s">
        <v>76</v>
      </c>
      <c r="E660" t="s">
        <v>1531</v>
      </c>
      <c r="F660" t="s">
        <v>1532</v>
      </c>
      <c r="G660" t="s">
        <v>79</v>
      </c>
      <c r="H660">
        <v>45622</v>
      </c>
      <c r="I660">
        <v>1950.75</v>
      </c>
      <c r="Q660" t="s">
        <v>54</v>
      </c>
    </row>
    <row r="661" spans="2:17" hidden="1" x14ac:dyDescent="0.25">
      <c r="B661">
        <v>128340</v>
      </c>
      <c r="C661" t="s">
        <v>137</v>
      </c>
      <c r="D661" t="s">
        <v>76</v>
      </c>
      <c r="E661" t="s">
        <v>1533</v>
      </c>
      <c r="F661" t="s">
        <v>1534</v>
      </c>
      <c r="G661" t="s">
        <v>101</v>
      </c>
      <c r="H661">
        <v>45707</v>
      </c>
      <c r="I661">
        <v>656.64</v>
      </c>
      <c r="Q661" t="s">
        <v>54</v>
      </c>
    </row>
    <row r="662" spans="2:17" hidden="1" x14ac:dyDescent="0.25">
      <c r="B662">
        <v>107786</v>
      </c>
      <c r="C662" t="s">
        <v>242</v>
      </c>
      <c r="D662" t="s">
        <v>76</v>
      </c>
      <c r="E662" t="s">
        <v>1535</v>
      </c>
      <c r="F662" t="s">
        <v>1536</v>
      </c>
      <c r="G662" t="s">
        <v>101</v>
      </c>
      <c r="H662">
        <v>45679</v>
      </c>
      <c r="I662">
        <v>134.53</v>
      </c>
      <c r="Q662" t="s">
        <v>54</v>
      </c>
    </row>
    <row r="663" spans="2:17" hidden="1" x14ac:dyDescent="0.25">
      <c r="B663">
        <v>109455</v>
      </c>
      <c r="C663" t="s">
        <v>312</v>
      </c>
      <c r="D663" t="s">
        <v>76</v>
      </c>
      <c r="E663" t="s">
        <v>1537</v>
      </c>
      <c r="F663" t="s">
        <v>1538</v>
      </c>
      <c r="G663" t="s">
        <v>79</v>
      </c>
      <c r="H663">
        <v>45720</v>
      </c>
      <c r="I663">
        <v>0</v>
      </c>
      <c r="Q663" t="s">
        <v>54</v>
      </c>
    </row>
    <row r="664" spans="2:17" hidden="1" x14ac:dyDescent="0.25">
      <c r="B664">
        <v>122430</v>
      </c>
      <c r="C664" t="s">
        <v>127</v>
      </c>
      <c r="D664" t="s">
        <v>76</v>
      </c>
      <c r="E664" t="s">
        <v>1539</v>
      </c>
      <c r="F664" t="s">
        <v>1540</v>
      </c>
      <c r="G664" t="s">
        <v>79</v>
      </c>
      <c r="H664">
        <v>45594</v>
      </c>
      <c r="I664">
        <v>117</v>
      </c>
      <c r="Q664" t="s">
        <v>54</v>
      </c>
    </row>
    <row r="665" spans="2:17" hidden="1" x14ac:dyDescent="0.25">
      <c r="B665">
        <v>107786</v>
      </c>
      <c r="C665" t="s">
        <v>242</v>
      </c>
      <c r="D665" t="s">
        <v>76</v>
      </c>
      <c r="E665" t="s">
        <v>1541</v>
      </c>
      <c r="F665" t="s">
        <v>1542</v>
      </c>
      <c r="G665" t="s">
        <v>101</v>
      </c>
      <c r="H665">
        <v>45686</v>
      </c>
      <c r="I665">
        <v>150.80000000000001</v>
      </c>
      <c r="Q665" t="s">
        <v>54</v>
      </c>
    </row>
    <row r="666" spans="2:17" hidden="1" x14ac:dyDescent="0.25">
      <c r="B666">
        <v>107776</v>
      </c>
      <c r="C666" t="s">
        <v>151</v>
      </c>
      <c r="D666" t="s">
        <v>76</v>
      </c>
      <c r="E666" t="s">
        <v>1543</v>
      </c>
      <c r="F666" t="s">
        <v>1544</v>
      </c>
      <c r="G666" t="s">
        <v>79</v>
      </c>
      <c r="H666">
        <v>45652</v>
      </c>
      <c r="I666">
        <v>569.52</v>
      </c>
      <c r="Q666" t="s">
        <v>54</v>
      </c>
    </row>
    <row r="667" spans="2:17" hidden="1" x14ac:dyDescent="0.25">
      <c r="B667">
        <v>107786</v>
      </c>
      <c r="C667" t="s">
        <v>242</v>
      </c>
      <c r="D667" t="s">
        <v>76</v>
      </c>
      <c r="E667" t="s">
        <v>1545</v>
      </c>
      <c r="F667" t="s">
        <v>543</v>
      </c>
      <c r="G667" t="s">
        <v>101</v>
      </c>
      <c r="H667">
        <v>45700</v>
      </c>
      <c r="I667">
        <v>1769.84</v>
      </c>
      <c r="Q667" t="s">
        <v>54</v>
      </c>
    </row>
    <row r="668" spans="2:17" hidden="1" x14ac:dyDescent="0.25">
      <c r="B668">
        <v>104758</v>
      </c>
      <c r="C668" t="s">
        <v>188</v>
      </c>
      <c r="D668" t="s">
        <v>76</v>
      </c>
      <c r="E668" t="s">
        <v>1546</v>
      </c>
      <c r="F668" t="s">
        <v>1547</v>
      </c>
      <c r="G668" t="s">
        <v>101</v>
      </c>
      <c r="H668">
        <v>45678</v>
      </c>
      <c r="I668">
        <v>338.4</v>
      </c>
      <c r="Q668" t="s">
        <v>54</v>
      </c>
    </row>
    <row r="669" spans="2:17" hidden="1" x14ac:dyDescent="0.25">
      <c r="B669">
        <v>103423</v>
      </c>
      <c r="C669" t="s">
        <v>82</v>
      </c>
      <c r="D669" t="s">
        <v>76</v>
      </c>
      <c r="E669" t="s">
        <v>1548</v>
      </c>
      <c r="F669" t="s">
        <v>1549</v>
      </c>
      <c r="G669" t="s">
        <v>101</v>
      </c>
      <c r="H669">
        <v>45720</v>
      </c>
      <c r="I669">
        <v>2386.7199999999998</v>
      </c>
      <c r="Q669" t="s">
        <v>54</v>
      </c>
    </row>
    <row r="670" spans="2:17" hidden="1" x14ac:dyDescent="0.25">
      <c r="B670">
        <v>108164</v>
      </c>
      <c r="C670" t="s">
        <v>86</v>
      </c>
      <c r="D670" t="s">
        <v>76</v>
      </c>
      <c r="E670" t="s">
        <v>1550</v>
      </c>
      <c r="F670" t="s">
        <v>1551</v>
      </c>
      <c r="G670" t="s">
        <v>101</v>
      </c>
      <c r="H670">
        <v>45691</v>
      </c>
      <c r="I670">
        <v>999.5</v>
      </c>
      <c r="Q670" t="s">
        <v>54</v>
      </c>
    </row>
    <row r="671" spans="2:17" hidden="1" x14ac:dyDescent="0.25">
      <c r="B671">
        <v>1214</v>
      </c>
      <c r="C671" t="s">
        <v>1553</v>
      </c>
      <c r="D671" t="s">
        <v>76</v>
      </c>
      <c r="E671" t="s">
        <v>1554</v>
      </c>
      <c r="F671" t="s">
        <v>1555</v>
      </c>
      <c r="G671" t="s">
        <v>79</v>
      </c>
      <c r="H671">
        <v>45714</v>
      </c>
      <c r="I671">
        <v>0</v>
      </c>
      <c r="Q671" t="s">
        <v>54</v>
      </c>
    </row>
    <row r="672" spans="2:17" hidden="1" x14ac:dyDescent="0.25">
      <c r="B672">
        <v>107786</v>
      </c>
      <c r="C672" t="s">
        <v>242</v>
      </c>
      <c r="D672" t="s">
        <v>76</v>
      </c>
      <c r="E672" t="s">
        <v>1556</v>
      </c>
      <c r="F672" t="s">
        <v>1557</v>
      </c>
      <c r="G672" t="s">
        <v>101</v>
      </c>
      <c r="H672">
        <v>45660</v>
      </c>
      <c r="I672">
        <v>686.06</v>
      </c>
      <c r="Q672" t="s">
        <v>54</v>
      </c>
    </row>
    <row r="673" spans="2:17" hidden="1" x14ac:dyDescent="0.25">
      <c r="B673">
        <v>107786</v>
      </c>
      <c r="C673" t="s">
        <v>242</v>
      </c>
      <c r="D673" t="s">
        <v>76</v>
      </c>
      <c r="E673" t="s">
        <v>1558</v>
      </c>
      <c r="F673" t="s">
        <v>1559</v>
      </c>
      <c r="G673" t="s">
        <v>101</v>
      </c>
      <c r="H673">
        <v>45681</v>
      </c>
      <c r="I673">
        <v>235.11</v>
      </c>
      <c r="Q673" t="s">
        <v>54</v>
      </c>
    </row>
    <row r="674" spans="2:17" hidden="1" x14ac:dyDescent="0.25">
      <c r="B674">
        <v>122430</v>
      </c>
      <c r="C674" t="s">
        <v>127</v>
      </c>
      <c r="D674" t="s">
        <v>76</v>
      </c>
      <c r="E674" t="s">
        <v>1560</v>
      </c>
      <c r="F674" t="s">
        <v>1561</v>
      </c>
      <c r="G674" t="s">
        <v>79</v>
      </c>
      <c r="H674">
        <v>45583</v>
      </c>
      <c r="I674">
        <v>630</v>
      </c>
      <c r="Q674" t="s">
        <v>54</v>
      </c>
    </row>
    <row r="675" spans="2:17" hidden="1" x14ac:dyDescent="0.25">
      <c r="B675">
        <v>122430</v>
      </c>
      <c r="C675" t="s">
        <v>127</v>
      </c>
      <c r="D675" t="s">
        <v>76</v>
      </c>
      <c r="E675" t="s">
        <v>1562</v>
      </c>
      <c r="F675" t="s">
        <v>1563</v>
      </c>
      <c r="G675" t="s">
        <v>79</v>
      </c>
      <c r="H675">
        <v>45588</v>
      </c>
      <c r="I675">
        <v>35.03</v>
      </c>
      <c r="Q675" t="s">
        <v>54</v>
      </c>
    </row>
    <row r="676" spans="2:17" hidden="1" x14ac:dyDescent="0.25">
      <c r="B676">
        <v>126695</v>
      </c>
      <c r="C676" t="s">
        <v>167</v>
      </c>
      <c r="D676" t="s">
        <v>76</v>
      </c>
      <c r="E676" t="s">
        <v>1564</v>
      </c>
      <c r="F676" t="s">
        <v>1565</v>
      </c>
      <c r="G676" t="s">
        <v>79</v>
      </c>
      <c r="H676">
        <v>45636</v>
      </c>
      <c r="I676">
        <v>10282.64</v>
      </c>
      <c r="Q676" t="s">
        <v>54</v>
      </c>
    </row>
    <row r="677" spans="2:17" hidden="1" x14ac:dyDescent="0.25">
      <c r="B677">
        <v>115529</v>
      </c>
      <c r="C677" t="s">
        <v>107</v>
      </c>
      <c r="D677" t="s">
        <v>76</v>
      </c>
      <c r="E677" t="s">
        <v>1566</v>
      </c>
      <c r="F677" t="s">
        <v>1567</v>
      </c>
      <c r="G677" t="s">
        <v>101</v>
      </c>
      <c r="H677">
        <v>45712</v>
      </c>
      <c r="I677">
        <v>2072</v>
      </c>
      <c r="Q677" t="s">
        <v>54</v>
      </c>
    </row>
    <row r="678" spans="2:17" hidden="1" x14ac:dyDescent="0.25">
      <c r="B678">
        <v>103423</v>
      </c>
      <c r="C678" t="s">
        <v>82</v>
      </c>
      <c r="D678" t="s">
        <v>76</v>
      </c>
      <c r="E678" t="s">
        <v>1568</v>
      </c>
      <c r="F678" t="s">
        <v>1569</v>
      </c>
      <c r="G678" t="s">
        <v>101</v>
      </c>
      <c r="H678">
        <v>45720</v>
      </c>
      <c r="I678">
        <v>1716.22</v>
      </c>
      <c r="Q678" t="s">
        <v>54</v>
      </c>
    </row>
    <row r="679" spans="2:17" hidden="1" x14ac:dyDescent="0.25">
      <c r="B679">
        <v>122430</v>
      </c>
      <c r="C679" t="s">
        <v>127</v>
      </c>
      <c r="D679" t="s">
        <v>76</v>
      </c>
      <c r="E679" t="s">
        <v>1570</v>
      </c>
      <c r="F679" t="s">
        <v>247</v>
      </c>
      <c r="G679" t="s">
        <v>79</v>
      </c>
      <c r="H679">
        <v>45604</v>
      </c>
      <c r="I679">
        <v>2703</v>
      </c>
      <c r="Q679" t="s">
        <v>54</v>
      </c>
    </row>
    <row r="680" spans="2:17" hidden="1" x14ac:dyDescent="0.25">
      <c r="B680">
        <v>125030</v>
      </c>
      <c r="C680" t="s">
        <v>394</v>
      </c>
      <c r="D680" t="s">
        <v>76</v>
      </c>
      <c r="E680" t="s">
        <v>1571</v>
      </c>
      <c r="F680" t="s">
        <v>1572</v>
      </c>
      <c r="G680" t="s">
        <v>79</v>
      </c>
      <c r="H680">
        <v>45595</v>
      </c>
      <c r="I680">
        <v>764.89</v>
      </c>
      <c r="Q680" t="s">
        <v>54</v>
      </c>
    </row>
    <row r="681" spans="2:17" hidden="1" x14ac:dyDescent="0.25">
      <c r="B681">
        <v>129612</v>
      </c>
      <c r="C681" t="s">
        <v>282</v>
      </c>
      <c r="D681" t="s">
        <v>76</v>
      </c>
      <c r="E681" t="s">
        <v>1573</v>
      </c>
      <c r="F681" t="s">
        <v>1574</v>
      </c>
      <c r="G681" t="s">
        <v>101</v>
      </c>
      <c r="H681">
        <v>45712</v>
      </c>
      <c r="I681">
        <v>564.9</v>
      </c>
      <c r="Q681" t="s">
        <v>54</v>
      </c>
    </row>
    <row r="682" spans="2:17" hidden="1" x14ac:dyDescent="0.25">
      <c r="B682">
        <v>122430</v>
      </c>
      <c r="C682" t="s">
        <v>127</v>
      </c>
      <c r="D682" t="s">
        <v>76</v>
      </c>
      <c r="E682" t="s">
        <v>1575</v>
      </c>
      <c r="F682" t="s">
        <v>1576</v>
      </c>
      <c r="G682" t="s">
        <v>79</v>
      </c>
      <c r="H682">
        <v>45632</v>
      </c>
      <c r="I682">
        <v>772.8</v>
      </c>
      <c r="Q682" t="s">
        <v>54</v>
      </c>
    </row>
    <row r="683" spans="2:17" hidden="1" x14ac:dyDescent="0.25">
      <c r="B683">
        <v>122430</v>
      </c>
      <c r="C683" t="s">
        <v>127</v>
      </c>
      <c r="D683" t="s">
        <v>76</v>
      </c>
      <c r="E683" t="s">
        <v>1577</v>
      </c>
      <c r="F683" t="s">
        <v>1578</v>
      </c>
      <c r="G683" t="s">
        <v>79</v>
      </c>
      <c r="H683">
        <v>45645</v>
      </c>
      <c r="I683">
        <v>160.80000000000001</v>
      </c>
      <c r="Q683" t="s">
        <v>54</v>
      </c>
    </row>
    <row r="684" spans="2:17" hidden="1" x14ac:dyDescent="0.25">
      <c r="B684">
        <v>122430</v>
      </c>
      <c r="C684" t="s">
        <v>127</v>
      </c>
      <c r="D684" t="s">
        <v>76</v>
      </c>
      <c r="E684" t="s">
        <v>1579</v>
      </c>
      <c r="F684" t="s">
        <v>1580</v>
      </c>
      <c r="G684" t="s">
        <v>79</v>
      </c>
      <c r="H684">
        <v>45604</v>
      </c>
      <c r="I684">
        <v>184.8</v>
      </c>
      <c r="Q684" t="s">
        <v>54</v>
      </c>
    </row>
    <row r="685" spans="2:17" hidden="1" x14ac:dyDescent="0.25">
      <c r="B685">
        <v>103423</v>
      </c>
      <c r="C685" t="s">
        <v>82</v>
      </c>
      <c r="D685" t="s">
        <v>76</v>
      </c>
      <c r="E685" t="s">
        <v>1581</v>
      </c>
      <c r="F685" t="s">
        <v>1582</v>
      </c>
      <c r="G685" t="s">
        <v>101</v>
      </c>
      <c r="H685">
        <v>45720</v>
      </c>
      <c r="I685">
        <v>157.94999999999999</v>
      </c>
      <c r="Q685" t="s">
        <v>54</v>
      </c>
    </row>
    <row r="686" spans="2:17" hidden="1" x14ac:dyDescent="0.25">
      <c r="B686">
        <v>103423</v>
      </c>
      <c r="C686" t="s">
        <v>82</v>
      </c>
      <c r="D686" t="s">
        <v>76</v>
      </c>
      <c r="E686" t="s">
        <v>1583</v>
      </c>
      <c r="F686" t="s">
        <v>1584</v>
      </c>
      <c r="G686" t="s">
        <v>101</v>
      </c>
      <c r="H686">
        <v>45720</v>
      </c>
      <c r="I686">
        <v>164.16</v>
      </c>
      <c r="Q686" t="s">
        <v>54</v>
      </c>
    </row>
    <row r="687" spans="2:17" hidden="1" x14ac:dyDescent="0.25">
      <c r="B687">
        <v>108164</v>
      </c>
      <c r="C687" t="s">
        <v>86</v>
      </c>
      <c r="D687" t="s">
        <v>76</v>
      </c>
      <c r="E687" t="s">
        <v>1585</v>
      </c>
      <c r="F687" t="s">
        <v>1586</v>
      </c>
      <c r="G687" t="s">
        <v>101</v>
      </c>
      <c r="H687">
        <v>45719</v>
      </c>
      <c r="I687">
        <v>1794.35</v>
      </c>
      <c r="Q687" t="s">
        <v>54</v>
      </c>
    </row>
    <row r="688" spans="2:17" hidden="1" x14ac:dyDescent="0.25">
      <c r="B688">
        <v>103423</v>
      </c>
      <c r="C688" t="s">
        <v>82</v>
      </c>
      <c r="D688" t="s">
        <v>76</v>
      </c>
      <c r="E688" t="s">
        <v>1587</v>
      </c>
      <c r="F688" t="s">
        <v>1588</v>
      </c>
      <c r="G688" t="s">
        <v>101</v>
      </c>
      <c r="H688">
        <v>45645</v>
      </c>
      <c r="I688">
        <v>2035.56</v>
      </c>
      <c r="Q688" t="s">
        <v>54</v>
      </c>
    </row>
    <row r="689" spans="2:17" hidden="1" x14ac:dyDescent="0.25">
      <c r="B689">
        <v>103423</v>
      </c>
      <c r="C689" t="s">
        <v>82</v>
      </c>
      <c r="D689" t="s">
        <v>76</v>
      </c>
      <c r="E689" t="s">
        <v>1589</v>
      </c>
      <c r="F689" t="s">
        <v>1590</v>
      </c>
      <c r="G689" t="s">
        <v>101</v>
      </c>
      <c r="H689">
        <v>45665</v>
      </c>
      <c r="I689">
        <v>3752.52</v>
      </c>
      <c r="Q689" t="s">
        <v>54</v>
      </c>
    </row>
    <row r="690" spans="2:17" hidden="1" x14ac:dyDescent="0.25">
      <c r="B690">
        <v>107786</v>
      </c>
      <c r="C690" t="s">
        <v>242</v>
      </c>
      <c r="D690" t="s">
        <v>76</v>
      </c>
      <c r="E690" t="s">
        <v>1591</v>
      </c>
      <c r="F690" t="s">
        <v>1592</v>
      </c>
      <c r="G690" t="s">
        <v>101</v>
      </c>
      <c r="H690">
        <v>45700</v>
      </c>
      <c r="I690">
        <v>8379.5</v>
      </c>
      <c r="Q690" t="s">
        <v>54</v>
      </c>
    </row>
    <row r="691" spans="2:17" hidden="1" x14ac:dyDescent="0.25">
      <c r="B691">
        <v>107786</v>
      </c>
      <c r="C691" t="s">
        <v>242</v>
      </c>
      <c r="D691" t="s">
        <v>76</v>
      </c>
      <c r="E691" t="s">
        <v>1593</v>
      </c>
      <c r="F691" t="s">
        <v>1594</v>
      </c>
      <c r="G691" t="s">
        <v>79</v>
      </c>
      <c r="H691">
        <v>45581</v>
      </c>
      <c r="I691">
        <v>1053.9000000000001</v>
      </c>
      <c r="Q691" t="s">
        <v>54</v>
      </c>
    </row>
    <row r="692" spans="2:17" hidden="1" x14ac:dyDescent="0.25">
      <c r="B692">
        <v>100067</v>
      </c>
      <c r="C692" t="s">
        <v>323</v>
      </c>
      <c r="D692" t="s">
        <v>76</v>
      </c>
      <c r="E692" t="s">
        <v>1595</v>
      </c>
      <c r="F692" t="s">
        <v>1596</v>
      </c>
      <c r="G692" t="s">
        <v>79</v>
      </c>
      <c r="H692">
        <v>45569</v>
      </c>
      <c r="I692">
        <v>183.76</v>
      </c>
      <c r="Q692" t="s">
        <v>54</v>
      </c>
    </row>
    <row r="693" spans="2:17" hidden="1" x14ac:dyDescent="0.25">
      <c r="B693">
        <v>103423</v>
      </c>
      <c r="C693" t="s">
        <v>82</v>
      </c>
      <c r="D693" t="s">
        <v>76</v>
      </c>
      <c r="E693" t="s">
        <v>1597</v>
      </c>
      <c r="F693" t="s">
        <v>1598</v>
      </c>
      <c r="G693" t="s">
        <v>101</v>
      </c>
      <c r="H693">
        <v>45655</v>
      </c>
      <c r="I693">
        <v>2249.7800000000002</v>
      </c>
      <c r="Q693" t="s">
        <v>54</v>
      </c>
    </row>
    <row r="694" spans="2:17" hidden="1" x14ac:dyDescent="0.25">
      <c r="B694">
        <v>100620</v>
      </c>
      <c r="C694" t="s">
        <v>655</v>
      </c>
      <c r="D694" t="s">
        <v>76</v>
      </c>
      <c r="E694" t="s">
        <v>1599</v>
      </c>
      <c r="F694" t="s">
        <v>1600</v>
      </c>
      <c r="G694" t="s">
        <v>79</v>
      </c>
      <c r="H694">
        <v>45621</v>
      </c>
      <c r="I694">
        <v>1649.44</v>
      </c>
      <c r="Q694" t="s">
        <v>54</v>
      </c>
    </row>
    <row r="695" spans="2:17" hidden="1" x14ac:dyDescent="0.25">
      <c r="B695">
        <v>107786</v>
      </c>
      <c r="C695" t="s">
        <v>242</v>
      </c>
      <c r="D695" t="s">
        <v>76</v>
      </c>
      <c r="E695" t="s">
        <v>1601</v>
      </c>
      <c r="F695" t="s">
        <v>1602</v>
      </c>
      <c r="G695" t="s">
        <v>79</v>
      </c>
      <c r="H695">
        <v>45603</v>
      </c>
      <c r="I695">
        <v>146.02000000000001</v>
      </c>
      <c r="Q695" t="s">
        <v>54</v>
      </c>
    </row>
    <row r="696" spans="2:17" hidden="1" x14ac:dyDescent="0.25">
      <c r="B696">
        <v>122430</v>
      </c>
      <c r="C696" t="s">
        <v>127</v>
      </c>
      <c r="D696" t="s">
        <v>76</v>
      </c>
      <c r="E696" t="s">
        <v>1603</v>
      </c>
      <c r="F696" t="s">
        <v>1604</v>
      </c>
      <c r="G696" t="s">
        <v>79</v>
      </c>
      <c r="H696">
        <v>45667</v>
      </c>
      <c r="I696">
        <v>295.39999999999998</v>
      </c>
      <c r="Q696" t="s">
        <v>54</v>
      </c>
    </row>
    <row r="697" spans="2:17" hidden="1" x14ac:dyDescent="0.25">
      <c r="B697">
        <v>122430</v>
      </c>
      <c r="C697" t="s">
        <v>127</v>
      </c>
      <c r="D697" t="s">
        <v>76</v>
      </c>
      <c r="E697" t="s">
        <v>1605</v>
      </c>
      <c r="F697" t="s">
        <v>1606</v>
      </c>
      <c r="G697" t="s">
        <v>79</v>
      </c>
      <c r="H697">
        <v>45622</v>
      </c>
      <c r="I697">
        <v>321.60000000000002</v>
      </c>
      <c r="Q697" t="s">
        <v>54</v>
      </c>
    </row>
    <row r="698" spans="2:17" hidden="1" x14ac:dyDescent="0.25">
      <c r="B698">
        <v>129612</v>
      </c>
      <c r="C698" t="s">
        <v>282</v>
      </c>
      <c r="D698" t="s">
        <v>76</v>
      </c>
      <c r="E698" t="s">
        <v>1607</v>
      </c>
      <c r="F698" t="s">
        <v>1608</v>
      </c>
      <c r="G698" t="s">
        <v>79</v>
      </c>
      <c r="H698">
        <v>45643</v>
      </c>
      <c r="I698">
        <v>18237.22</v>
      </c>
      <c r="Q698" t="s">
        <v>54</v>
      </c>
    </row>
    <row r="699" spans="2:17" hidden="1" x14ac:dyDescent="0.25">
      <c r="B699">
        <v>107786</v>
      </c>
      <c r="C699" t="s">
        <v>242</v>
      </c>
      <c r="D699" t="s">
        <v>76</v>
      </c>
      <c r="E699" t="s">
        <v>1609</v>
      </c>
      <c r="F699" t="s">
        <v>1239</v>
      </c>
      <c r="G699" t="s">
        <v>101</v>
      </c>
      <c r="H699">
        <v>45709</v>
      </c>
      <c r="I699">
        <v>102.24</v>
      </c>
      <c r="Q699" t="s">
        <v>54</v>
      </c>
    </row>
    <row r="700" spans="2:17" hidden="1" x14ac:dyDescent="0.25">
      <c r="B700">
        <v>107786</v>
      </c>
      <c r="C700" t="s">
        <v>242</v>
      </c>
      <c r="D700" t="s">
        <v>76</v>
      </c>
      <c r="E700" t="s">
        <v>1610</v>
      </c>
      <c r="F700" t="s">
        <v>1611</v>
      </c>
      <c r="G700" t="s">
        <v>101</v>
      </c>
      <c r="H700">
        <v>45660</v>
      </c>
      <c r="I700">
        <v>1212.3699999999999</v>
      </c>
      <c r="Q700" t="s">
        <v>54</v>
      </c>
    </row>
    <row r="701" spans="2:17" hidden="1" x14ac:dyDescent="0.25">
      <c r="B701">
        <v>107659</v>
      </c>
      <c r="C701" t="s">
        <v>679</v>
      </c>
      <c r="D701" t="s">
        <v>76</v>
      </c>
      <c r="E701" t="s">
        <v>1612</v>
      </c>
      <c r="F701" t="s">
        <v>1613</v>
      </c>
      <c r="G701" t="s">
        <v>101</v>
      </c>
      <c r="H701">
        <v>45716</v>
      </c>
      <c r="I701">
        <v>1028.1300000000001</v>
      </c>
      <c r="Q701" t="s">
        <v>54</v>
      </c>
    </row>
    <row r="702" spans="2:17" hidden="1" x14ac:dyDescent="0.25">
      <c r="B702">
        <v>109455</v>
      </c>
      <c r="C702" t="s">
        <v>312</v>
      </c>
      <c r="D702" t="s">
        <v>76</v>
      </c>
      <c r="E702" t="s">
        <v>1614</v>
      </c>
      <c r="F702" t="s">
        <v>1615</v>
      </c>
      <c r="G702" t="s">
        <v>79</v>
      </c>
      <c r="H702">
        <v>45601</v>
      </c>
      <c r="I702">
        <v>2450.96</v>
      </c>
      <c r="Q702" t="s">
        <v>54</v>
      </c>
    </row>
    <row r="703" spans="2:17" hidden="1" x14ac:dyDescent="0.25">
      <c r="B703">
        <v>123001</v>
      </c>
      <c r="C703" t="s">
        <v>361</v>
      </c>
      <c r="D703" t="s">
        <v>76</v>
      </c>
      <c r="E703" t="s">
        <v>1616</v>
      </c>
      <c r="F703" t="s">
        <v>1617</v>
      </c>
      <c r="G703" t="s">
        <v>79</v>
      </c>
      <c r="H703">
        <v>45712</v>
      </c>
      <c r="I703">
        <v>542.58000000000004</v>
      </c>
      <c r="Q703" t="s">
        <v>54</v>
      </c>
    </row>
    <row r="704" spans="2:17" hidden="1" x14ac:dyDescent="0.25">
      <c r="B704">
        <v>128340</v>
      </c>
      <c r="C704" t="s">
        <v>137</v>
      </c>
      <c r="D704" t="s">
        <v>76</v>
      </c>
      <c r="E704" t="s">
        <v>1618</v>
      </c>
      <c r="F704" t="s">
        <v>1619</v>
      </c>
      <c r="G704" t="s">
        <v>79</v>
      </c>
      <c r="H704">
        <v>45644</v>
      </c>
      <c r="I704">
        <v>1480</v>
      </c>
      <c r="Q704" t="s">
        <v>54</v>
      </c>
    </row>
    <row r="705" spans="2:17" hidden="1" x14ac:dyDescent="0.25">
      <c r="B705">
        <v>129612</v>
      </c>
      <c r="C705" t="s">
        <v>282</v>
      </c>
      <c r="D705" t="s">
        <v>76</v>
      </c>
      <c r="E705" t="s">
        <v>1620</v>
      </c>
      <c r="F705" t="s">
        <v>1621</v>
      </c>
      <c r="G705" t="s">
        <v>101</v>
      </c>
      <c r="H705">
        <v>45714</v>
      </c>
      <c r="I705">
        <v>841.63</v>
      </c>
      <c r="Q705" t="s">
        <v>54</v>
      </c>
    </row>
    <row r="706" spans="2:17" hidden="1" x14ac:dyDescent="0.25">
      <c r="B706">
        <v>103121</v>
      </c>
      <c r="C706" t="s">
        <v>1623</v>
      </c>
      <c r="D706" t="s">
        <v>76</v>
      </c>
      <c r="E706" t="s">
        <v>1624</v>
      </c>
      <c r="F706" t="s">
        <v>1625</v>
      </c>
      <c r="G706" t="s">
        <v>101</v>
      </c>
      <c r="H706">
        <v>45706</v>
      </c>
      <c r="I706">
        <v>17.22</v>
      </c>
      <c r="Q706" t="s">
        <v>54</v>
      </c>
    </row>
    <row r="707" spans="2:17" hidden="1" x14ac:dyDescent="0.25">
      <c r="B707">
        <v>122430</v>
      </c>
      <c r="C707" t="s">
        <v>127</v>
      </c>
      <c r="D707" t="s">
        <v>76</v>
      </c>
      <c r="E707" t="s">
        <v>1626</v>
      </c>
      <c r="F707" t="s">
        <v>1627</v>
      </c>
      <c r="G707" t="s">
        <v>79</v>
      </c>
      <c r="H707">
        <v>45582</v>
      </c>
      <c r="I707">
        <v>214.68</v>
      </c>
      <c r="Q707" t="s">
        <v>54</v>
      </c>
    </row>
    <row r="708" spans="2:17" hidden="1" x14ac:dyDescent="0.25">
      <c r="B708">
        <v>103423</v>
      </c>
      <c r="C708" t="s">
        <v>82</v>
      </c>
      <c r="D708" t="s">
        <v>76</v>
      </c>
      <c r="E708" t="s">
        <v>1628</v>
      </c>
      <c r="F708" t="s">
        <v>1629</v>
      </c>
      <c r="G708" t="s">
        <v>101</v>
      </c>
      <c r="H708">
        <v>45673</v>
      </c>
      <c r="I708">
        <v>343.64</v>
      </c>
      <c r="Q708" t="s">
        <v>54</v>
      </c>
    </row>
    <row r="709" spans="2:17" hidden="1" x14ac:dyDescent="0.25">
      <c r="B709">
        <v>108481</v>
      </c>
      <c r="C709" t="s">
        <v>121</v>
      </c>
      <c r="D709" t="s">
        <v>76</v>
      </c>
      <c r="E709" t="s">
        <v>1630</v>
      </c>
      <c r="F709" t="s">
        <v>1631</v>
      </c>
      <c r="G709" t="s">
        <v>79</v>
      </c>
      <c r="H709">
        <v>45637</v>
      </c>
      <c r="I709">
        <v>18613.48</v>
      </c>
      <c r="Q709" t="s">
        <v>54</v>
      </c>
    </row>
    <row r="710" spans="2:17" hidden="1" x14ac:dyDescent="0.25">
      <c r="B710">
        <v>107786</v>
      </c>
      <c r="C710" t="s">
        <v>242</v>
      </c>
      <c r="D710" t="s">
        <v>76</v>
      </c>
      <c r="E710" t="s">
        <v>1632</v>
      </c>
      <c r="F710" t="s">
        <v>665</v>
      </c>
      <c r="G710" t="s">
        <v>101</v>
      </c>
      <c r="H710">
        <v>45709</v>
      </c>
      <c r="I710">
        <v>23.9</v>
      </c>
      <c r="Q710" t="s">
        <v>54</v>
      </c>
    </row>
    <row r="711" spans="2:17" hidden="1" x14ac:dyDescent="0.25">
      <c r="B711">
        <v>107786</v>
      </c>
      <c r="C711" t="s">
        <v>242</v>
      </c>
      <c r="D711" t="s">
        <v>76</v>
      </c>
      <c r="E711" t="s">
        <v>1633</v>
      </c>
      <c r="F711" t="s">
        <v>1634</v>
      </c>
      <c r="G711" t="s">
        <v>101</v>
      </c>
      <c r="H711">
        <v>45700</v>
      </c>
      <c r="I711">
        <v>425.46</v>
      </c>
      <c r="Q711" t="s">
        <v>54</v>
      </c>
    </row>
    <row r="712" spans="2:17" hidden="1" x14ac:dyDescent="0.25">
      <c r="B712">
        <v>103423</v>
      </c>
      <c r="C712" t="s">
        <v>82</v>
      </c>
      <c r="D712" t="s">
        <v>76</v>
      </c>
      <c r="E712" t="s">
        <v>1635</v>
      </c>
      <c r="F712" t="s">
        <v>1636</v>
      </c>
      <c r="G712" t="s">
        <v>101</v>
      </c>
      <c r="H712">
        <v>45705</v>
      </c>
      <c r="I712">
        <v>280.82</v>
      </c>
      <c r="Q712" t="s">
        <v>54</v>
      </c>
    </row>
    <row r="713" spans="2:17" hidden="1" x14ac:dyDescent="0.25">
      <c r="B713">
        <v>107786</v>
      </c>
      <c r="C713" t="s">
        <v>242</v>
      </c>
      <c r="D713" t="s">
        <v>76</v>
      </c>
      <c r="E713" t="s">
        <v>1637</v>
      </c>
      <c r="F713" t="s">
        <v>1638</v>
      </c>
      <c r="G713" t="s">
        <v>79</v>
      </c>
      <c r="H713">
        <v>45595</v>
      </c>
      <c r="I713">
        <v>234.98</v>
      </c>
      <c r="Q713" t="s">
        <v>54</v>
      </c>
    </row>
    <row r="714" spans="2:17" hidden="1" x14ac:dyDescent="0.25">
      <c r="B714">
        <v>107786</v>
      </c>
      <c r="C714" t="s">
        <v>242</v>
      </c>
      <c r="D714" t="s">
        <v>76</v>
      </c>
      <c r="E714" t="s">
        <v>1639</v>
      </c>
      <c r="F714" t="s">
        <v>1640</v>
      </c>
      <c r="G714" t="s">
        <v>101</v>
      </c>
      <c r="H714">
        <v>45679</v>
      </c>
      <c r="I714">
        <v>17875.560000000001</v>
      </c>
      <c r="Q714" t="s">
        <v>54</v>
      </c>
    </row>
    <row r="715" spans="2:17" hidden="1" x14ac:dyDescent="0.25">
      <c r="B715">
        <v>107786</v>
      </c>
      <c r="C715" t="s">
        <v>242</v>
      </c>
      <c r="D715" t="s">
        <v>76</v>
      </c>
      <c r="E715" t="s">
        <v>1641</v>
      </c>
      <c r="F715" t="s">
        <v>1642</v>
      </c>
      <c r="G715" t="s">
        <v>101</v>
      </c>
      <c r="H715">
        <v>45672</v>
      </c>
      <c r="I715">
        <v>115.36</v>
      </c>
      <c r="Q715" t="s">
        <v>54</v>
      </c>
    </row>
    <row r="716" spans="2:17" hidden="1" x14ac:dyDescent="0.25">
      <c r="B716">
        <v>103423</v>
      </c>
      <c r="C716" t="s">
        <v>82</v>
      </c>
      <c r="D716" t="s">
        <v>76</v>
      </c>
      <c r="E716" t="s">
        <v>1643</v>
      </c>
      <c r="F716" t="s">
        <v>1644</v>
      </c>
      <c r="G716" t="s">
        <v>79</v>
      </c>
      <c r="H716">
        <v>45602</v>
      </c>
      <c r="I716">
        <v>6605.77</v>
      </c>
      <c r="Q716" t="s">
        <v>54</v>
      </c>
    </row>
    <row r="717" spans="2:17" hidden="1" x14ac:dyDescent="0.25">
      <c r="B717">
        <v>122430</v>
      </c>
      <c r="C717" t="s">
        <v>127</v>
      </c>
      <c r="D717" t="s">
        <v>76</v>
      </c>
      <c r="E717" t="s">
        <v>1645</v>
      </c>
      <c r="F717" t="s">
        <v>1646</v>
      </c>
      <c r="G717" t="s">
        <v>79</v>
      </c>
      <c r="H717">
        <v>45597</v>
      </c>
      <c r="I717">
        <v>562.79999999999995</v>
      </c>
      <c r="Q717" t="s">
        <v>54</v>
      </c>
    </row>
    <row r="718" spans="2:17" hidden="1" x14ac:dyDescent="0.25">
      <c r="B718">
        <v>104758</v>
      </c>
      <c r="C718" t="s">
        <v>188</v>
      </c>
      <c r="D718" t="s">
        <v>76</v>
      </c>
      <c r="E718" t="s">
        <v>1647</v>
      </c>
      <c r="F718" t="s">
        <v>1648</v>
      </c>
      <c r="G718" t="s">
        <v>79</v>
      </c>
      <c r="H718">
        <v>45600</v>
      </c>
      <c r="I718">
        <v>446.4</v>
      </c>
      <c r="Q718" t="s">
        <v>54</v>
      </c>
    </row>
    <row r="719" spans="2:17" hidden="1" x14ac:dyDescent="0.25">
      <c r="B719">
        <v>103423</v>
      </c>
      <c r="C719" t="s">
        <v>82</v>
      </c>
      <c r="D719" t="s">
        <v>76</v>
      </c>
      <c r="E719" t="s">
        <v>1649</v>
      </c>
      <c r="F719" t="s">
        <v>1650</v>
      </c>
      <c r="G719" t="s">
        <v>101</v>
      </c>
      <c r="H719">
        <v>45693</v>
      </c>
      <c r="I719">
        <v>647.58000000000004</v>
      </c>
      <c r="Q719" t="s">
        <v>54</v>
      </c>
    </row>
    <row r="720" spans="2:17" hidden="1" x14ac:dyDescent="0.25">
      <c r="B720">
        <v>107786</v>
      </c>
      <c r="C720" t="s">
        <v>242</v>
      </c>
      <c r="D720" t="s">
        <v>76</v>
      </c>
      <c r="E720" t="s">
        <v>1651</v>
      </c>
      <c r="F720" t="s">
        <v>1652</v>
      </c>
      <c r="G720" t="s">
        <v>101</v>
      </c>
      <c r="H720">
        <v>45671</v>
      </c>
      <c r="I720">
        <v>416.49</v>
      </c>
      <c r="Q720" t="s">
        <v>54</v>
      </c>
    </row>
    <row r="721" spans="2:17" hidden="1" x14ac:dyDescent="0.25">
      <c r="B721">
        <v>107659</v>
      </c>
      <c r="C721" t="s">
        <v>679</v>
      </c>
      <c r="D721" t="s">
        <v>76</v>
      </c>
      <c r="E721" t="s">
        <v>1653</v>
      </c>
      <c r="F721" t="s">
        <v>1654</v>
      </c>
      <c r="G721" t="s">
        <v>79</v>
      </c>
      <c r="H721">
        <v>45622</v>
      </c>
      <c r="I721">
        <v>2934.52</v>
      </c>
      <c r="Q721" t="s">
        <v>54</v>
      </c>
    </row>
    <row r="722" spans="2:17" hidden="1" x14ac:dyDescent="0.25">
      <c r="B722">
        <v>107486</v>
      </c>
      <c r="C722" t="s">
        <v>308</v>
      </c>
      <c r="D722" t="s">
        <v>76</v>
      </c>
      <c r="E722" t="s">
        <v>1655</v>
      </c>
      <c r="F722" t="s">
        <v>1656</v>
      </c>
      <c r="G722" t="s">
        <v>79</v>
      </c>
      <c r="H722">
        <v>45568</v>
      </c>
      <c r="I722">
        <v>2025.94</v>
      </c>
      <c r="Q722" t="s">
        <v>54</v>
      </c>
    </row>
    <row r="723" spans="2:17" hidden="1" x14ac:dyDescent="0.25">
      <c r="B723">
        <v>123975</v>
      </c>
      <c r="C723" t="s">
        <v>751</v>
      </c>
      <c r="D723" t="s">
        <v>76</v>
      </c>
      <c r="E723" t="s">
        <v>1657</v>
      </c>
      <c r="F723" t="s">
        <v>1658</v>
      </c>
      <c r="G723" t="s">
        <v>101</v>
      </c>
      <c r="H723">
        <v>45685</v>
      </c>
      <c r="I723">
        <v>3265</v>
      </c>
      <c r="Q723" t="s">
        <v>54</v>
      </c>
    </row>
    <row r="724" spans="2:17" hidden="1" x14ac:dyDescent="0.25">
      <c r="B724">
        <v>103423</v>
      </c>
      <c r="C724" t="s">
        <v>82</v>
      </c>
      <c r="D724" t="s">
        <v>76</v>
      </c>
      <c r="E724" t="s">
        <v>1659</v>
      </c>
      <c r="F724" t="s">
        <v>1660</v>
      </c>
      <c r="G724" t="s">
        <v>101</v>
      </c>
      <c r="H724">
        <v>45671</v>
      </c>
      <c r="I724">
        <v>340.08</v>
      </c>
      <c r="Q724" t="s">
        <v>54</v>
      </c>
    </row>
    <row r="725" spans="2:17" hidden="1" x14ac:dyDescent="0.25">
      <c r="B725">
        <v>126990</v>
      </c>
      <c r="C725" t="s">
        <v>646</v>
      </c>
      <c r="D725" t="s">
        <v>76</v>
      </c>
      <c r="E725" t="s">
        <v>1661</v>
      </c>
      <c r="F725" t="s">
        <v>1662</v>
      </c>
      <c r="G725" t="s">
        <v>79</v>
      </c>
      <c r="H725">
        <v>45572</v>
      </c>
      <c r="I725">
        <v>1696.55</v>
      </c>
      <c r="Q725" t="s">
        <v>54</v>
      </c>
    </row>
    <row r="726" spans="2:17" hidden="1" x14ac:dyDescent="0.25">
      <c r="B726">
        <v>122430</v>
      </c>
      <c r="C726" t="s">
        <v>127</v>
      </c>
      <c r="D726" t="s">
        <v>76</v>
      </c>
      <c r="E726" t="s">
        <v>1663</v>
      </c>
      <c r="F726" t="s">
        <v>1627</v>
      </c>
      <c r="G726" t="s">
        <v>79</v>
      </c>
      <c r="H726">
        <v>45580</v>
      </c>
      <c r="I726">
        <v>1294.04</v>
      </c>
      <c r="Q726" t="s">
        <v>54</v>
      </c>
    </row>
    <row r="727" spans="2:17" hidden="1" x14ac:dyDescent="0.25">
      <c r="B727">
        <v>122430</v>
      </c>
      <c r="C727" t="s">
        <v>127</v>
      </c>
      <c r="D727" t="s">
        <v>76</v>
      </c>
      <c r="E727" t="s">
        <v>1664</v>
      </c>
      <c r="F727" t="s">
        <v>1665</v>
      </c>
      <c r="G727" t="s">
        <v>79</v>
      </c>
      <c r="H727">
        <v>45615</v>
      </c>
      <c r="I727">
        <v>-804</v>
      </c>
      <c r="Q727" t="s">
        <v>54</v>
      </c>
    </row>
    <row r="728" spans="2:17" hidden="1" x14ac:dyDescent="0.25">
      <c r="B728">
        <v>107786</v>
      </c>
      <c r="C728" t="s">
        <v>242</v>
      </c>
      <c r="D728" t="s">
        <v>76</v>
      </c>
      <c r="E728" t="s">
        <v>1666</v>
      </c>
      <c r="F728" t="s">
        <v>1667</v>
      </c>
      <c r="G728" t="s">
        <v>79</v>
      </c>
      <c r="H728">
        <v>45639</v>
      </c>
      <c r="I728">
        <v>921.22</v>
      </c>
      <c r="Q728" t="s">
        <v>54</v>
      </c>
    </row>
    <row r="729" spans="2:17" hidden="1" x14ac:dyDescent="0.25">
      <c r="B729">
        <v>122430</v>
      </c>
      <c r="C729" t="s">
        <v>127</v>
      </c>
      <c r="D729" t="s">
        <v>76</v>
      </c>
      <c r="E729" t="s">
        <v>1668</v>
      </c>
      <c r="F729" t="s">
        <v>1669</v>
      </c>
      <c r="G729" t="s">
        <v>101</v>
      </c>
      <c r="H729">
        <v>45688</v>
      </c>
      <c r="I729">
        <v>734.25</v>
      </c>
      <c r="Q729" t="s">
        <v>54</v>
      </c>
    </row>
    <row r="730" spans="2:17" hidden="1" x14ac:dyDescent="0.25">
      <c r="B730">
        <v>102775</v>
      </c>
      <c r="C730" t="s">
        <v>75</v>
      </c>
      <c r="D730" t="s">
        <v>76</v>
      </c>
      <c r="E730" t="s">
        <v>1670</v>
      </c>
      <c r="F730" t="s">
        <v>1671</v>
      </c>
      <c r="G730" t="s">
        <v>79</v>
      </c>
      <c r="H730">
        <v>45587</v>
      </c>
      <c r="I730">
        <v>3686.67</v>
      </c>
      <c r="Q730" t="s">
        <v>54</v>
      </c>
    </row>
    <row r="731" spans="2:17" hidden="1" x14ac:dyDescent="0.25">
      <c r="B731">
        <v>122430</v>
      </c>
      <c r="C731" t="s">
        <v>127</v>
      </c>
      <c r="D731" t="s">
        <v>76</v>
      </c>
      <c r="E731" t="s">
        <v>1672</v>
      </c>
      <c r="F731" t="s">
        <v>1673</v>
      </c>
      <c r="G731" t="s">
        <v>79</v>
      </c>
      <c r="H731">
        <v>45659</v>
      </c>
      <c r="I731">
        <v>1700</v>
      </c>
      <c r="Q731" t="s">
        <v>54</v>
      </c>
    </row>
    <row r="732" spans="2:17" hidden="1" x14ac:dyDescent="0.25">
      <c r="B732">
        <v>107786</v>
      </c>
      <c r="C732" t="s">
        <v>242</v>
      </c>
      <c r="D732" t="s">
        <v>76</v>
      </c>
      <c r="E732" t="s">
        <v>1674</v>
      </c>
      <c r="F732" t="s">
        <v>1675</v>
      </c>
      <c r="G732" t="s">
        <v>101</v>
      </c>
      <c r="H732">
        <v>45665</v>
      </c>
      <c r="I732">
        <v>73.44</v>
      </c>
      <c r="Q732" t="s">
        <v>54</v>
      </c>
    </row>
    <row r="733" spans="2:17" hidden="1" x14ac:dyDescent="0.25">
      <c r="B733">
        <v>107776</v>
      </c>
      <c r="C733" t="s">
        <v>151</v>
      </c>
      <c r="D733" t="s">
        <v>76</v>
      </c>
      <c r="E733" t="s">
        <v>1676</v>
      </c>
      <c r="F733" t="s">
        <v>1677</v>
      </c>
      <c r="G733" t="s">
        <v>79</v>
      </c>
      <c r="H733">
        <v>45608</v>
      </c>
      <c r="I733">
        <v>1045.07</v>
      </c>
      <c r="Q733" t="s">
        <v>54</v>
      </c>
    </row>
    <row r="734" spans="2:17" hidden="1" x14ac:dyDescent="0.25">
      <c r="B734">
        <v>122430</v>
      </c>
      <c r="C734" t="s">
        <v>127</v>
      </c>
      <c r="D734" t="s">
        <v>76</v>
      </c>
      <c r="E734" t="s">
        <v>1678</v>
      </c>
      <c r="F734" t="s">
        <v>1679</v>
      </c>
      <c r="G734" t="s">
        <v>101</v>
      </c>
      <c r="H734">
        <v>45719</v>
      </c>
      <c r="I734">
        <v>186.72</v>
      </c>
      <c r="Q734" t="s">
        <v>54</v>
      </c>
    </row>
    <row r="735" spans="2:17" hidden="1" x14ac:dyDescent="0.25">
      <c r="B735">
        <v>107786</v>
      </c>
      <c r="C735" t="s">
        <v>242</v>
      </c>
      <c r="D735" t="s">
        <v>76</v>
      </c>
      <c r="E735" t="s">
        <v>1680</v>
      </c>
      <c r="F735" t="s">
        <v>1681</v>
      </c>
      <c r="G735" t="s">
        <v>79</v>
      </c>
      <c r="H735">
        <v>45636</v>
      </c>
      <c r="I735">
        <v>266.51</v>
      </c>
      <c r="Q735" t="s">
        <v>54</v>
      </c>
    </row>
    <row r="736" spans="2:17" hidden="1" x14ac:dyDescent="0.25">
      <c r="B736">
        <v>104758</v>
      </c>
      <c r="C736" t="s">
        <v>188</v>
      </c>
      <c r="D736" t="s">
        <v>76</v>
      </c>
      <c r="E736" t="s">
        <v>1682</v>
      </c>
      <c r="F736" t="s">
        <v>1683</v>
      </c>
      <c r="G736" t="s">
        <v>79</v>
      </c>
      <c r="H736">
        <v>45604</v>
      </c>
      <c r="I736">
        <v>1668</v>
      </c>
      <c r="Q736" t="s">
        <v>54</v>
      </c>
    </row>
    <row r="737" spans="2:17" hidden="1" x14ac:dyDescent="0.25">
      <c r="B737">
        <v>102775</v>
      </c>
      <c r="C737" t="s">
        <v>75</v>
      </c>
      <c r="D737" t="s">
        <v>76</v>
      </c>
      <c r="E737" t="s">
        <v>1684</v>
      </c>
      <c r="F737" t="s">
        <v>1685</v>
      </c>
      <c r="G737" t="s">
        <v>79</v>
      </c>
      <c r="H737">
        <v>45595</v>
      </c>
      <c r="I737">
        <v>780.74</v>
      </c>
      <c r="Q737" t="s">
        <v>54</v>
      </c>
    </row>
    <row r="738" spans="2:17" hidden="1" x14ac:dyDescent="0.25">
      <c r="B738">
        <v>125030</v>
      </c>
      <c r="C738" t="s">
        <v>394</v>
      </c>
      <c r="D738" t="s">
        <v>76</v>
      </c>
      <c r="E738" t="s">
        <v>1686</v>
      </c>
      <c r="F738" t="s">
        <v>1687</v>
      </c>
      <c r="G738" t="s">
        <v>79</v>
      </c>
      <c r="H738">
        <v>45602</v>
      </c>
      <c r="I738">
        <v>1808.61</v>
      </c>
      <c r="Q738" t="s">
        <v>54</v>
      </c>
    </row>
    <row r="739" spans="2:17" hidden="1" x14ac:dyDescent="0.25">
      <c r="B739">
        <v>126695</v>
      </c>
      <c r="C739" t="s">
        <v>167</v>
      </c>
      <c r="D739" t="s">
        <v>76</v>
      </c>
      <c r="E739" t="s">
        <v>1688</v>
      </c>
      <c r="F739" t="s">
        <v>1689</v>
      </c>
      <c r="G739" t="s">
        <v>79</v>
      </c>
      <c r="H739">
        <v>45680</v>
      </c>
      <c r="I739">
        <v>344.07</v>
      </c>
      <c r="Q739" t="s">
        <v>54</v>
      </c>
    </row>
    <row r="740" spans="2:17" hidden="1" x14ac:dyDescent="0.25">
      <c r="B740">
        <v>104758</v>
      </c>
      <c r="C740" t="s">
        <v>188</v>
      </c>
      <c r="D740" t="s">
        <v>76</v>
      </c>
      <c r="E740" t="s">
        <v>1690</v>
      </c>
      <c r="F740" t="s">
        <v>1489</v>
      </c>
      <c r="G740" t="s">
        <v>79</v>
      </c>
      <c r="H740">
        <v>45639</v>
      </c>
      <c r="I740">
        <v>1872</v>
      </c>
      <c r="Q740" t="s">
        <v>54</v>
      </c>
    </row>
    <row r="741" spans="2:17" hidden="1" x14ac:dyDescent="0.25">
      <c r="B741">
        <v>127228</v>
      </c>
      <c r="C741" t="s">
        <v>355</v>
      </c>
      <c r="D741" t="s">
        <v>76</v>
      </c>
      <c r="E741" t="s">
        <v>1691</v>
      </c>
      <c r="F741" t="s">
        <v>357</v>
      </c>
      <c r="G741" t="s">
        <v>79</v>
      </c>
      <c r="H741">
        <v>45583</v>
      </c>
      <c r="I741">
        <v>6106</v>
      </c>
      <c r="Q741" t="s">
        <v>54</v>
      </c>
    </row>
    <row r="742" spans="2:17" hidden="1" x14ac:dyDescent="0.25">
      <c r="B742">
        <v>128340</v>
      </c>
      <c r="C742" t="s">
        <v>137</v>
      </c>
      <c r="D742" t="s">
        <v>76</v>
      </c>
      <c r="E742" t="s">
        <v>1692</v>
      </c>
      <c r="F742" t="s">
        <v>1693</v>
      </c>
      <c r="G742" t="s">
        <v>79</v>
      </c>
      <c r="H742">
        <v>45583</v>
      </c>
      <c r="I742">
        <v>1012.43</v>
      </c>
      <c r="Q742" t="s">
        <v>54</v>
      </c>
    </row>
    <row r="743" spans="2:17" hidden="1" x14ac:dyDescent="0.25">
      <c r="B743">
        <v>104758</v>
      </c>
      <c r="C743" t="s">
        <v>188</v>
      </c>
      <c r="D743" t="s">
        <v>76</v>
      </c>
      <c r="E743" t="s">
        <v>1694</v>
      </c>
      <c r="F743" t="s">
        <v>1695</v>
      </c>
      <c r="G743" t="s">
        <v>79</v>
      </c>
      <c r="H743">
        <v>45664</v>
      </c>
      <c r="I743">
        <v>29.05</v>
      </c>
      <c r="Q743" t="s">
        <v>54</v>
      </c>
    </row>
    <row r="744" spans="2:17" hidden="1" x14ac:dyDescent="0.25">
      <c r="B744">
        <v>119222</v>
      </c>
      <c r="C744" t="s">
        <v>184</v>
      </c>
      <c r="D744" t="s">
        <v>76</v>
      </c>
      <c r="E744" t="s">
        <v>1696</v>
      </c>
      <c r="F744" t="s">
        <v>186</v>
      </c>
      <c r="G744" t="s">
        <v>79</v>
      </c>
      <c r="H744">
        <v>45580</v>
      </c>
      <c r="I744">
        <v>13092.45</v>
      </c>
      <c r="Q744" t="s">
        <v>54</v>
      </c>
    </row>
    <row r="745" spans="2:17" hidden="1" x14ac:dyDescent="0.25">
      <c r="B745">
        <v>103423</v>
      </c>
      <c r="C745" t="s">
        <v>82</v>
      </c>
      <c r="D745" t="s">
        <v>76</v>
      </c>
      <c r="E745" t="s">
        <v>1697</v>
      </c>
      <c r="F745" t="s">
        <v>1698</v>
      </c>
      <c r="G745" t="s">
        <v>79</v>
      </c>
      <c r="H745">
        <v>45603</v>
      </c>
      <c r="I745">
        <v>1034.8399999999999</v>
      </c>
      <c r="Q745" t="s">
        <v>54</v>
      </c>
    </row>
    <row r="746" spans="2:17" hidden="1" x14ac:dyDescent="0.25">
      <c r="B746">
        <v>103423</v>
      </c>
      <c r="C746" t="s">
        <v>82</v>
      </c>
      <c r="D746" t="s">
        <v>76</v>
      </c>
      <c r="E746" t="s">
        <v>1699</v>
      </c>
      <c r="F746" t="s">
        <v>1700</v>
      </c>
      <c r="G746" t="s">
        <v>79</v>
      </c>
      <c r="H746">
        <v>45614</v>
      </c>
      <c r="I746">
        <v>10007.629999999999</v>
      </c>
      <c r="Q746" t="s">
        <v>54</v>
      </c>
    </row>
    <row r="747" spans="2:17" hidden="1" x14ac:dyDescent="0.25">
      <c r="B747">
        <v>104758</v>
      </c>
      <c r="C747" t="s">
        <v>188</v>
      </c>
      <c r="D747" t="s">
        <v>76</v>
      </c>
      <c r="E747" t="s">
        <v>1701</v>
      </c>
      <c r="F747" t="s">
        <v>1702</v>
      </c>
      <c r="G747" t="s">
        <v>79</v>
      </c>
      <c r="H747">
        <v>45572</v>
      </c>
      <c r="I747">
        <v>38.520000000000003</v>
      </c>
      <c r="Q747" t="s">
        <v>54</v>
      </c>
    </row>
    <row r="748" spans="2:17" hidden="1" x14ac:dyDescent="0.25">
      <c r="B748">
        <v>122430</v>
      </c>
      <c r="C748" t="s">
        <v>127</v>
      </c>
      <c r="D748" t="s">
        <v>76</v>
      </c>
      <c r="E748" t="s">
        <v>1703</v>
      </c>
      <c r="F748" t="s">
        <v>1704</v>
      </c>
      <c r="G748" t="s">
        <v>79</v>
      </c>
      <c r="H748">
        <v>45637</v>
      </c>
      <c r="I748">
        <v>819.91</v>
      </c>
      <c r="Q748" t="s">
        <v>54</v>
      </c>
    </row>
    <row r="749" spans="2:17" hidden="1" x14ac:dyDescent="0.25">
      <c r="B749">
        <v>103423</v>
      </c>
      <c r="C749" t="s">
        <v>82</v>
      </c>
      <c r="D749" t="s">
        <v>76</v>
      </c>
      <c r="E749" t="s">
        <v>1705</v>
      </c>
      <c r="F749" t="s">
        <v>1706</v>
      </c>
      <c r="G749" t="s">
        <v>79</v>
      </c>
      <c r="H749">
        <v>45609</v>
      </c>
      <c r="I749">
        <v>0</v>
      </c>
      <c r="Q749" t="s">
        <v>54</v>
      </c>
    </row>
    <row r="750" spans="2:17" hidden="1" x14ac:dyDescent="0.25">
      <c r="B750">
        <v>122430</v>
      </c>
      <c r="C750" t="s">
        <v>127</v>
      </c>
      <c r="D750" t="s">
        <v>76</v>
      </c>
      <c r="E750" t="s">
        <v>1707</v>
      </c>
      <c r="F750" t="s">
        <v>1708</v>
      </c>
      <c r="G750" t="s">
        <v>79</v>
      </c>
      <c r="H750">
        <v>45582</v>
      </c>
      <c r="I750">
        <v>80.400000000000006</v>
      </c>
      <c r="Q750" t="s">
        <v>54</v>
      </c>
    </row>
    <row r="751" spans="2:17" hidden="1" x14ac:dyDescent="0.25">
      <c r="B751">
        <v>107486</v>
      </c>
      <c r="C751" t="s">
        <v>308</v>
      </c>
      <c r="D751" t="s">
        <v>76</v>
      </c>
      <c r="E751" t="s">
        <v>1709</v>
      </c>
      <c r="F751" t="s">
        <v>1710</v>
      </c>
      <c r="G751" t="s">
        <v>79</v>
      </c>
      <c r="H751">
        <v>45617</v>
      </c>
      <c r="I751">
        <v>120.34</v>
      </c>
      <c r="Q751" t="s">
        <v>54</v>
      </c>
    </row>
    <row r="752" spans="2:17" hidden="1" x14ac:dyDescent="0.25">
      <c r="B752">
        <v>108164</v>
      </c>
      <c r="C752" t="s">
        <v>86</v>
      </c>
      <c r="D752" t="s">
        <v>76</v>
      </c>
      <c r="E752" t="s">
        <v>1711</v>
      </c>
      <c r="F752" t="s">
        <v>771</v>
      </c>
      <c r="G752" t="s">
        <v>101</v>
      </c>
      <c r="H752">
        <v>45684</v>
      </c>
      <c r="I752">
        <v>11459.49</v>
      </c>
      <c r="Q752" t="s">
        <v>54</v>
      </c>
    </row>
    <row r="753" spans="2:17" hidden="1" x14ac:dyDescent="0.25">
      <c r="B753">
        <v>122430</v>
      </c>
      <c r="C753" t="s">
        <v>127</v>
      </c>
      <c r="D753" t="s">
        <v>76</v>
      </c>
      <c r="E753" t="s">
        <v>1712</v>
      </c>
      <c r="F753" t="s">
        <v>1713</v>
      </c>
      <c r="G753" t="s">
        <v>79</v>
      </c>
      <c r="H753">
        <v>45623</v>
      </c>
      <c r="I753">
        <v>172.32</v>
      </c>
      <c r="Q753" t="s">
        <v>54</v>
      </c>
    </row>
    <row r="754" spans="2:17" hidden="1" x14ac:dyDescent="0.25">
      <c r="B754">
        <v>103423</v>
      </c>
      <c r="C754" t="s">
        <v>82</v>
      </c>
      <c r="D754" t="s">
        <v>76</v>
      </c>
      <c r="E754" t="s">
        <v>1714</v>
      </c>
      <c r="F754" t="s">
        <v>1715</v>
      </c>
      <c r="G754" t="s">
        <v>101</v>
      </c>
      <c r="H754">
        <v>45715</v>
      </c>
      <c r="I754">
        <v>2977.45</v>
      </c>
      <c r="Q754" t="s">
        <v>54</v>
      </c>
    </row>
    <row r="755" spans="2:17" hidden="1" x14ac:dyDescent="0.25">
      <c r="B755">
        <v>104993</v>
      </c>
      <c r="C755" t="s">
        <v>920</v>
      </c>
      <c r="D755" t="s">
        <v>76</v>
      </c>
      <c r="E755" t="s">
        <v>1716</v>
      </c>
      <c r="F755" t="s">
        <v>1717</v>
      </c>
      <c r="G755" t="s">
        <v>79</v>
      </c>
      <c r="H755">
        <v>45616</v>
      </c>
      <c r="I755">
        <v>1144.21</v>
      </c>
      <c r="Q755" t="s">
        <v>54</v>
      </c>
    </row>
    <row r="756" spans="2:17" hidden="1" x14ac:dyDescent="0.25">
      <c r="B756">
        <v>122430</v>
      </c>
      <c r="C756" t="s">
        <v>127</v>
      </c>
      <c r="D756" t="s">
        <v>76</v>
      </c>
      <c r="E756" t="s">
        <v>1718</v>
      </c>
      <c r="F756" t="s">
        <v>1719</v>
      </c>
      <c r="G756" t="s">
        <v>79</v>
      </c>
      <c r="H756">
        <v>45572</v>
      </c>
      <c r="I756">
        <v>1447.2</v>
      </c>
      <c r="Q756" t="s">
        <v>54</v>
      </c>
    </row>
    <row r="757" spans="2:17" hidden="1" x14ac:dyDescent="0.25">
      <c r="B757">
        <v>107786</v>
      </c>
      <c r="C757" t="s">
        <v>242</v>
      </c>
      <c r="D757" t="s">
        <v>76</v>
      </c>
      <c r="E757" t="s">
        <v>1720</v>
      </c>
      <c r="F757" t="s">
        <v>620</v>
      </c>
      <c r="G757" t="s">
        <v>101</v>
      </c>
      <c r="H757">
        <v>45688</v>
      </c>
      <c r="I757">
        <v>16887.400000000001</v>
      </c>
      <c r="Q757" t="s">
        <v>54</v>
      </c>
    </row>
    <row r="758" spans="2:17" hidden="1" x14ac:dyDescent="0.25">
      <c r="B758">
        <v>121360</v>
      </c>
      <c r="C758" t="s">
        <v>1722</v>
      </c>
      <c r="D758" t="s">
        <v>76</v>
      </c>
      <c r="E758" t="s">
        <v>1723</v>
      </c>
      <c r="F758" t="s">
        <v>1724</v>
      </c>
      <c r="G758" t="s">
        <v>79</v>
      </c>
      <c r="H758">
        <v>45712</v>
      </c>
      <c r="I758">
        <v>12768</v>
      </c>
      <c r="Q758" t="s">
        <v>54</v>
      </c>
    </row>
    <row r="759" spans="2:17" hidden="1" x14ac:dyDescent="0.25">
      <c r="B759">
        <v>107786</v>
      </c>
      <c r="C759" t="s">
        <v>242</v>
      </c>
      <c r="D759" t="s">
        <v>76</v>
      </c>
      <c r="E759" t="s">
        <v>1725</v>
      </c>
      <c r="F759" t="s">
        <v>1726</v>
      </c>
      <c r="G759" t="s">
        <v>79</v>
      </c>
      <c r="H759">
        <v>45597</v>
      </c>
      <c r="I759">
        <v>6618.6</v>
      </c>
      <c r="Q759" t="s">
        <v>54</v>
      </c>
    </row>
    <row r="760" spans="2:17" hidden="1" x14ac:dyDescent="0.25">
      <c r="B760">
        <v>104323</v>
      </c>
      <c r="C760" t="s">
        <v>1187</v>
      </c>
      <c r="D760" t="s">
        <v>76</v>
      </c>
      <c r="E760" t="s">
        <v>1727</v>
      </c>
      <c r="F760" t="s">
        <v>1462</v>
      </c>
      <c r="G760" t="s">
        <v>79</v>
      </c>
      <c r="H760">
        <v>45610</v>
      </c>
      <c r="I760">
        <v>1065.1099999999999</v>
      </c>
      <c r="Q760" t="s">
        <v>54</v>
      </c>
    </row>
    <row r="761" spans="2:17" hidden="1" x14ac:dyDescent="0.25">
      <c r="B761">
        <v>102775</v>
      </c>
      <c r="C761" t="s">
        <v>75</v>
      </c>
      <c r="D761" t="s">
        <v>76</v>
      </c>
      <c r="E761" t="s">
        <v>1728</v>
      </c>
      <c r="F761" t="s">
        <v>1729</v>
      </c>
      <c r="G761" t="s">
        <v>79</v>
      </c>
      <c r="H761">
        <v>45584</v>
      </c>
      <c r="I761">
        <v>14761.6</v>
      </c>
      <c r="Q761" t="s">
        <v>54</v>
      </c>
    </row>
    <row r="762" spans="2:17" hidden="1" x14ac:dyDescent="0.25">
      <c r="B762">
        <v>101886</v>
      </c>
      <c r="C762" t="s">
        <v>176</v>
      </c>
      <c r="D762" t="s">
        <v>76</v>
      </c>
      <c r="E762" t="s">
        <v>1730</v>
      </c>
      <c r="F762" t="s">
        <v>1731</v>
      </c>
      <c r="G762" t="s">
        <v>79</v>
      </c>
      <c r="H762">
        <v>45622</v>
      </c>
      <c r="I762">
        <v>0</v>
      </c>
      <c r="Q762" t="s">
        <v>54</v>
      </c>
    </row>
    <row r="763" spans="2:17" hidden="1" x14ac:dyDescent="0.25">
      <c r="B763">
        <v>107786</v>
      </c>
      <c r="C763" t="s">
        <v>242</v>
      </c>
      <c r="D763" t="s">
        <v>76</v>
      </c>
      <c r="E763" t="s">
        <v>1732</v>
      </c>
      <c r="F763" t="s">
        <v>1733</v>
      </c>
      <c r="G763" t="s">
        <v>79</v>
      </c>
      <c r="H763">
        <v>45583</v>
      </c>
      <c r="I763">
        <v>2875.91</v>
      </c>
      <c r="Q763" t="s">
        <v>54</v>
      </c>
    </row>
    <row r="764" spans="2:17" hidden="1" x14ac:dyDescent="0.25">
      <c r="B764">
        <v>107786</v>
      </c>
      <c r="C764" t="s">
        <v>242</v>
      </c>
      <c r="D764" t="s">
        <v>76</v>
      </c>
      <c r="E764" t="s">
        <v>1734</v>
      </c>
      <c r="F764" t="s">
        <v>1735</v>
      </c>
      <c r="G764" t="s">
        <v>79</v>
      </c>
      <c r="H764">
        <v>45588</v>
      </c>
      <c r="I764">
        <v>174.65</v>
      </c>
      <c r="Q764" t="s">
        <v>54</v>
      </c>
    </row>
    <row r="765" spans="2:17" hidden="1" x14ac:dyDescent="0.25">
      <c r="B765">
        <v>122430</v>
      </c>
      <c r="C765" t="s">
        <v>127</v>
      </c>
      <c r="D765" t="s">
        <v>76</v>
      </c>
      <c r="E765" t="s">
        <v>1736</v>
      </c>
      <c r="F765" t="s">
        <v>1351</v>
      </c>
      <c r="G765" t="s">
        <v>79</v>
      </c>
      <c r="H765">
        <v>45630</v>
      </c>
      <c r="I765">
        <v>107.34</v>
      </c>
      <c r="Q765" t="s">
        <v>54</v>
      </c>
    </row>
    <row r="766" spans="2:17" hidden="1" x14ac:dyDescent="0.25">
      <c r="B766">
        <v>107659</v>
      </c>
      <c r="C766" t="s">
        <v>679</v>
      </c>
      <c r="D766" t="s">
        <v>76</v>
      </c>
      <c r="E766" t="s">
        <v>1737</v>
      </c>
      <c r="F766" t="s">
        <v>1613</v>
      </c>
      <c r="G766" t="s">
        <v>79</v>
      </c>
      <c r="H766">
        <v>45621</v>
      </c>
      <c r="I766">
        <v>905.14</v>
      </c>
      <c r="Q766" t="s">
        <v>54</v>
      </c>
    </row>
    <row r="767" spans="2:17" hidden="1" x14ac:dyDescent="0.25">
      <c r="B767">
        <v>107786</v>
      </c>
      <c r="C767" t="s">
        <v>242</v>
      </c>
      <c r="D767" t="s">
        <v>76</v>
      </c>
      <c r="E767" t="s">
        <v>1738</v>
      </c>
      <c r="F767" t="s">
        <v>1739</v>
      </c>
      <c r="G767" t="s">
        <v>101</v>
      </c>
      <c r="H767">
        <v>45667</v>
      </c>
      <c r="I767">
        <v>2409.79</v>
      </c>
      <c r="Q767" t="s">
        <v>54</v>
      </c>
    </row>
    <row r="768" spans="2:17" hidden="1" x14ac:dyDescent="0.25">
      <c r="B768">
        <v>107659</v>
      </c>
      <c r="C768" t="s">
        <v>679</v>
      </c>
      <c r="D768" t="s">
        <v>76</v>
      </c>
      <c r="E768" t="s">
        <v>1740</v>
      </c>
      <c r="F768" t="s">
        <v>1741</v>
      </c>
      <c r="G768" t="s">
        <v>101</v>
      </c>
      <c r="H768">
        <v>45712</v>
      </c>
      <c r="I768">
        <v>1844.3</v>
      </c>
      <c r="Q768" t="s">
        <v>54</v>
      </c>
    </row>
    <row r="769" spans="2:17" hidden="1" x14ac:dyDescent="0.25">
      <c r="B769">
        <v>107786</v>
      </c>
      <c r="C769" t="s">
        <v>242</v>
      </c>
      <c r="D769" t="s">
        <v>76</v>
      </c>
      <c r="E769" t="s">
        <v>1742</v>
      </c>
      <c r="F769" t="s">
        <v>1743</v>
      </c>
      <c r="G769" t="s">
        <v>101</v>
      </c>
      <c r="H769">
        <v>45687</v>
      </c>
      <c r="I769">
        <v>290.19</v>
      </c>
      <c r="Q769" t="s">
        <v>54</v>
      </c>
    </row>
    <row r="770" spans="2:17" hidden="1" x14ac:dyDescent="0.25">
      <c r="B770">
        <v>107786</v>
      </c>
      <c r="C770" t="s">
        <v>242</v>
      </c>
      <c r="D770" t="s">
        <v>76</v>
      </c>
      <c r="E770" t="s">
        <v>1744</v>
      </c>
      <c r="F770" t="s">
        <v>1745</v>
      </c>
      <c r="G770" t="s">
        <v>79</v>
      </c>
      <c r="H770">
        <v>45639</v>
      </c>
      <c r="I770">
        <v>245.47</v>
      </c>
      <c r="Q770" t="s">
        <v>54</v>
      </c>
    </row>
    <row r="771" spans="2:17" hidden="1" x14ac:dyDescent="0.25">
      <c r="B771">
        <v>103423</v>
      </c>
      <c r="C771" t="s">
        <v>82</v>
      </c>
      <c r="D771" t="s">
        <v>76</v>
      </c>
      <c r="E771" t="s">
        <v>1746</v>
      </c>
      <c r="F771" t="s">
        <v>1747</v>
      </c>
      <c r="G771" t="s">
        <v>101</v>
      </c>
      <c r="H771">
        <v>45694</v>
      </c>
      <c r="I771">
        <v>954.78</v>
      </c>
      <c r="Q771" t="s">
        <v>54</v>
      </c>
    </row>
    <row r="772" spans="2:17" hidden="1" x14ac:dyDescent="0.25">
      <c r="B772">
        <v>107786</v>
      </c>
      <c r="C772" t="s">
        <v>242</v>
      </c>
      <c r="D772" t="s">
        <v>76</v>
      </c>
      <c r="E772" t="s">
        <v>1748</v>
      </c>
      <c r="F772" t="s">
        <v>1749</v>
      </c>
      <c r="G772" t="s">
        <v>79</v>
      </c>
      <c r="H772">
        <v>45603</v>
      </c>
      <c r="I772">
        <v>655.45</v>
      </c>
      <c r="Q772" t="s">
        <v>54</v>
      </c>
    </row>
    <row r="773" spans="2:17" hidden="1" x14ac:dyDescent="0.25">
      <c r="B773">
        <v>103423</v>
      </c>
      <c r="C773" t="s">
        <v>82</v>
      </c>
      <c r="D773" t="s">
        <v>76</v>
      </c>
      <c r="E773" t="s">
        <v>1750</v>
      </c>
      <c r="F773" t="s">
        <v>1751</v>
      </c>
      <c r="G773" t="s">
        <v>79</v>
      </c>
      <c r="H773">
        <v>45593</v>
      </c>
      <c r="I773">
        <v>1666.1</v>
      </c>
      <c r="Q773" t="s">
        <v>54</v>
      </c>
    </row>
    <row r="774" spans="2:17" hidden="1" x14ac:dyDescent="0.25">
      <c r="B774">
        <v>122430</v>
      </c>
      <c r="C774" t="s">
        <v>127</v>
      </c>
      <c r="D774" t="s">
        <v>76</v>
      </c>
      <c r="E774" t="s">
        <v>1752</v>
      </c>
      <c r="F774" t="s">
        <v>1753</v>
      </c>
      <c r="G774" t="s">
        <v>79</v>
      </c>
      <c r="H774">
        <v>45666</v>
      </c>
      <c r="I774">
        <v>80.400000000000006</v>
      </c>
      <c r="Q774" t="s">
        <v>54</v>
      </c>
    </row>
    <row r="775" spans="2:17" hidden="1" x14ac:dyDescent="0.25">
      <c r="B775">
        <v>103423</v>
      </c>
      <c r="C775" t="s">
        <v>82</v>
      </c>
      <c r="D775" t="s">
        <v>76</v>
      </c>
      <c r="E775" t="s">
        <v>1754</v>
      </c>
      <c r="F775" t="s">
        <v>677</v>
      </c>
      <c r="G775" t="s">
        <v>79</v>
      </c>
      <c r="H775">
        <v>45627</v>
      </c>
      <c r="I775">
        <v>8174.18</v>
      </c>
      <c r="Q775" t="s">
        <v>54</v>
      </c>
    </row>
    <row r="776" spans="2:17" hidden="1" x14ac:dyDescent="0.25">
      <c r="B776">
        <v>124648</v>
      </c>
      <c r="C776" t="s">
        <v>1756</v>
      </c>
      <c r="D776" t="s">
        <v>76</v>
      </c>
      <c r="E776" t="s">
        <v>1757</v>
      </c>
      <c r="F776" t="s">
        <v>1758</v>
      </c>
      <c r="G776" t="s">
        <v>101</v>
      </c>
      <c r="H776">
        <v>45716</v>
      </c>
      <c r="I776">
        <v>970.91</v>
      </c>
      <c r="Q776" t="s">
        <v>54</v>
      </c>
    </row>
    <row r="777" spans="2:17" hidden="1" x14ac:dyDescent="0.25">
      <c r="B777">
        <v>103423</v>
      </c>
      <c r="C777" t="s">
        <v>82</v>
      </c>
      <c r="D777" t="s">
        <v>76</v>
      </c>
      <c r="E777" t="s">
        <v>1759</v>
      </c>
      <c r="F777" t="s">
        <v>942</v>
      </c>
      <c r="G777" t="s">
        <v>101</v>
      </c>
      <c r="H777">
        <v>45685</v>
      </c>
      <c r="I777">
        <v>256.95</v>
      </c>
      <c r="Q777" t="s">
        <v>54</v>
      </c>
    </row>
    <row r="778" spans="2:17" hidden="1" x14ac:dyDescent="0.25">
      <c r="B778">
        <v>107297</v>
      </c>
      <c r="C778" t="s">
        <v>286</v>
      </c>
      <c r="D778" t="s">
        <v>76</v>
      </c>
      <c r="E778" t="s">
        <v>1760</v>
      </c>
      <c r="F778" t="s">
        <v>1761</v>
      </c>
      <c r="G778" t="s">
        <v>79</v>
      </c>
      <c r="H778">
        <v>45652</v>
      </c>
      <c r="I778">
        <v>696.18</v>
      </c>
      <c r="Q778" t="s">
        <v>54</v>
      </c>
    </row>
    <row r="779" spans="2:17" hidden="1" x14ac:dyDescent="0.25">
      <c r="B779">
        <v>2232</v>
      </c>
      <c r="C779" t="s">
        <v>1763</v>
      </c>
      <c r="D779" t="s">
        <v>76</v>
      </c>
      <c r="E779" t="s">
        <v>1764</v>
      </c>
      <c r="F779" t="s">
        <v>1765</v>
      </c>
      <c r="G779" t="s">
        <v>79</v>
      </c>
      <c r="H779">
        <v>45587</v>
      </c>
      <c r="I779">
        <v>5446</v>
      </c>
      <c r="Q779" t="s">
        <v>54</v>
      </c>
    </row>
    <row r="780" spans="2:17" hidden="1" x14ac:dyDescent="0.25">
      <c r="B780">
        <v>102775</v>
      </c>
      <c r="C780" t="s">
        <v>75</v>
      </c>
      <c r="D780" t="s">
        <v>76</v>
      </c>
      <c r="E780" t="s">
        <v>1766</v>
      </c>
      <c r="F780" t="s">
        <v>1767</v>
      </c>
      <c r="G780" t="s">
        <v>101</v>
      </c>
      <c r="H780">
        <v>45719</v>
      </c>
      <c r="I780">
        <v>6319</v>
      </c>
      <c r="Q780" t="s">
        <v>54</v>
      </c>
    </row>
    <row r="781" spans="2:17" hidden="1" x14ac:dyDescent="0.25">
      <c r="B781">
        <v>103423</v>
      </c>
      <c r="C781" t="s">
        <v>82</v>
      </c>
      <c r="D781" t="s">
        <v>76</v>
      </c>
      <c r="E781" t="s">
        <v>1768</v>
      </c>
      <c r="F781" t="s">
        <v>1769</v>
      </c>
      <c r="G781" t="s">
        <v>79</v>
      </c>
      <c r="H781">
        <v>45588</v>
      </c>
      <c r="I781">
        <v>2557.0300000000002</v>
      </c>
      <c r="Q781" t="s">
        <v>54</v>
      </c>
    </row>
    <row r="782" spans="2:17" hidden="1" x14ac:dyDescent="0.25">
      <c r="B782">
        <v>108164</v>
      </c>
      <c r="C782" t="s">
        <v>86</v>
      </c>
      <c r="D782" t="s">
        <v>76</v>
      </c>
      <c r="E782" t="s">
        <v>1770</v>
      </c>
      <c r="F782" t="s">
        <v>958</v>
      </c>
      <c r="G782" t="s">
        <v>101</v>
      </c>
      <c r="H782">
        <v>45694</v>
      </c>
      <c r="I782">
        <v>586.73</v>
      </c>
      <c r="Q782" t="s">
        <v>54</v>
      </c>
    </row>
    <row r="783" spans="2:17" hidden="1" x14ac:dyDescent="0.25">
      <c r="B783">
        <v>103423</v>
      </c>
      <c r="C783" t="s">
        <v>82</v>
      </c>
      <c r="D783" t="s">
        <v>76</v>
      </c>
      <c r="E783" t="s">
        <v>1771</v>
      </c>
      <c r="F783" t="s">
        <v>1772</v>
      </c>
      <c r="G783" t="s">
        <v>101</v>
      </c>
      <c r="H783">
        <v>45655</v>
      </c>
      <c r="I783">
        <v>2863.48</v>
      </c>
      <c r="Q783" t="s">
        <v>54</v>
      </c>
    </row>
    <row r="784" spans="2:17" hidden="1" x14ac:dyDescent="0.25">
      <c r="B784">
        <v>128340</v>
      </c>
      <c r="C784" t="s">
        <v>137</v>
      </c>
      <c r="D784" t="s">
        <v>76</v>
      </c>
      <c r="E784" t="s">
        <v>1773</v>
      </c>
      <c r="F784" t="s">
        <v>1774</v>
      </c>
      <c r="G784" t="s">
        <v>79</v>
      </c>
      <c r="H784">
        <v>45586</v>
      </c>
      <c r="I784">
        <v>1050.28</v>
      </c>
      <c r="Q784" t="s">
        <v>54</v>
      </c>
    </row>
    <row r="785" spans="2:17" hidden="1" x14ac:dyDescent="0.25">
      <c r="B785">
        <v>107786</v>
      </c>
      <c r="C785" t="s">
        <v>242</v>
      </c>
      <c r="D785" t="s">
        <v>76</v>
      </c>
      <c r="E785" t="s">
        <v>1775</v>
      </c>
      <c r="F785" t="s">
        <v>747</v>
      </c>
      <c r="G785" t="s">
        <v>79</v>
      </c>
      <c r="H785">
        <v>45618</v>
      </c>
      <c r="I785">
        <v>5686.28</v>
      </c>
      <c r="Q785" t="s">
        <v>54</v>
      </c>
    </row>
    <row r="786" spans="2:17" hidden="1" x14ac:dyDescent="0.25">
      <c r="B786">
        <v>109455</v>
      </c>
      <c r="C786" t="s">
        <v>312</v>
      </c>
      <c r="D786" t="s">
        <v>76</v>
      </c>
      <c r="E786" t="s">
        <v>1776</v>
      </c>
      <c r="F786" t="s">
        <v>1777</v>
      </c>
      <c r="G786" t="s">
        <v>79</v>
      </c>
      <c r="H786">
        <v>45589</v>
      </c>
      <c r="I786">
        <v>735.68</v>
      </c>
      <c r="Q786" t="s">
        <v>54</v>
      </c>
    </row>
    <row r="787" spans="2:17" hidden="1" x14ac:dyDescent="0.25">
      <c r="B787">
        <v>107786</v>
      </c>
      <c r="C787" t="s">
        <v>242</v>
      </c>
      <c r="D787" t="s">
        <v>76</v>
      </c>
      <c r="E787" t="s">
        <v>1778</v>
      </c>
      <c r="F787" t="s">
        <v>1779</v>
      </c>
      <c r="G787" t="s">
        <v>101</v>
      </c>
      <c r="H787">
        <v>45702</v>
      </c>
      <c r="I787">
        <v>883.73</v>
      </c>
      <c r="Q787" t="s">
        <v>54</v>
      </c>
    </row>
    <row r="788" spans="2:17" hidden="1" x14ac:dyDescent="0.25">
      <c r="B788">
        <v>103423</v>
      </c>
      <c r="C788" t="s">
        <v>82</v>
      </c>
      <c r="D788" t="s">
        <v>76</v>
      </c>
      <c r="E788" t="s">
        <v>1780</v>
      </c>
      <c r="F788" t="s">
        <v>1781</v>
      </c>
      <c r="G788" t="s">
        <v>79</v>
      </c>
      <c r="H788">
        <v>45581</v>
      </c>
      <c r="I788">
        <v>9163.64</v>
      </c>
      <c r="Q788" t="s">
        <v>54</v>
      </c>
    </row>
    <row r="789" spans="2:17" hidden="1" x14ac:dyDescent="0.25">
      <c r="B789">
        <v>104758</v>
      </c>
      <c r="C789" t="s">
        <v>188</v>
      </c>
      <c r="D789" t="s">
        <v>76</v>
      </c>
      <c r="E789" t="s">
        <v>1782</v>
      </c>
      <c r="F789" t="s">
        <v>1783</v>
      </c>
      <c r="G789" t="s">
        <v>79</v>
      </c>
      <c r="H789">
        <v>45643</v>
      </c>
      <c r="I789">
        <v>3929.6</v>
      </c>
      <c r="Q789" t="s">
        <v>54</v>
      </c>
    </row>
    <row r="790" spans="2:17" hidden="1" x14ac:dyDescent="0.25">
      <c r="B790">
        <v>104758</v>
      </c>
      <c r="C790" t="s">
        <v>188</v>
      </c>
      <c r="D790" t="s">
        <v>76</v>
      </c>
      <c r="E790" t="s">
        <v>1784</v>
      </c>
      <c r="F790" t="s">
        <v>1785</v>
      </c>
      <c r="G790" t="s">
        <v>79</v>
      </c>
      <c r="H790">
        <v>45588</v>
      </c>
      <c r="I790">
        <v>519</v>
      </c>
      <c r="Q790" t="s">
        <v>54</v>
      </c>
    </row>
    <row r="791" spans="2:17" hidden="1" x14ac:dyDescent="0.25">
      <c r="B791">
        <v>104758</v>
      </c>
      <c r="C791" t="s">
        <v>188</v>
      </c>
      <c r="D791" t="s">
        <v>76</v>
      </c>
      <c r="E791" t="s">
        <v>1786</v>
      </c>
      <c r="F791" t="s">
        <v>1787</v>
      </c>
      <c r="G791" t="s">
        <v>79</v>
      </c>
      <c r="H791">
        <v>45645</v>
      </c>
      <c r="I791">
        <v>804</v>
      </c>
      <c r="Q791" t="s">
        <v>54</v>
      </c>
    </row>
    <row r="792" spans="2:17" hidden="1" x14ac:dyDescent="0.25">
      <c r="B792">
        <v>122430</v>
      </c>
      <c r="C792" t="s">
        <v>127</v>
      </c>
      <c r="D792" t="s">
        <v>76</v>
      </c>
      <c r="E792" t="s">
        <v>1788</v>
      </c>
      <c r="F792" t="s">
        <v>1789</v>
      </c>
      <c r="G792" t="s">
        <v>79</v>
      </c>
      <c r="H792">
        <v>45607</v>
      </c>
      <c r="I792">
        <v>49.9</v>
      </c>
      <c r="Q792" t="s">
        <v>54</v>
      </c>
    </row>
    <row r="793" spans="2:17" hidden="1" x14ac:dyDescent="0.25">
      <c r="B793">
        <v>122430</v>
      </c>
      <c r="C793" t="s">
        <v>127</v>
      </c>
      <c r="D793" t="s">
        <v>76</v>
      </c>
      <c r="E793" t="s">
        <v>1790</v>
      </c>
      <c r="F793" t="s">
        <v>1791</v>
      </c>
      <c r="G793" t="s">
        <v>79</v>
      </c>
      <c r="H793">
        <v>45596</v>
      </c>
      <c r="I793">
        <v>2331.6</v>
      </c>
      <c r="Q793" t="s">
        <v>54</v>
      </c>
    </row>
    <row r="794" spans="2:17" hidden="1" x14ac:dyDescent="0.25">
      <c r="B794">
        <v>129612</v>
      </c>
      <c r="C794" t="s">
        <v>282</v>
      </c>
      <c r="D794" t="s">
        <v>76</v>
      </c>
      <c r="E794" t="s">
        <v>1792</v>
      </c>
      <c r="F794" t="s">
        <v>1793</v>
      </c>
      <c r="G794" t="s">
        <v>79</v>
      </c>
      <c r="H794">
        <v>45629</v>
      </c>
      <c r="I794">
        <v>1300.67</v>
      </c>
      <c r="Q794" t="s">
        <v>54</v>
      </c>
    </row>
    <row r="795" spans="2:17" hidden="1" x14ac:dyDescent="0.25">
      <c r="B795">
        <v>121550</v>
      </c>
      <c r="C795" t="s">
        <v>418</v>
      </c>
      <c r="D795" t="s">
        <v>76</v>
      </c>
      <c r="E795" t="s">
        <v>1794</v>
      </c>
      <c r="F795" t="s">
        <v>1795</v>
      </c>
      <c r="G795" t="s">
        <v>101</v>
      </c>
      <c r="H795">
        <v>45714</v>
      </c>
      <c r="I795">
        <v>7327.82</v>
      </c>
      <c r="Q795" t="s">
        <v>54</v>
      </c>
    </row>
    <row r="796" spans="2:17" hidden="1" x14ac:dyDescent="0.25">
      <c r="B796">
        <v>107786</v>
      </c>
      <c r="C796" t="s">
        <v>242</v>
      </c>
      <c r="D796" t="s">
        <v>76</v>
      </c>
      <c r="E796" t="s">
        <v>1796</v>
      </c>
      <c r="F796" t="s">
        <v>1797</v>
      </c>
      <c r="G796" t="s">
        <v>101</v>
      </c>
      <c r="H796">
        <v>45719</v>
      </c>
      <c r="I796">
        <v>184.62</v>
      </c>
      <c r="Q796" t="s">
        <v>54</v>
      </c>
    </row>
    <row r="797" spans="2:17" hidden="1" x14ac:dyDescent="0.25">
      <c r="B797">
        <v>104758</v>
      </c>
      <c r="C797" t="s">
        <v>188</v>
      </c>
      <c r="D797" t="s">
        <v>76</v>
      </c>
      <c r="E797" t="s">
        <v>1798</v>
      </c>
      <c r="F797" t="s">
        <v>1799</v>
      </c>
      <c r="G797" t="s">
        <v>79</v>
      </c>
      <c r="H797">
        <v>45608</v>
      </c>
      <c r="I797">
        <v>453.84</v>
      </c>
      <c r="Q797" t="s">
        <v>54</v>
      </c>
    </row>
    <row r="798" spans="2:17" hidden="1" x14ac:dyDescent="0.25">
      <c r="B798">
        <v>103423</v>
      </c>
      <c r="C798" t="s">
        <v>82</v>
      </c>
      <c r="D798" t="s">
        <v>76</v>
      </c>
      <c r="E798" t="s">
        <v>1800</v>
      </c>
      <c r="F798" t="s">
        <v>1801</v>
      </c>
      <c r="G798" t="s">
        <v>79</v>
      </c>
      <c r="H798">
        <v>45589</v>
      </c>
      <c r="I798">
        <v>2984.15</v>
      </c>
      <c r="Q798" t="s">
        <v>54</v>
      </c>
    </row>
    <row r="799" spans="2:17" hidden="1" x14ac:dyDescent="0.25">
      <c r="B799">
        <v>107486</v>
      </c>
      <c r="C799" t="s">
        <v>308</v>
      </c>
      <c r="D799" t="s">
        <v>76</v>
      </c>
      <c r="E799" t="s">
        <v>1802</v>
      </c>
      <c r="F799" t="s">
        <v>1803</v>
      </c>
      <c r="G799" t="s">
        <v>79</v>
      </c>
      <c r="H799">
        <v>45596</v>
      </c>
      <c r="I799">
        <v>4036.78</v>
      </c>
      <c r="Q799" t="s">
        <v>54</v>
      </c>
    </row>
    <row r="800" spans="2:17" hidden="1" x14ac:dyDescent="0.25">
      <c r="B800">
        <v>103269</v>
      </c>
      <c r="C800" t="s">
        <v>262</v>
      </c>
      <c r="D800" t="s">
        <v>76</v>
      </c>
      <c r="E800" t="s">
        <v>1804</v>
      </c>
      <c r="F800" t="s">
        <v>1805</v>
      </c>
      <c r="G800" t="s">
        <v>79</v>
      </c>
      <c r="H800">
        <v>45602</v>
      </c>
      <c r="I800">
        <v>4047.82</v>
      </c>
      <c r="Q800" t="s">
        <v>54</v>
      </c>
    </row>
    <row r="801" spans="2:17" hidden="1" x14ac:dyDescent="0.25">
      <c r="B801">
        <v>122430</v>
      </c>
      <c r="C801" t="s">
        <v>127</v>
      </c>
      <c r="D801" t="s">
        <v>76</v>
      </c>
      <c r="E801" t="s">
        <v>1806</v>
      </c>
      <c r="F801" t="s">
        <v>1807</v>
      </c>
      <c r="G801" t="s">
        <v>79</v>
      </c>
      <c r="H801">
        <v>45572</v>
      </c>
      <c r="I801">
        <v>2613.6</v>
      </c>
      <c r="Q801" t="s">
        <v>54</v>
      </c>
    </row>
    <row r="802" spans="2:17" hidden="1" x14ac:dyDescent="0.25">
      <c r="B802">
        <v>107786</v>
      </c>
      <c r="C802" t="s">
        <v>242</v>
      </c>
      <c r="D802" t="s">
        <v>76</v>
      </c>
      <c r="E802" t="s">
        <v>1808</v>
      </c>
      <c r="F802" t="s">
        <v>1809</v>
      </c>
      <c r="G802" t="s">
        <v>79</v>
      </c>
      <c r="H802">
        <v>45581</v>
      </c>
      <c r="I802">
        <v>7197.73</v>
      </c>
      <c r="Q802" t="s">
        <v>54</v>
      </c>
    </row>
    <row r="803" spans="2:17" hidden="1" x14ac:dyDescent="0.25">
      <c r="B803">
        <v>122430</v>
      </c>
      <c r="C803" t="s">
        <v>127</v>
      </c>
      <c r="D803" t="s">
        <v>76</v>
      </c>
      <c r="E803" t="s">
        <v>1810</v>
      </c>
      <c r="F803" t="s">
        <v>1811</v>
      </c>
      <c r="G803" t="s">
        <v>79</v>
      </c>
      <c r="H803">
        <v>45567</v>
      </c>
      <c r="I803">
        <v>369.6</v>
      </c>
      <c r="Q803" t="s">
        <v>54</v>
      </c>
    </row>
    <row r="804" spans="2:17" hidden="1" x14ac:dyDescent="0.25">
      <c r="B804">
        <v>103423</v>
      </c>
      <c r="C804" t="s">
        <v>82</v>
      </c>
      <c r="D804" t="s">
        <v>76</v>
      </c>
      <c r="E804" t="s">
        <v>1812</v>
      </c>
      <c r="F804" t="s">
        <v>1813</v>
      </c>
      <c r="G804" t="s">
        <v>79</v>
      </c>
      <c r="H804">
        <v>45639</v>
      </c>
      <c r="I804">
        <v>0</v>
      </c>
      <c r="Q804" t="s">
        <v>54</v>
      </c>
    </row>
    <row r="805" spans="2:17" hidden="1" x14ac:dyDescent="0.25">
      <c r="B805">
        <v>103423</v>
      </c>
      <c r="C805" t="s">
        <v>82</v>
      </c>
      <c r="D805" t="s">
        <v>76</v>
      </c>
      <c r="E805" t="s">
        <v>1814</v>
      </c>
      <c r="F805" t="s">
        <v>1815</v>
      </c>
      <c r="G805" t="s">
        <v>79</v>
      </c>
      <c r="H805">
        <v>45595</v>
      </c>
      <c r="I805">
        <v>1172.72</v>
      </c>
      <c r="Q805" t="s">
        <v>54</v>
      </c>
    </row>
    <row r="806" spans="2:17" hidden="1" x14ac:dyDescent="0.25">
      <c r="B806">
        <v>107786</v>
      </c>
      <c r="C806" t="s">
        <v>242</v>
      </c>
      <c r="D806" t="s">
        <v>76</v>
      </c>
      <c r="E806" t="s">
        <v>1816</v>
      </c>
      <c r="F806" t="s">
        <v>1817</v>
      </c>
      <c r="G806" t="s">
        <v>79</v>
      </c>
      <c r="H806">
        <v>45587</v>
      </c>
      <c r="I806">
        <v>460.83</v>
      </c>
      <c r="Q806" t="s">
        <v>54</v>
      </c>
    </row>
    <row r="807" spans="2:17" hidden="1" x14ac:dyDescent="0.25">
      <c r="B807">
        <v>104804</v>
      </c>
      <c r="C807" t="s">
        <v>367</v>
      </c>
      <c r="D807" t="s">
        <v>76</v>
      </c>
      <c r="E807" t="s">
        <v>1818</v>
      </c>
      <c r="F807" t="s">
        <v>1819</v>
      </c>
      <c r="G807" t="s">
        <v>79</v>
      </c>
      <c r="H807">
        <v>45589</v>
      </c>
      <c r="I807">
        <v>12318.63</v>
      </c>
      <c r="Q807" t="s">
        <v>54</v>
      </c>
    </row>
    <row r="808" spans="2:17" hidden="1" x14ac:dyDescent="0.25">
      <c r="B808">
        <v>103269</v>
      </c>
      <c r="C808" t="s">
        <v>262</v>
      </c>
      <c r="D808" t="s">
        <v>76</v>
      </c>
      <c r="E808" t="s">
        <v>1820</v>
      </c>
      <c r="F808" t="s">
        <v>1821</v>
      </c>
      <c r="G808" t="s">
        <v>79</v>
      </c>
      <c r="H808">
        <v>45583</v>
      </c>
      <c r="I808">
        <v>388</v>
      </c>
      <c r="Q808" t="s">
        <v>54</v>
      </c>
    </row>
    <row r="809" spans="2:17" hidden="1" x14ac:dyDescent="0.25">
      <c r="B809">
        <v>129612</v>
      </c>
      <c r="C809" t="s">
        <v>282</v>
      </c>
      <c r="D809" t="s">
        <v>76</v>
      </c>
      <c r="E809" t="s">
        <v>1822</v>
      </c>
      <c r="F809" t="s">
        <v>1823</v>
      </c>
      <c r="G809" t="s">
        <v>79</v>
      </c>
      <c r="H809">
        <v>45583</v>
      </c>
      <c r="I809">
        <v>4821.8900000000003</v>
      </c>
      <c r="Q809" t="s">
        <v>54</v>
      </c>
    </row>
    <row r="810" spans="2:17" hidden="1" x14ac:dyDescent="0.25">
      <c r="B810">
        <v>122430</v>
      </c>
      <c r="C810" t="s">
        <v>127</v>
      </c>
      <c r="D810" t="s">
        <v>76</v>
      </c>
      <c r="E810" t="s">
        <v>1824</v>
      </c>
      <c r="F810" t="s">
        <v>1825</v>
      </c>
      <c r="G810" t="s">
        <v>79</v>
      </c>
      <c r="H810">
        <v>45616</v>
      </c>
      <c r="I810">
        <v>2235.86</v>
      </c>
      <c r="Q810" t="s">
        <v>54</v>
      </c>
    </row>
    <row r="811" spans="2:17" hidden="1" x14ac:dyDescent="0.25">
      <c r="B811">
        <v>107786</v>
      </c>
      <c r="C811" t="s">
        <v>242</v>
      </c>
      <c r="D811" t="s">
        <v>76</v>
      </c>
      <c r="E811" t="s">
        <v>1826</v>
      </c>
      <c r="F811" t="s">
        <v>1827</v>
      </c>
      <c r="G811" t="s">
        <v>101</v>
      </c>
      <c r="H811">
        <v>45693</v>
      </c>
      <c r="I811">
        <v>892.54</v>
      </c>
      <c r="Q811" t="s">
        <v>54</v>
      </c>
    </row>
    <row r="812" spans="2:17" hidden="1" x14ac:dyDescent="0.25">
      <c r="B812">
        <v>107786</v>
      </c>
      <c r="C812" t="s">
        <v>242</v>
      </c>
      <c r="D812" t="s">
        <v>76</v>
      </c>
      <c r="E812" t="s">
        <v>1828</v>
      </c>
      <c r="F812" t="s">
        <v>1829</v>
      </c>
      <c r="G812" t="s">
        <v>101</v>
      </c>
      <c r="H812">
        <v>45660</v>
      </c>
      <c r="I812">
        <v>167.84</v>
      </c>
      <c r="Q812" t="s">
        <v>54</v>
      </c>
    </row>
    <row r="813" spans="2:17" hidden="1" x14ac:dyDescent="0.25">
      <c r="B813">
        <v>107486</v>
      </c>
      <c r="C813" t="s">
        <v>308</v>
      </c>
      <c r="D813" t="s">
        <v>76</v>
      </c>
      <c r="E813" t="s">
        <v>1830</v>
      </c>
      <c r="F813" t="s">
        <v>1831</v>
      </c>
      <c r="G813" t="s">
        <v>79</v>
      </c>
      <c r="H813">
        <v>45596</v>
      </c>
      <c r="I813">
        <v>1519.46</v>
      </c>
      <c r="Q813" t="s">
        <v>54</v>
      </c>
    </row>
    <row r="814" spans="2:17" hidden="1" x14ac:dyDescent="0.25">
      <c r="B814">
        <v>108164</v>
      </c>
      <c r="C814" t="s">
        <v>86</v>
      </c>
      <c r="D814" t="s">
        <v>76</v>
      </c>
      <c r="E814" t="s">
        <v>1832</v>
      </c>
      <c r="F814" t="s">
        <v>1833</v>
      </c>
      <c r="G814" t="s">
        <v>101</v>
      </c>
      <c r="H814">
        <v>45679</v>
      </c>
      <c r="I814">
        <v>5843.73</v>
      </c>
      <c r="Q814" t="s">
        <v>54</v>
      </c>
    </row>
    <row r="815" spans="2:17" hidden="1" x14ac:dyDescent="0.25">
      <c r="B815">
        <v>122034</v>
      </c>
      <c r="C815" t="s">
        <v>575</v>
      </c>
      <c r="D815" t="s">
        <v>76</v>
      </c>
      <c r="E815" t="s">
        <v>1834</v>
      </c>
      <c r="F815" t="s">
        <v>1835</v>
      </c>
      <c r="G815" t="s">
        <v>101</v>
      </c>
      <c r="H815">
        <v>45702</v>
      </c>
      <c r="I815">
        <v>1218.81</v>
      </c>
      <c r="Q815" t="s">
        <v>54</v>
      </c>
    </row>
    <row r="816" spans="2:17" hidden="1" x14ac:dyDescent="0.25">
      <c r="B816">
        <v>104758</v>
      </c>
      <c r="C816" t="s">
        <v>188</v>
      </c>
      <c r="D816" t="s">
        <v>76</v>
      </c>
      <c r="E816" t="s">
        <v>1836</v>
      </c>
      <c r="F816" t="s">
        <v>1837</v>
      </c>
      <c r="G816" t="s">
        <v>79</v>
      </c>
      <c r="H816">
        <v>45670</v>
      </c>
      <c r="I816">
        <v>80.400000000000006</v>
      </c>
      <c r="Q816" t="s">
        <v>54</v>
      </c>
    </row>
    <row r="817" spans="2:17" hidden="1" x14ac:dyDescent="0.25">
      <c r="B817">
        <v>1056</v>
      </c>
      <c r="C817" t="s">
        <v>422</v>
      </c>
      <c r="D817" t="s">
        <v>76</v>
      </c>
      <c r="E817" t="s">
        <v>1838</v>
      </c>
      <c r="F817" t="s">
        <v>1839</v>
      </c>
      <c r="G817" t="s">
        <v>79</v>
      </c>
      <c r="H817">
        <v>45603</v>
      </c>
      <c r="I817">
        <v>6960</v>
      </c>
      <c r="Q817" t="s">
        <v>54</v>
      </c>
    </row>
    <row r="818" spans="2:17" hidden="1" x14ac:dyDescent="0.25">
      <c r="B818">
        <v>107786</v>
      </c>
      <c r="C818" t="s">
        <v>242</v>
      </c>
      <c r="D818" t="s">
        <v>76</v>
      </c>
      <c r="E818" t="s">
        <v>1840</v>
      </c>
      <c r="F818" t="s">
        <v>1841</v>
      </c>
      <c r="G818" t="s">
        <v>101</v>
      </c>
      <c r="H818">
        <v>45700</v>
      </c>
      <c r="I818">
        <v>22.95</v>
      </c>
      <c r="Q818" t="s">
        <v>54</v>
      </c>
    </row>
    <row r="819" spans="2:17" hidden="1" x14ac:dyDescent="0.25">
      <c r="B819">
        <v>107786</v>
      </c>
      <c r="C819" t="s">
        <v>242</v>
      </c>
      <c r="D819" t="s">
        <v>76</v>
      </c>
      <c r="E819" t="s">
        <v>1842</v>
      </c>
      <c r="F819" t="s">
        <v>1843</v>
      </c>
      <c r="G819" t="s">
        <v>101</v>
      </c>
      <c r="H819">
        <v>45684</v>
      </c>
      <c r="I819">
        <v>696.82</v>
      </c>
      <c r="Q819" t="s">
        <v>54</v>
      </c>
    </row>
    <row r="820" spans="2:17" hidden="1" x14ac:dyDescent="0.25">
      <c r="B820">
        <v>103423</v>
      </c>
      <c r="C820" t="s">
        <v>82</v>
      </c>
      <c r="D820" t="s">
        <v>76</v>
      </c>
      <c r="E820" t="s">
        <v>1844</v>
      </c>
      <c r="F820" t="s">
        <v>1845</v>
      </c>
      <c r="G820" t="s">
        <v>101</v>
      </c>
      <c r="H820">
        <v>45659</v>
      </c>
      <c r="I820">
        <v>720.84</v>
      </c>
      <c r="Q820" t="s">
        <v>54</v>
      </c>
    </row>
    <row r="821" spans="2:17" hidden="1" x14ac:dyDescent="0.25">
      <c r="B821">
        <v>122034</v>
      </c>
      <c r="C821" t="s">
        <v>575</v>
      </c>
      <c r="D821" t="s">
        <v>76</v>
      </c>
      <c r="E821" t="s">
        <v>1846</v>
      </c>
      <c r="F821" t="s">
        <v>1847</v>
      </c>
      <c r="G821" t="s">
        <v>79</v>
      </c>
      <c r="H821">
        <v>45635</v>
      </c>
      <c r="I821">
        <v>1179.21</v>
      </c>
      <c r="Q821" t="s">
        <v>54</v>
      </c>
    </row>
    <row r="822" spans="2:17" hidden="1" x14ac:dyDescent="0.25">
      <c r="B822">
        <v>108481</v>
      </c>
      <c r="C822" t="s">
        <v>121</v>
      </c>
      <c r="D822" t="s">
        <v>76</v>
      </c>
      <c r="E822" t="s">
        <v>1848</v>
      </c>
      <c r="F822" t="s">
        <v>1849</v>
      </c>
      <c r="G822" t="s">
        <v>79</v>
      </c>
      <c r="H822">
        <v>45681</v>
      </c>
      <c r="I822">
        <v>10529</v>
      </c>
      <c r="Q822" t="s">
        <v>54</v>
      </c>
    </row>
    <row r="823" spans="2:17" hidden="1" x14ac:dyDescent="0.25">
      <c r="B823">
        <v>107486</v>
      </c>
      <c r="C823" t="s">
        <v>308</v>
      </c>
      <c r="D823" t="s">
        <v>76</v>
      </c>
      <c r="E823" t="s">
        <v>1850</v>
      </c>
      <c r="F823" t="s">
        <v>1851</v>
      </c>
      <c r="G823" t="s">
        <v>79</v>
      </c>
      <c r="H823">
        <v>45580</v>
      </c>
      <c r="I823">
        <v>346.37</v>
      </c>
      <c r="Q823" t="s">
        <v>54</v>
      </c>
    </row>
    <row r="824" spans="2:17" hidden="1" x14ac:dyDescent="0.25">
      <c r="B824">
        <v>107786</v>
      </c>
      <c r="C824" t="s">
        <v>242</v>
      </c>
      <c r="D824" t="s">
        <v>76</v>
      </c>
      <c r="E824" t="s">
        <v>1852</v>
      </c>
      <c r="F824" t="s">
        <v>1853</v>
      </c>
      <c r="G824" t="s">
        <v>79</v>
      </c>
      <c r="H824">
        <v>45581</v>
      </c>
      <c r="I824">
        <v>498.07</v>
      </c>
      <c r="Q824" t="s">
        <v>54</v>
      </c>
    </row>
    <row r="825" spans="2:17" hidden="1" x14ac:dyDescent="0.25">
      <c r="B825">
        <v>107486</v>
      </c>
      <c r="C825" t="s">
        <v>308</v>
      </c>
      <c r="D825" t="s">
        <v>76</v>
      </c>
      <c r="E825" t="s">
        <v>1854</v>
      </c>
      <c r="F825" t="s">
        <v>410</v>
      </c>
      <c r="G825" t="s">
        <v>79</v>
      </c>
      <c r="H825">
        <v>45660</v>
      </c>
      <c r="I825">
        <v>47.7</v>
      </c>
      <c r="Q825" t="s">
        <v>54</v>
      </c>
    </row>
    <row r="826" spans="2:17" hidden="1" x14ac:dyDescent="0.25">
      <c r="B826">
        <v>104758</v>
      </c>
      <c r="C826" t="s">
        <v>188</v>
      </c>
      <c r="D826" t="s">
        <v>76</v>
      </c>
      <c r="E826" t="s">
        <v>1855</v>
      </c>
      <c r="F826" t="s">
        <v>1856</v>
      </c>
      <c r="G826" t="s">
        <v>79</v>
      </c>
      <c r="H826">
        <v>45588</v>
      </c>
      <c r="I826">
        <v>117</v>
      </c>
      <c r="Q826" t="s">
        <v>54</v>
      </c>
    </row>
    <row r="827" spans="2:17" hidden="1" x14ac:dyDescent="0.25">
      <c r="B827">
        <v>107776</v>
      </c>
      <c r="C827" t="s">
        <v>151</v>
      </c>
      <c r="D827" t="s">
        <v>76</v>
      </c>
      <c r="E827" t="s">
        <v>1857</v>
      </c>
      <c r="F827" t="s">
        <v>1858</v>
      </c>
      <c r="G827" t="s">
        <v>101</v>
      </c>
      <c r="H827">
        <v>45692</v>
      </c>
      <c r="I827">
        <v>188.55</v>
      </c>
      <c r="Q827" t="s">
        <v>54</v>
      </c>
    </row>
    <row r="828" spans="2:17" hidden="1" x14ac:dyDescent="0.25">
      <c r="B828">
        <v>108481</v>
      </c>
      <c r="C828" t="s">
        <v>121</v>
      </c>
      <c r="D828" t="s">
        <v>76</v>
      </c>
      <c r="E828" t="s">
        <v>1859</v>
      </c>
      <c r="F828" t="s">
        <v>1860</v>
      </c>
      <c r="G828" t="s">
        <v>79</v>
      </c>
      <c r="H828">
        <v>45644</v>
      </c>
      <c r="I828">
        <v>55.78</v>
      </c>
      <c r="Q828" t="s">
        <v>54</v>
      </c>
    </row>
    <row r="829" spans="2:17" hidden="1" x14ac:dyDescent="0.25">
      <c r="B829">
        <v>107659</v>
      </c>
      <c r="C829" t="s">
        <v>679</v>
      </c>
      <c r="D829" t="s">
        <v>76</v>
      </c>
      <c r="E829" t="s">
        <v>1861</v>
      </c>
      <c r="F829" t="s">
        <v>1862</v>
      </c>
      <c r="G829" t="s">
        <v>79</v>
      </c>
      <c r="H829">
        <v>45583</v>
      </c>
      <c r="I829">
        <v>430.2</v>
      </c>
      <c r="Q829" t="s">
        <v>54</v>
      </c>
    </row>
    <row r="830" spans="2:17" hidden="1" x14ac:dyDescent="0.25">
      <c r="B830">
        <v>102775</v>
      </c>
      <c r="C830" t="s">
        <v>75</v>
      </c>
      <c r="D830" t="s">
        <v>76</v>
      </c>
      <c r="E830" t="s">
        <v>1863</v>
      </c>
      <c r="F830" t="s">
        <v>1864</v>
      </c>
      <c r="G830" t="s">
        <v>79</v>
      </c>
      <c r="H830">
        <v>45582</v>
      </c>
      <c r="I830">
        <v>1004.68</v>
      </c>
      <c r="Q830" t="s">
        <v>54</v>
      </c>
    </row>
    <row r="831" spans="2:17" hidden="1" x14ac:dyDescent="0.25">
      <c r="B831">
        <v>107786</v>
      </c>
      <c r="C831" t="s">
        <v>242</v>
      </c>
      <c r="D831" t="s">
        <v>76</v>
      </c>
      <c r="E831" t="s">
        <v>1865</v>
      </c>
      <c r="F831" t="s">
        <v>1866</v>
      </c>
      <c r="G831" t="s">
        <v>79</v>
      </c>
      <c r="H831">
        <v>45567</v>
      </c>
      <c r="I831">
        <v>1361.6</v>
      </c>
      <c r="Q831" t="s">
        <v>54</v>
      </c>
    </row>
    <row r="832" spans="2:17" hidden="1" x14ac:dyDescent="0.25">
      <c r="B832">
        <v>109455</v>
      </c>
      <c r="C832" t="s">
        <v>312</v>
      </c>
      <c r="D832" t="s">
        <v>76</v>
      </c>
      <c r="E832" t="s">
        <v>1867</v>
      </c>
      <c r="F832" t="s">
        <v>1615</v>
      </c>
      <c r="G832" t="s">
        <v>79</v>
      </c>
      <c r="H832">
        <v>45614</v>
      </c>
      <c r="I832">
        <v>360.36</v>
      </c>
      <c r="Q832" t="s">
        <v>54</v>
      </c>
    </row>
    <row r="833" spans="2:17" hidden="1" x14ac:dyDescent="0.25">
      <c r="B833">
        <v>122430</v>
      </c>
      <c r="C833" t="s">
        <v>127</v>
      </c>
      <c r="D833" t="s">
        <v>76</v>
      </c>
      <c r="E833" t="s">
        <v>1868</v>
      </c>
      <c r="F833" t="s">
        <v>1869</v>
      </c>
      <c r="G833" t="s">
        <v>101</v>
      </c>
      <c r="H833">
        <v>45716</v>
      </c>
      <c r="I833">
        <v>1608</v>
      </c>
      <c r="Q833" t="s">
        <v>54</v>
      </c>
    </row>
    <row r="834" spans="2:17" hidden="1" x14ac:dyDescent="0.25">
      <c r="B834">
        <v>107786</v>
      </c>
      <c r="C834" t="s">
        <v>242</v>
      </c>
      <c r="D834" t="s">
        <v>76</v>
      </c>
      <c r="E834" t="s">
        <v>1870</v>
      </c>
      <c r="F834" t="s">
        <v>1871</v>
      </c>
      <c r="G834" t="s">
        <v>101</v>
      </c>
      <c r="H834">
        <v>45660</v>
      </c>
      <c r="I834">
        <v>879.14</v>
      </c>
      <c r="Q834" t="s">
        <v>54</v>
      </c>
    </row>
    <row r="835" spans="2:17" hidden="1" x14ac:dyDescent="0.25">
      <c r="B835">
        <v>103423</v>
      </c>
      <c r="C835" t="s">
        <v>82</v>
      </c>
      <c r="D835" t="s">
        <v>76</v>
      </c>
      <c r="E835" t="s">
        <v>1872</v>
      </c>
      <c r="F835" t="s">
        <v>1873</v>
      </c>
      <c r="G835" t="s">
        <v>101</v>
      </c>
      <c r="H835">
        <v>45643</v>
      </c>
      <c r="I835">
        <v>5772.8</v>
      </c>
      <c r="Q835" t="s">
        <v>54</v>
      </c>
    </row>
    <row r="836" spans="2:17" hidden="1" x14ac:dyDescent="0.25">
      <c r="B836">
        <v>126990</v>
      </c>
      <c r="C836" t="s">
        <v>646</v>
      </c>
      <c r="D836" t="s">
        <v>76</v>
      </c>
      <c r="E836" t="s">
        <v>1874</v>
      </c>
      <c r="F836" t="s">
        <v>1875</v>
      </c>
      <c r="G836" t="s">
        <v>79</v>
      </c>
      <c r="H836">
        <v>45572</v>
      </c>
      <c r="I836">
        <v>1920.83</v>
      </c>
      <c r="Q836" t="s">
        <v>54</v>
      </c>
    </row>
    <row r="837" spans="2:17" hidden="1" x14ac:dyDescent="0.25">
      <c r="B837">
        <v>108481</v>
      </c>
      <c r="C837" t="s">
        <v>121</v>
      </c>
      <c r="D837" t="s">
        <v>76</v>
      </c>
      <c r="E837" t="s">
        <v>1876</v>
      </c>
      <c r="F837" t="s">
        <v>1877</v>
      </c>
      <c r="G837" t="s">
        <v>79</v>
      </c>
      <c r="H837">
        <v>45611</v>
      </c>
      <c r="I837">
        <v>10884.52</v>
      </c>
      <c r="Q837" t="s">
        <v>54</v>
      </c>
    </row>
    <row r="838" spans="2:17" hidden="1" x14ac:dyDescent="0.25">
      <c r="B838">
        <v>108481</v>
      </c>
      <c r="C838" t="s">
        <v>121</v>
      </c>
      <c r="D838" t="s">
        <v>76</v>
      </c>
      <c r="E838" t="s">
        <v>1878</v>
      </c>
      <c r="F838" t="s">
        <v>206</v>
      </c>
      <c r="G838" t="s">
        <v>79</v>
      </c>
      <c r="H838">
        <v>45581</v>
      </c>
      <c r="I838">
        <v>13912.69</v>
      </c>
      <c r="Q838" t="s">
        <v>54</v>
      </c>
    </row>
    <row r="839" spans="2:17" hidden="1" x14ac:dyDescent="0.25">
      <c r="B839">
        <v>107786</v>
      </c>
      <c r="C839" t="s">
        <v>242</v>
      </c>
      <c r="D839" t="s">
        <v>76</v>
      </c>
      <c r="E839" t="s">
        <v>1879</v>
      </c>
      <c r="F839" t="s">
        <v>1880</v>
      </c>
      <c r="G839" t="s">
        <v>79</v>
      </c>
      <c r="H839">
        <v>45644</v>
      </c>
      <c r="I839">
        <v>2524.5</v>
      </c>
      <c r="Q839" t="s">
        <v>54</v>
      </c>
    </row>
    <row r="840" spans="2:17" hidden="1" x14ac:dyDescent="0.25">
      <c r="B840">
        <v>121550</v>
      </c>
      <c r="C840" t="s">
        <v>418</v>
      </c>
      <c r="D840" t="s">
        <v>76</v>
      </c>
      <c r="E840" t="s">
        <v>1881</v>
      </c>
      <c r="F840" t="s">
        <v>1882</v>
      </c>
      <c r="G840" t="s">
        <v>101</v>
      </c>
      <c r="H840">
        <v>45700</v>
      </c>
      <c r="I840">
        <v>2751.74</v>
      </c>
      <c r="Q840" t="s">
        <v>54</v>
      </c>
    </row>
    <row r="841" spans="2:17" hidden="1" x14ac:dyDescent="0.25">
      <c r="B841">
        <v>115529</v>
      </c>
      <c r="C841" t="s">
        <v>107</v>
      </c>
      <c r="D841" t="s">
        <v>76</v>
      </c>
      <c r="E841" t="s">
        <v>1883</v>
      </c>
      <c r="F841" t="s">
        <v>1884</v>
      </c>
      <c r="G841" t="s">
        <v>79</v>
      </c>
      <c r="H841">
        <v>45674</v>
      </c>
      <c r="I841">
        <v>96.48</v>
      </c>
      <c r="Q841" t="s">
        <v>54</v>
      </c>
    </row>
    <row r="842" spans="2:17" hidden="1" x14ac:dyDescent="0.25">
      <c r="B842">
        <v>107786</v>
      </c>
      <c r="C842" t="s">
        <v>242</v>
      </c>
      <c r="D842" t="s">
        <v>76</v>
      </c>
      <c r="E842" t="s">
        <v>1885</v>
      </c>
      <c r="F842" t="s">
        <v>1886</v>
      </c>
      <c r="G842" t="s">
        <v>79</v>
      </c>
      <c r="H842">
        <v>45649</v>
      </c>
      <c r="I842">
        <v>1300.5</v>
      </c>
      <c r="Q842" t="s">
        <v>54</v>
      </c>
    </row>
    <row r="843" spans="2:17" hidden="1" x14ac:dyDescent="0.25">
      <c r="B843">
        <v>108481</v>
      </c>
      <c r="C843" t="s">
        <v>121</v>
      </c>
      <c r="D843" t="s">
        <v>76</v>
      </c>
      <c r="E843" t="s">
        <v>1887</v>
      </c>
      <c r="F843" t="s">
        <v>1888</v>
      </c>
      <c r="G843" t="s">
        <v>79</v>
      </c>
      <c r="H843">
        <v>45684</v>
      </c>
      <c r="I843">
        <v>309.14999999999998</v>
      </c>
      <c r="Q843" t="s">
        <v>54</v>
      </c>
    </row>
    <row r="844" spans="2:17" hidden="1" x14ac:dyDescent="0.25">
      <c r="B844">
        <v>103269</v>
      </c>
      <c r="C844" t="s">
        <v>262</v>
      </c>
      <c r="D844" t="s">
        <v>76</v>
      </c>
      <c r="E844" t="s">
        <v>1889</v>
      </c>
      <c r="F844" t="s">
        <v>1890</v>
      </c>
      <c r="G844" t="s">
        <v>79</v>
      </c>
      <c r="H844">
        <v>45638</v>
      </c>
      <c r="I844">
        <v>9715</v>
      </c>
      <c r="Q844" t="s">
        <v>54</v>
      </c>
    </row>
    <row r="845" spans="2:17" hidden="1" x14ac:dyDescent="0.25">
      <c r="B845">
        <v>108164</v>
      </c>
      <c r="C845" t="s">
        <v>86</v>
      </c>
      <c r="D845" t="s">
        <v>76</v>
      </c>
      <c r="E845" t="s">
        <v>1891</v>
      </c>
      <c r="F845" t="s">
        <v>1892</v>
      </c>
      <c r="G845" t="s">
        <v>79</v>
      </c>
      <c r="H845">
        <v>45568</v>
      </c>
      <c r="I845">
        <v>532.84</v>
      </c>
      <c r="Q845" t="s">
        <v>54</v>
      </c>
    </row>
    <row r="846" spans="2:17" hidden="1" x14ac:dyDescent="0.25">
      <c r="B846">
        <v>110041</v>
      </c>
      <c r="C846" t="s">
        <v>1894</v>
      </c>
      <c r="D846" t="s">
        <v>76</v>
      </c>
      <c r="E846" t="s">
        <v>1895</v>
      </c>
      <c r="F846" t="s">
        <v>1896</v>
      </c>
      <c r="G846" t="s">
        <v>79</v>
      </c>
      <c r="H846">
        <v>45602</v>
      </c>
      <c r="I846">
        <v>-106.34</v>
      </c>
      <c r="Q846" t="s">
        <v>54</v>
      </c>
    </row>
    <row r="847" spans="2:17" hidden="1" x14ac:dyDescent="0.25">
      <c r="B847">
        <v>107786</v>
      </c>
      <c r="C847" t="s">
        <v>242</v>
      </c>
      <c r="D847" t="s">
        <v>76</v>
      </c>
      <c r="E847" t="s">
        <v>1897</v>
      </c>
      <c r="F847" t="s">
        <v>1898</v>
      </c>
      <c r="G847" t="s">
        <v>79</v>
      </c>
      <c r="H847">
        <v>45611</v>
      </c>
      <c r="I847">
        <v>18.87</v>
      </c>
      <c r="Q847" t="s">
        <v>54</v>
      </c>
    </row>
    <row r="848" spans="2:17" hidden="1" x14ac:dyDescent="0.25">
      <c r="B848">
        <v>121019</v>
      </c>
      <c r="C848" t="s">
        <v>594</v>
      </c>
      <c r="D848" t="s">
        <v>76</v>
      </c>
      <c r="E848" t="s">
        <v>1899</v>
      </c>
      <c r="F848" t="s">
        <v>1487</v>
      </c>
      <c r="G848" t="s">
        <v>79</v>
      </c>
      <c r="H848">
        <v>45639</v>
      </c>
      <c r="I848">
        <v>2097.4899999999998</v>
      </c>
      <c r="Q848" t="s">
        <v>54</v>
      </c>
    </row>
    <row r="849" spans="2:17" hidden="1" x14ac:dyDescent="0.25">
      <c r="B849">
        <v>122430</v>
      </c>
      <c r="C849" t="s">
        <v>127</v>
      </c>
      <c r="D849" t="s">
        <v>76</v>
      </c>
      <c r="E849" t="s">
        <v>1900</v>
      </c>
      <c r="F849" t="s">
        <v>1901</v>
      </c>
      <c r="G849" t="s">
        <v>79</v>
      </c>
      <c r="H849">
        <v>45672</v>
      </c>
      <c r="I849">
        <v>645.12</v>
      </c>
      <c r="Q849" t="s">
        <v>54</v>
      </c>
    </row>
    <row r="850" spans="2:17" hidden="1" x14ac:dyDescent="0.25">
      <c r="B850">
        <v>103423</v>
      </c>
      <c r="C850" t="s">
        <v>82</v>
      </c>
      <c r="D850" t="s">
        <v>76</v>
      </c>
      <c r="E850" t="s">
        <v>1902</v>
      </c>
      <c r="F850" t="s">
        <v>1903</v>
      </c>
      <c r="G850" t="s">
        <v>79</v>
      </c>
      <c r="H850">
        <v>45627</v>
      </c>
      <c r="I850">
        <v>363.4</v>
      </c>
      <c r="Q850" t="s">
        <v>54</v>
      </c>
    </row>
    <row r="851" spans="2:17" hidden="1" x14ac:dyDescent="0.25">
      <c r="B851">
        <v>122430</v>
      </c>
      <c r="C851" t="s">
        <v>127</v>
      </c>
      <c r="D851" t="s">
        <v>76</v>
      </c>
      <c r="E851" t="s">
        <v>1904</v>
      </c>
      <c r="F851" t="s">
        <v>1704</v>
      </c>
      <c r="G851" t="s">
        <v>79</v>
      </c>
      <c r="H851">
        <v>45631</v>
      </c>
      <c r="I851">
        <v>901</v>
      </c>
      <c r="Q851" t="s">
        <v>54</v>
      </c>
    </row>
    <row r="852" spans="2:17" hidden="1" x14ac:dyDescent="0.25">
      <c r="B852">
        <v>122430</v>
      </c>
      <c r="C852" t="s">
        <v>127</v>
      </c>
      <c r="D852" t="s">
        <v>76</v>
      </c>
      <c r="E852" t="s">
        <v>1905</v>
      </c>
      <c r="F852" t="s">
        <v>1906</v>
      </c>
      <c r="G852" t="s">
        <v>101</v>
      </c>
      <c r="H852">
        <v>45701</v>
      </c>
      <c r="I852">
        <v>1608</v>
      </c>
      <c r="Q852" t="s">
        <v>54</v>
      </c>
    </row>
    <row r="853" spans="2:17" hidden="1" x14ac:dyDescent="0.25">
      <c r="B853">
        <v>104758</v>
      </c>
      <c r="C853" t="s">
        <v>188</v>
      </c>
      <c r="D853" t="s">
        <v>76</v>
      </c>
      <c r="E853" t="s">
        <v>1907</v>
      </c>
      <c r="F853" t="s">
        <v>1908</v>
      </c>
      <c r="G853" t="s">
        <v>79</v>
      </c>
      <c r="H853">
        <v>45630</v>
      </c>
      <c r="I853">
        <v>739.2</v>
      </c>
      <c r="Q853" t="s">
        <v>54</v>
      </c>
    </row>
    <row r="854" spans="2:17" hidden="1" x14ac:dyDescent="0.25">
      <c r="B854">
        <v>122430</v>
      </c>
      <c r="C854" t="s">
        <v>127</v>
      </c>
      <c r="D854" t="s">
        <v>76</v>
      </c>
      <c r="E854" t="s">
        <v>1909</v>
      </c>
      <c r="F854" t="s">
        <v>1910</v>
      </c>
      <c r="G854" t="s">
        <v>79</v>
      </c>
      <c r="H854">
        <v>45588</v>
      </c>
      <c r="I854">
        <v>80.400000000000006</v>
      </c>
      <c r="Q854" t="s">
        <v>54</v>
      </c>
    </row>
    <row r="855" spans="2:17" hidden="1" x14ac:dyDescent="0.25">
      <c r="B855">
        <v>122430</v>
      </c>
      <c r="C855" t="s">
        <v>127</v>
      </c>
      <c r="D855" t="s">
        <v>76</v>
      </c>
      <c r="E855" t="s">
        <v>1911</v>
      </c>
      <c r="F855" t="s">
        <v>1912</v>
      </c>
      <c r="G855" t="s">
        <v>79</v>
      </c>
      <c r="H855">
        <v>45674</v>
      </c>
      <c r="I855">
        <v>160.80000000000001</v>
      </c>
      <c r="Q855" t="s">
        <v>54</v>
      </c>
    </row>
    <row r="856" spans="2:17" hidden="1" x14ac:dyDescent="0.25">
      <c r="B856">
        <v>107786</v>
      </c>
      <c r="C856" t="s">
        <v>242</v>
      </c>
      <c r="D856" t="s">
        <v>76</v>
      </c>
      <c r="E856" t="s">
        <v>1913</v>
      </c>
      <c r="F856" t="s">
        <v>1914</v>
      </c>
      <c r="G856" t="s">
        <v>79</v>
      </c>
      <c r="H856">
        <v>45649</v>
      </c>
      <c r="I856">
        <v>67.14</v>
      </c>
      <c r="Q856" t="s">
        <v>54</v>
      </c>
    </row>
    <row r="857" spans="2:17" hidden="1" x14ac:dyDescent="0.25">
      <c r="B857">
        <v>107786</v>
      </c>
      <c r="C857" t="s">
        <v>242</v>
      </c>
      <c r="D857" t="s">
        <v>76</v>
      </c>
      <c r="E857" t="s">
        <v>1915</v>
      </c>
      <c r="F857" t="s">
        <v>1916</v>
      </c>
      <c r="G857" t="s">
        <v>101</v>
      </c>
      <c r="H857">
        <v>45672</v>
      </c>
      <c r="I857">
        <v>23.22</v>
      </c>
      <c r="Q857" t="s">
        <v>54</v>
      </c>
    </row>
    <row r="858" spans="2:17" hidden="1" x14ac:dyDescent="0.25">
      <c r="B858">
        <v>107786</v>
      </c>
      <c r="C858" t="s">
        <v>242</v>
      </c>
      <c r="D858" t="s">
        <v>76</v>
      </c>
      <c r="E858" t="s">
        <v>1917</v>
      </c>
      <c r="F858" t="s">
        <v>1918</v>
      </c>
      <c r="G858" t="s">
        <v>101</v>
      </c>
      <c r="H858">
        <v>45695</v>
      </c>
      <c r="I858">
        <v>2998.8</v>
      </c>
      <c r="Q858" t="s">
        <v>54</v>
      </c>
    </row>
    <row r="859" spans="2:17" hidden="1" x14ac:dyDescent="0.25">
      <c r="B859">
        <v>107786</v>
      </c>
      <c r="C859" t="s">
        <v>242</v>
      </c>
      <c r="D859" t="s">
        <v>76</v>
      </c>
      <c r="E859" t="s">
        <v>1919</v>
      </c>
      <c r="F859" t="s">
        <v>764</v>
      </c>
      <c r="G859" t="s">
        <v>79</v>
      </c>
      <c r="H859">
        <v>45649</v>
      </c>
      <c r="I859">
        <v>1006.57</v>
      </c>
      <c r="Q859" t="s">
        <v>54</v>
      </c>
    </row>
    <row r="860" spans="2:17" hidden="1" x14ac:dyDescent="0.25">
      <c r="B860">
        <v>110164</v>
      </c>
      <c r="C860" t="s">
        <v>612</v>
      </c>
      <c r="D860" t="s">
        <v>76</v>
      </c>
      <c r="E860" t="s">
        <v>1920</v>
      </c>
      <c r="F860" t="s">
        <v>1921</v>
      </c>
      <c r="G860" t="s">
        <v>79</v>
      </c>
      <c r="H860">
        <v>45685</v>
      </c>
      <c r="I860">
        <v>0</v>
      </c>
      <c r="Q860" t="s">
        <v>54</v>
      </c>
    </row>
    <row r="861" spans="2:17" hidden="1" x14ac:dyDescent="0.25">
      <c r="B861">
        <v>107786</v>
      </c>
      <c r="C861" t="s">
        <v>242</v>
      </c>
      <c r="D861" t="s">
        <v>76</v>
      </c>
      <c r="E861" t="s">
        <v>1922</v>
      </c>
      <c r="F861" t="s">
        <v>1923</v>
      </c>
      <c r="G861" t="s">
        <v>101</v>
      </c>
      <c r="H861">
        <v>45693</v>
      </c>
      <c r="I861">
        <v>36.72</v>
      </c>
      <c r="Q861" t="s">
        <v>54</v>
      </c>
    </row>
    <row r="862" spans="2:17" hidden="1" x14ac:dyDescent="0.25">
      <c r="B862">
        <v>103423</v>
      </c>
      <c r="C862" t="s">
        <v>82</v>
      </c>
      <c r="D862" t="s">
        <v>76</v>
      </c>
      <c r="E862" t="s">
        <v>1924</v>
      </c>
      <c r="F862" t="s">
        <v>1925</v>
      </c>
      <c r="G862" t="s">
        <v>79</v>
      </c>
      <c r="H862">
        <v>45609</v>
      </c>
      <c r="I862">
        <v>4842.97</v>
      </c>
      <c r="Q862" t="s">
        <v>54</v>
      </c>
    </row>
    <row r="863" spans="2:17" hidden="1" x14ac:dyDescent="0.25">
      <c r="B863">
        <v>849</v>
      </c>
      <c r="C863" t="s">
        <v>1034</v>
      </c>
      <c r="D863" t="s">
        <v>76</v>
      </c>
      <c r="E863" t="s">
        <v>1926</v>
      </c>
      <c r="F863" t="s">
        <v>1036</v>
      </c>
      <c r="G863" t="s">
        <v>101</v>
      </c>
      <c r="H863">
        <v>45652</v>
      </c>
      <c r="I863">
        <v>-4408.82</v>
      </c>
      <c r="Q863" t="s">
        <v>54</v>
      </c>
    </row>
    <row r="864" spans="2:17" hidden="1" x14ac:dyDescent="0.25">
      <c r="B864">
        <v>107768</v>
      </c>
      <c r="C864" t="s">
        <v>225</v>
      </c>
      <c r="D864" t="s">
        <v>76</v>
      </c>
      <c r="E864" t="s">
        <v>1927</v>
      </c>
      <c r="F864" t="s">
        <v>1928</v>
      </c>
      <c r="G864" t="s">
        <v>79</v>
      </c>
      <c r="H864">
        <v>45649</v>
      </c>
      <c r="I864">
        <v>5820.51</v>
      </c>
      <c r="Q864" t="s">
        <v>54</v>
      </c>
    </row>
    <row r="865" spans="2:17" hidden="1" x14ac:dyDescent="0.25">
      <c r="B865">
        <v>107786</v>
      </c>
      <c r="C865" t="s">
        <v>242</v>
      </c>
      <c r="D865" t="s">
        <v>76</v>
      </c>
      <c r="E865" t="s">
        <v>1929</v>
      </c>
      <c r="F865" t="s">
        <v>1930</v>
      </c>
      <c r="G865" t="s">
        <v>101</v>
      </c>
      <c r="H865">
        <v>45679</v>
      </c>
      <c r="I865">
        <v>289.8</v>
      </c>
      <c r="Q865" t="s">
        <v>54</v>
      </c>
    </row>
    <row r="866" spans="2:17" hidden="1" x14ac:dyDescent="0.25">
      <c r="B866">
        <v>107776</v>
      </c>
      <c r="C866" t="s">
        <v>151</v>
      </c>
      <c r="D866" t="s">
        <v>76</v>
      </c>
      <c r="E866" t="s">
        <v>1931</v>
      </c>
      <c r="F866" t="s">
        <v>1932</v>
      </c>
      <c r="G866" t="s">
        <v>79</v>
      </c>
      <c r="H866">
        <v>45604</v>
      </c>
      <c r="I866">
        <v>232.37</v>
      </c>
      <c r="Q866" t="s">
        <v>54</v>
      </c>
    </row>
    <row r="867" spans="2:17" hidden="1" x14ac:dyDescent="0.25">
      <c r="B867">
        <v>102775</v>
      </c>
      <c r="C867" t="s">
        <v>75</v>
      </c>
      <c r="D867" t="s">
        <v>76</v>
      </c>
      <c r="E867" t="s">
        <v>1933</v>
      </c>
      <c r="F867" t="s">
        <v>1934</v>
      </c>
      <c r="G867" t="s">
        <v>101</v>
      </c>
      <c r="H867">
        <v>45672</v>
      </c>
      <c r="I867">
        <v>446.4</v>
      </c>
      <c r="Q867" t="s">
        <v>54</v>
      </c>
    </row>
    <row r="868" spans="2:17" hidden="1" x14ac:dyDescent="0.25">
      <c r="B868">
        <v>122430</v>
      </c>
      <c r="C868" t="s">
        <v>127</v>
      </c>
      <c r="D868" t="s">
        <v>76</v>
      </c>
      <c r="E868" t="s">
        <v>1935</v>
      </c>
      <c r="F868" t="s">
        <v>1936</v>
      </c>
      <c r="G868" t="s">
        <v>79</v>
      </c>
      <c r="H868">
        <v>45582</v>
      </c>
      <c r="I868">
        <v>44.6</v>
      </c>
      <c r="Q868" t="s">
        <v>54</v>
      </c>
    </row>
    <row r="869" spans="2:17" hidden="1" x14ac:dyDescent="0.25">
      <c r="B869">
        <v>104758</v>
      </c>
      <c r="C869" t="s">
        <v>188</v>
      </c>
      <c r="D869" t="s">
        <v>76</v>
      </c>
      <c r="E869" t="s">
        <v>1937</v>
      </c>
      <c r="F869" t="s">
        <v>1938</v>
      </c>
      <c r="G869" t="s">
        <v>101</v>
      </c>
      <c r="H869">
        <v>45713</v>
      </c>
      <c r="I869">
        <v>804</v>
      </c>
      <c r="Q869" t="s">
        <v>54</v>
      </c>
    </row>
    <row r="870" spans="2:17" hidden="1" x14ac:dyDescent="0.25">
      <c r="B870">
        <v>122034</v>
      </c>
      <c r="C870" t="s">
        <v>575</v>
      </c>
      <c r="D870" t="s">
        <v>76</v>
      </c>
      <c r="E870" t="s">
        <v>1939</v>
      </c>
      <c r="F870" t="s">
        <v>1940</v>
      </c>
      <c r="G870" t="s">
        <v>101</v>
      </c>
      <c r="H870">
        <v>45695</v>
      </c>
      <c r="I870">
        <v>1047.6099999999999</v>
      </c>
      <c r="Q870" t="s">
        <v>54</v>
      </c>
    </row>
    <row r="871" spans="2:17" hidden="1" x14ac:dyDescent="0.25">
      <c r="B871">
        <v>104758</v>
      </c>
      <c r="C871" t="s">
        <v>188</v>
      </c>
      <c r="D871" t="s">
        <v>76</v>
      </c>
      <c r="E871" t="s">
        <v>1941</v>
      </c>
      <c r="F871" t="s">
        <v>1942</v>
      </c>
      <c r="G871" t="s">
        <v>79</v>
      </c>
      <c r="H871">
        <v>45608</v>
      </c>
      <c r="I871">
        <v>80.400000000000006</v>
      </c>
      <c r="Q871" t="s">
        <v>54</v>
      </c>
    </row>
    <row r="872" spans="2:17" hidden="1" x14ac:dyDescent="0.25">
      <c r="B872">
        <v>124648</v>
      </c>
      <c r="C872" t="s">
        <v>1756</v>
      </c>
      <c r="D872" t="s">
        <v>76</v>
      </c>
      <c r="E872" t="s">
        <v>1943</v>
      </c>
      <c r="F872" t="s">
        <v>1944</v>
      </c>
      <c r="G872" t="s">
        <v>101</v>
      </c>
      <c r="H872">
        <v>45708</v>
      </c>
      <c r="I872">
        <v>4431.6000000000004</v>
      </c>
      <c r="Q872" t="s">
        <v>54</v>
      </c>
    </row>
    <row r="873" spans="2:17" hidden="1" x14ac:dyDescent="0.25">
      <c r="B873">
        <v>103423</v>
      </c>
      <c r="C873" t="s">
        <v>82</v>
      </c>
      <c r="D873" t="s">
        <v>76</v>
      </c>
      <c r="E873" t="s">
        <v>1945</v>
      </c>
      <c r="F873" t="s">
        <v>1242</v>
      </c>
      <c r="G873" t="s">
        <v>79</v>
      </c>
      <c r="H873">
        <v>45634</v>
      </c>
      <c r="I873">
        <v>3632.73</v>
      </c>
      <c r="Q873" t="s">
        <v>54</v>
      </c>
    </row>
    <row r="874" spans="2:17" hidden="1" x14ac:dyDescent="0.25">
      <c r="B874">
        <v>107786</v>
      </c>
      <c r="C874" t="s">
        <v>242</v>
      </c>
      <c r="D874" t="s">
        <v>76</v>
      </c>
      <c r="E874" t="s">
        <v>1946</v>
      </c>
      <c r="F874" t="s">
        <v>1634</v>
      </c>
      <c r="G874" t="s">
        <v>101</v>
      </c>
      <c r="H874">
        <v>45707</v>
      </c>
      <c r="I874">
        <v>141.82</v>
      </c>
      <c r="Q874" t="s">
        <v>54</v>
      </c>
    </row>
    <row r="875" spans="2:17" hidden="1" x14ac:dyDescent="0.25">
      <c r="B875">
        <v>102967</v>
      </c>
      <c r="C875" t="s">
        <v>329</v>
      </c>
      <c r="D875" t="s">
        <v>76</v>
      </c>
      <c r="E875" t="s">
        <v>1947</v>
      </c>
      <c r="F875" t="s">
        <v>1948</v>
      </c>
      <c r="G875" t="s">
        <v>79</v>
      </c>
      <c r="H875">
        <v>45589</v>
      </c>
      <c r="I875">
        <v>681.94</v>
      </c>
      <c r="Q875" t="s">
        <v>54</v>
      </c>
    </row>
    <row r="876" spans="2:17" hidden="1" x14ac:dyDescent="0.25">
      <c r="B876">
        <v>103423</v>
      </c>
      <c r="C876" t="s">
        <v>82</v>
      </c>
      <c r="D876" t="s">
        <v>76</v>
      </c>
      <c r="E876" t="s">
        <v>1949</v>
      </c>
      <c r="F876" t="s">
        <v>1950</v>
      </c>
      <c r="G876" t="s">
        <v>101</v>
      </c>
      <c r="H876">
        <v>45684</v>
      </c>
      <c r="I876">
        <v>3717.38</v>
      </c>
      <c r="Q876" t="s">
        <v>54</v>
      </c>
    </row>
    <row r="877" spans="2:17" hidden="1" x14ac:dyDescent="0.25">
      <c r="B877">
        <v>104758</v>
      </c>
      <c r="C877" t="s">
        <v>188</v>
      </c>
      <c r="D877" t="s">
        <v>76</v>
      </c>
      <c r="E877" t="s">
        <v>1951</v>
      </c>
      <c r="F877" t="s">
        <v>1952</v>
      </c>
      <c r="G877" t="s">
        <v>79</v>
      </c>
      <c r="H877">
        <v>45608</v>
      </c>
      <c r="I877">
        <v>3974.4</v>
      </c>
      <c r="Q877" t="s">
        <v>54</v>
      </c>
    </row>
    <row r="878" spans="2:17" hidden="1" x14ac:dyDescent="0.25">
      <c r="B878">
        <v>103223</v>
      </c>
      <c r="C878" t="s">
        <v>1954</v>
      </c>
      <c r="D878" t="s">
        <v>76</v>
      </c>
      <c r="E878" t="s">
        <v>1955</v>
      </c>
      <c r="F878" t="s">
        <v>1956</v>
      </c>
      <c r="G878" t="s">
        <v>79</v>
      </c>
      <c r="H878">
        <v>45649</v>
      </c>
      <c r="I878">
        <v>0</v>
      </c>
      <c r="Q878" t="s">
        <v>54</v>
      </c>
    </row>
    <row r="879" spans="2:17" hidden="1" x14ac:dyDescent="0.25">
      <c r="B879">
        <v>107486</v>
      </c>
      <c r="C879" t="s">
        <v>308</v>
      </c>
      <c r="D879" t="s">
        <v>76</v>
      </c>
      <c r="E879" t="s">
        <v>1957</v>
      </c>
      <c r="F879" t="s">
        <v>790</v>
      </c>
      <c r="G879" t="s">
        <v>79</v>
      </c>
      <c r="H879">
        <v>45632</v>
      </c>
      <c r="I879">
        <v>-820.04</v>
      </c>
      <c r="Q879" t="s">
        <v>54</v>
      </c>
    </row>
    <row r="880" spans="2:17" hidden="1" x14ac:dyDescent="0.25">
      <c r="B880">
        <v>103269</v>
      </c>
      <c r="C880" t="s">
        <v>262</v>
      </c>
      <c r="D880" t="s">
        <v>76</v>
      </c>
      <c r="E880" t="s">
        <v>1958</v>
      </c>
      <c r="F880" t="s">
        <v>1959</v>
      </c>
      <c r="G880" t="s">
        <v>79</v>
      </c>
      <c r="H880">
        <v>45617</v>
      </c>
      <c r="I880">
        <v>2791.08</v>
      </c>
      <c r="Q880" t="s">
        <v>54</v>
      </c>
    </row>
    <row r="881" spans="2:17" hidden="1" x14ac:dyDescent="0.25">
      <c r="B881">
        <v>121550</v>
      </c>
      <c r="C881" t="s">
        <v>418</v>
      </c>
      <c r="D881" t="s">
        <v>76</v>
      </c>
      <c r="E881" t="s">
        <v>1960</v>
      </c>
      <c r="F881" t="s">
        <v>1414</v>
      </c>
      <c r="G881" t="s">
        <v>79</v>
      </c>
      <c r="H881">
        <v>45602</v>
      </c>
      <c r="I881">
        <v>113.27</v>
      </c>
      <c r="Q881" t="s">
        <v>54</v>
      </c>
    </row>
    <row r="882" spans="2:17" hidden="1" x14ac:dyDescent="0.25">
      <c r="B882">
        <v>107486</v>
      </c>
      <c r="C882" t="s">
        <v>308</v>
      </c>
      <c r="D882" t="s">
        <v>76</v>
      </c>
      <c r="E882" t="s">
        <v>1961</v>
      </c>
      <c r="F882" t="s">
        <v>1962</v>
      </c>
      <c r="G882" t="s">
        <v>79</v>
      </c>
      <c r="H882">
        <v>45645</v>
      </c>
      <c r="I882">
        <v>5282.04</v>
      </c>
      <c r="Q882" t="s">
        <v>54</v>
      </c>
    </row>
    <row r="883" spans="2:17" hidden="1" x14ac:dyDescent="0.25">
      <c r="B883">
        <v>122430</v>
      </c>
      <c r="C883" t="s">
        <v>127</v>
      </c>
      <c r="D883" t="s">
        <v>76</v>
      </c>
      <c r="E883" t="s">
        <v>1963</v>
      </c>
      <c r="F883" t="s">
        <v>1964</v>
      </c>
      <c r="G883" t="s">
        <v>79</v>
      </c>
      <c r="H883">
        <v>45596</v>
      </c>
      <c r="I883">
        <v>36.880000000000003</v>
      </c>
      <c r="Q883" t="s">
        <v>54</v>
      </c>
    </row>
    <row r="884" spans="2:17" hidden="1" x14ac:dyDescent="0.25">
      <c r="B884">
        <v>127228</v>
      </c>
      <c r="C884" t="s">
        <v>355</v>
      </c>
      <c r="D884" t="s">
        <v>76</v>
      </c>
      <c r="E884" t="s">
        <v>1965</v>
      </c>
      <c r="F884" t="s">
        <v>357</v>
      </c>
      <c r="G884" t="s">
        <v>79</v>
      </c>
      <c r="H884">
        <v>45596</v>
      </c>
      <c r="I884">
        <v>6106</v>
      </c>
      <c r="Q884" t="s">
        <v>54</v>
      </c>
    </row>
    <row r="885" spans="2:17" hidden="1" x14ac:dyDescent="0.25">
      <c r="B885">
        <v>122430</v>
      </c>
      <c r="C885" t="s">
        <v>127</v>
      </c>
      <c r="D885" t="s">
        <v>76</v>
      </c>
      <c r="E885" t="s">
        <v>1966</v>
      </c>
      <c r="F885" t="s">
        <v>1967</v>
      </c>
      <c r="G885" t="s">
        <v>79</v>
      </c>
      <c r="H885">
        <v>45667</v>
      </c>
      <c r="I885">
        <v>26.26</v>
      </c>
      <c r="Q885" t="s">
        <v>54</v>
      </c>
    </row>
    <row r="886" spans="2:17" hidden="1" x14ac:dyDescent="0.25">
      <c r="B886">
        <v>102775</v>
      </c>
      <c r="C886" t="s">
        <v>75</v>
      </c>
      <c r="D886" t="s">
        <v>76</v>
      </c>
      <c r="E886" t="s">
        <v>1968</v>
      </c>
      <c r="F886" t="s">
        <v>1969</v>
      </c>
      <c r="G886" t="s">
        <v>79</v>
      </c>
      <c r="H886">
        <v>45582</v>
      </c>
      <c r="I886">
        <v>10515.99</v>
      </c>
      <c r="Q886" t="s">
        <v>54</v>
      </c>
    </row>
    <row r="887" spans="2:17" hidden="1" x14ac:dyDescent="0.25">
      <c r="B887">
        <v>107786</v>
      </c>
      <c r="C887" t="s">
        <v>242</v>
      </c>
      <c r="D887" t="s">
        <v>76</v>
      </c>
      <c r="E887" t="s">
        <v>1970</v>
      </c>
      <c r="F887" t="s">
        <v>1971</v>
      </c>
      <c r="G887" t="s">
        <v>79</v>
      </c>
      <c r="H887">
        <v>45569</v>
      </c>
      <c r="I887">
        <v>6241.44</v>
      </c>
      <c r="Q887" t="s">
        <v>54</v>
      </c>
    </row>
    <row r="888" spans="2:17" hidden="1" x14ac:dyDescent="0.25">
      <c r="B888">
        <v>122430</v>
      </c>
      <c r="C888" t="s">
        <v>127</v>
      </c>
      <c r="D888" t="s">
        <v>76</v>
      </c>
      <c r="E888" t="s">
        <v>1972</v>
      </c>
      <c r="F888" t="s">
        <v>1973</v>
      </c>
      <c r="G888" t="s">
        <v>79</v>
      </c>
      <c r="H888">
        <v>45632</v>
      </c>
      <c r="I888">
        <v>700.61</v>
      </c>
      <c r="Q888" t="s">
        <v>54</v>
      </c>
    </row>
    <row r="889" spans="2:17" hidden="1" x14ac:dyDescent="0.25">
      <c r="B889">
        <v>108164</v>
      </c>
      <c r="C889" t="s">
        <v>86</v>
      </c>
      <c r="D889" t="s">
        <v>76</v>
      </c>
      <c r="E889" t="s">
        <v>1974</v>
      </c>
      <c r="F889" t="s">
        <v>1975</v>
      </c>
      <c r="G889" t="s">
        <v>79</v>
      </c>
      <c r="H889">
        <v>45597</v>
      </c>
      <c r="I889">
        <v>2661.58</v>
      </c>
      <c r="Q889" t="s">
        <v>54</v>
      </c>
    </row>
    <row r="890" spans="2:17" hidden="1" x14ac:dyDescent="0.25">
      <c r="B890">
        <v>107786</v>
      </c>
      <c r="C890" t="s">
        <v>242</v>
      </c>
      <c r="D890" t="s">
        <v>76</v>
      </c>
      <c r="E890" t="s">
        <v>1976</v>
      </c>
      <c r="F890" t="s">
        <v>1977</v>
      </c>
      <c r="G890" t="s">
        <v>79</v>
      </c>
      <c r="H890">
        <v>45637</v>
      </c>
      <c r="I890">
        <v>1049.8</v>
      </c>
      <c r="Q890" t="s">
        <v>54</v>
      </c>
    </row>
    <row r="891" spans="2:17" hidden="1" x14ac:dyDescent="0.25">
      <c r="B891">
        <v>107786</v>
      </c>
      <c r="C891" t="s">
        <v>242</v>
      </c>
      <c r="D891" t="s">
        <v>76</v>
      </c>
      <c r="E891" t="s">
        <v>1978</v>
      </c>
      <c r="F891" t="s">
        <v>1979</v>
      </c>
      <c r="G891" t="s">
        <v>101</v>
      </c>
      <c r="H891">
        <v>45700</v>
      </c>
      <c r="I891">
        <v>36.72</v>
      </c>
      <c r="Q891" t="s">
        <v>54</v>
      </c>
    </row>
    <row r="892" spans="2:17" hidden="1" x14ac:dyDescent="0.25">
      <c r="B892">
        <v>107786</v>
      </c>
      <c r="C892" t="s">
        <v>242</v>
      </c>
      <c r="D892" t="s">
        <v>76</v>
      </c>
      <c r="E892" t="s">
        <v>1980</v>
      </c>
      <c r="F892" t="s">
        <v>707</v>
      </c>
      <c r="G892" t="s">
        <v>79</v>
      </c>
      <c r="H892">
        <v>45649</v>
      </c>
      <c r="I892">
        <v>36.69</v>
      </c>
      <c r="Q892" t="s">
        <v>54</v>
      </c>
    </row>
    <row r="893" spans="2:17" hidden="1" x14ac:dyDescent="0.25">
      <c r="B893">
        <v>122034</v>
      </c>
      <c r="C893" t="s">
        <v>575</v>
      </c>
      <c r="D893" t="s">
        <v>76</v>
      </c>
      <c r="E893" t="s">
        <v>1981</v>
      </c>
      <c r="F893" t="s">
        <v>1982</v>
      </c>
      <c r="G893" t="s">
        <v>79</v>
      </c>
      <c r="H893">
        <v>45663</v>
      </c>
      <c r="I893">
        <v>1207.94</v>
      </c>
      <c r="Q893" t="s">
        <v>54</v>
      </c>
    </row>
    <row r="894" spans="2:17" hidden="1" x14ac:dyDescent="0.25">
      <c r="B894">
        <v>108164</v>
      </c>
      <c r="C894" t="s">
        <v>86</v>
      </c>
      <c r="D894" t="s">
        <v>76</v>
      </c>
      <c r="E894" t="s">
        <v>1983</v>
      </c>
      <c r="F894" t="s">
        <v>1984</v>
      </c>
      <c r="G894" t="s">
        <v>101</v>
      </c>
      <c r="H894">
        <v>45691</v>
      </c>
      <c r="I894">
        <v>37.85</v>
      </c>
      <c r="Q894" t="s">
        <v>54</v>
      </c>
    </row>
    <row r="895" spans="2:17" hidden="1" x14ac:dyDescent="0.25">
      <c r="B895">
        <v>107776</v>
      </c>
      <c r="C895" t="s">
        <v>151</v>
      </c>
      <c r="D895" t="s">
        <v>76</v>
      </c>
      <c r="E895" t="s">
        <v>1985</v>
      </c>
      <c r="F895" t="s">
        <v>1986</v>
      </c>
      <c r="G895" t="s">
        <v>79</v>
      </c>
      <c r="H895">
        <v>45590</v>
      </c>
      <c r="I895">
        <v>51.77</v>
      </c>
      <c r="Q895" t="s">
        <v>54</v>
      </c>
    </row>
    <row r="896" spans="2:17" hidden="1" x14ac:dyDescent="0.25">
      <c r="B896">
        <v>128340</v>
      </c>
      <c r="C896" t="s">
        <v>137</v>
      </c>
      <c r="D896" t="s">
        <v>76</v>
      </c>
      <c r="E896" t="s">
        <v>1987</v>
      </c>
      <c r="F896" t="s">
        <v>1988</v>
      </c>
      <c r="G896" t="s">
        <v>101</v>
      </c>
      <c r="H896">
        <v>45699</v>
      </c>
      <c r="I896">
        <v>346.24</v>
      </c>
      <c r="Q896" t="s">
        <v>54</v>
      </c>
    </row>
    <row r="897" spans="2:17" hidden="1" x14ac:dyDescent="0.25">
      <c r="B897">
        <v>103423</v>
      </c>
      <c r="C897" t="s">
        <v>82</v>
      </c>
      <c r="D897" t="s">
        <v>76</v>
      </c>
      <c r="E897" t="s">
        <v>1989</v>
      </c>
      <c r="F897" t="s">
        <v>846</v>
      </c>
      <c r="G897" t="s">
        <v>79</v>
      </c>
      <c r="H897">
        <v>45621</v>
      </c>
      <c r="I897">
        <v>4157.0600000000004</v>
      </c>
      <c r="Q897" t="s">
        <v>54</v>
      </c>
    </row>
    <row r="898" spans="2:17" hidden="1" x14ac:dyDescent="0.25">
      <c r="B898">
        <v>107786</v>
      </c>
      <c r="C898" t="s">
        <v>242</v>
      </c>
      <c r="D898" t="s">
        <v>76</v>
      </c>
      <c r="E898" t="s">
        <v>1990</v>
      </c>
      <c r="F898" t="s">
        <v>1991</v>
      </c>
      <c r="G898" t="s">
        <v>79</v>
      </c>
      <c r="H898">
        <v>45635</v>
      </c>
      <c r="I898">
        <v>770.26</v>
      </c>
      <c r="Q898" t="s">
        <v>54</v>
      </c>
    </row>
    <row r="899" spans="2:17" hidden="1" x14ac:dyDescent="0.25">
      <c r="B899">
        <v>107776</v>
      </c>
      <c r="C899" t="s">
        <v>151</v>
      </c>
      <c r="D899" t="s">
        <v>76</v>
      </c>
      <c r="E899" t="s">
        <v>1992</v>
      </c>
      <c r="F899" t="s">
        <v>1993</v>
      </c>
      <c r="G899" t="s">
        <v>101</v>
      </c>
      <c r="H899">
        <v>45687</v>
      </c>
      <c r="I899">
        <v>293.56</v>
      </c>
      <c r="Q899" t="s">
        <v>54</v>
      </c>
    </row>
    <row r="900" spans="2:17" hidden="1" x14ac:dyDescent="0.25">
      <c r="B900">
        <v>127228</v>
      </c>
      <c r="C900" t="s">
        <v>355</v>
      </c>
      <c r="D900" t="s">
        <v>76</v>
      </c>
      <c r="E900" t="s">
        <v>1994</v>
      </c>
      <c r="F900" t="s">
        <v>1995</v>
      </c>
      <c r="G900" t="s">
        <v>79</v>
      </c>
      <c r="H900">
        <v>45596</v>
      </c>
      <c r="I900">
        <v>5147.1000000000004</v>
      </c>
      <c r="Q900" t="s">
        <v>54</v>
      </c>
    </row>
    <row r="901" spans="2:17" hidden="1" x14ac:dyDescent="0.25">
      <c r="B901">
        <v>103423</v>
      </c>
      <c r="C901" t="s">
        <v>82</v>
      </c>
      <c r="D901" t="s">
        <v>76</v>
      </c>
      <c r="E901" t="s">
        <v>1996</v>
      </c>
      <c r="F901" t="s">
        <v>1997</v>
      </c>
      <c r="G901" t="s">
        <v>79</v>
      </c>
      <c r="H901">
        <v>45606</v>
      </c>
      <c r="I901">
        <v>10278.84</v>
      </c>
      <c r="Q901" t="s">
        <v>54</v>
      </c>
    </row>
    <row r="902" spans="2:17" hidden="1" x14ac:dyDescent="0.25">
      <c r="B902">
        <v>107786</v>
      </c>
      <c r="C902" t="s">
        <v>242</v>
      </c>
      <c r="D902" t="s">
        <v>76</v>
      </c>
      <c r="E902" t="s">
        <v>1998</v>
      </c>
      <c r="F902" t="s">
        <v>1999</v>
      </c>
      <c r="G902" t="s">
        <v>101</v>
      </c>
      <c r="H902">
        <v>45672</v>
      </c>
      <c r="I902">
        <v>2753.53</v>
      </c>
      <c r="Q902" t="s">
        <v>54</v>
      </c>
    </row>
    <row r="903" spans="2:17" hidden="1" x14ac:dyDescent="0.25">
      <c r="B903">
        <v>122430</v>
      </c>
      <c r="C903" t="s">
        <v>127</v>
      </c>
      <c r="D903" t="s">
        <v>76</v>
      </c>
      <c r="E903" t="s">
        <v>2000</v>
      </c>
      <c r="F903" t="s">
        <v>2001</v>
      </c>
      <c r="G903" t="s">
        <v>79</v>
      </c>
      <c r="H903">
        <v>45610</v>
      </c>
      <c r="I903">
        <v>884.4</v>
      </c>
      <c r="Q903" t="s">
        <v>54</v>
      </c>
    </row>
    <row r="904" spans="2:17" hidden="1" x14ac:dyDescent="0.25">
      <c r="B904">
        <v>122034</v>
      </c>
      <c r="C904" t="s">
        <v>575</v>
      </c>
      <c r="D904" t="s">
        <v>76</v>
      </c>
      <c r="E904" t="s">
        <v>2002</v>
      </c>
      <c r="F904" t="s">
        <v>2003</v>
      </c>
      <c r="G904" t="s">
        <v>79</v>
      </c>
      <c r="H904">
        <v>45614</v>
      </c>
      <c r="I904">
        <v>553.29999999999995</v>
      </c>
      <c r="Q904" t="s">
        <v>54</v>
      </c>
    </row>
    <row r="905" spans="2:17" hidden="1" x14ac:dyDescent="0.25">
      <c r="B905">
        <v>107486</v>
      </c>
      <c r="C905" t="s">
        <v>308</v>
      </c>
      <c r="D905" t="s">
        <v>76</v>
      </c>
      <c r="E905" t="s">
        <v>2004</v>
      </c>
      <c r="F905" t="s">
        <v>2005</v>
      </c>
      <c r="G905" t="s">
        <v>101</v>
      </c>
      <c r="H905">
        <v>45694</v>
      </c>
      <c r="I905">
        <v>195.12</v>
      </c>
      <c r="Q905" t="s">
        <v>54</v>
      </c>
    </row>
    <row r="906" spans="2:17" hidden="1" x14ac:dyDescent="0.25">
      <c r="B906">
        <v>108164</v>
      </c>
      <c r="C906" t="s">
        <v>86</v>
      </c>
      <c r="D906" t="s">
        <v>76</v>
      </c>
      <c r="E906" t="s">
        <v>2006</v>
      </c>
      <c r="F906" t="s">
        <v>2007</v>
      </c>
      <c r="G906" t="s">
        <v>79</v>
      </c>
      <c r="H906">
        <v>45632</v>
      </c>
      <c r="I906">
        <v>3134.54</v>
      </c>
      <c r="Q906" t="s">
        <v>54</v>
      </c>
    </row>
    <row r="907" spans="2:17" hidden="1" x14ac:dyDescent="0.25">
      <c r="B907">
        <v>107786</v>
      </c>
      <c r="C907" t="s">
        <v>242</v>
      </c>
      <c r="D907" t="s">
        <v>76</v>
      </c>
      <c r="E907" t="s">
        <v>2008</v>
      </c>
      <c r="F907" t="s">
        <v>2009</v>
      </c>
      <c r="G907" t="s">
        <v>101</v>
      </c>
      <c r="H907">
        <v>45660</v>
      </c>
      <c r="I907">
        <v>36.72</v>
      </c>
      <c r="Q907" t="s">
        <v>54</v>
      </c>
    </row>
    <row r="908" spans="2:17" hidden="1" x14ac:dyDescent="0.25">
      <c r="B908">
        <v>122430</v>
      </c>
      <c r="C908" t="s">
        <v>127</v>
      </c>
      <c r="D908" t="s">
        <v>76</v>
      </c>
      <c r="E908" t="s">
        <v>2010</v>
      </c>
      <c r="F908" t="s">
        <v>2011</v>
      </c>
      <c r="G908" t="s">
        <v>79</v>
      </c>
      <c r="H908">
        <v>45638</v>
      </c>
      <c r="I908">
        <v>2270.5</v>
      </c>
      <c r="Q908" t="s">
        <v>54</v>
      </c>
    </row>
    <row r="909" spans="2:17" hidden="1" x14ac:dyDescent="0.25">
      <c r="B909">
        <v>122034</v>
      </c>
      <c r="C909" t="s">
        <v>575</v>
      </c>
      <c r="D909" t="s">
        <v>76</v>
      </c>
      <c r="E909" t="s">
        <v>2012</v>
      </c>
      <c r="F909" t="s">
        <v>2013</v>
      </c>
      <c r="G909" t="s">
        <v>79</v>
      </c>
      <c r="H909">
        <v>45642</v>
      </c>
      <c r="I909">
        <v>371.59</v>
      </c>
      <c r="Q909" t="s">
        <v>54</v>
      </c>
    </row>
    <row r="910" spans="2:17" hidden="1" x14ac:dyDescent="0.25">
      <c r="B910">
        <v>122430</v>
      </c>
      <c r="C910" t="s">
        <v>127</v>
      </c>
      <c r="D910" t="s">
        <v>76</v>
      </c>
      <c r="E910" t="s">
        <v>2014</v>
      </c>
      <c r="F910" t="s">
        <v>2015</v>
      </c>
      <c r="G910" t="s">
        <v>79</v>
      </c>
      <c r="H910">
        <v>45618</v>
      </c>
      <c r="I910">
        <v>27.46</v>
      </c>
      <c r="Q910" t="s">
        <v>54</v>
      </c>
    </row>
    <row r="911" spans="2:17" hidden="1" x14ac:dyDescent="0.25">
      <c r="B911">
        <v>109114</v>
      </c>
      <c r="C911" t="s">
        <v>1511</v>
      </c>
      <c r="D911" t="s">
        <v>76</v>
      </c>
      <c r="E911" t="s">
        <v>2016</v>
      </c>
      <c r="F911" t="s">
        <v>2017</v>
      </c>
      <c r="G911" t="s">
        <v>79</v>
      </c>
      <c r="H911">
        <v>45659</v>
      </c>
      <c r="I911">
        <v>288.39999999999998</v>
      </c>
      <c r="Q911" t="s">
        <v>54</v>
      </c>
    </row>
    <row r="912" spans="2:17" hidden="1" x14ac:dyDescent="0.25">
      <c r="B912">
        <v>103423</v>
      </c>
      <c r="C912" t="s">
        <v>82</v>
      </c>
      <c r="D912" t="s">
        <v>76</v>
      </c>
      <c r="E912" t="s">
        <v>2018</v>
      </c>
      <c r="F912" t="s">
        <v>2019</v>
      </c>
      <c r="G912" t="s">
        <v>101</v>
      </c>
      <c r="H912">
        <v>45693</v>
      </c>
      <c r="I912">
        <v>6693.66</v>
      </c>
      <c r="Q912" t="s">
        <v>54</v>
      </c>
    </row>
    <row r="913" spans="2:17" hidden="1" x14ac:dyDescent="0.25">
      <c r="B913">
        <v>103423</v>
      </c>
      <c r="C913" t="s">
        <v>82</v>
      </c>
      <c r="D913" t="s">
        <v>76</v>
      </c>
      <c r="E913" t="s">
        <v>2020</v>
      </c>
      <c r="F913" t="s">
        <v>2021</v>
      </c>
      <c r="G913" t="s">
        <v>101</v>
      </c>
      <c r="H913">
        <v>45683</v>
      </c>
      <c r="I913">
        <v>740.21</v>
      </c>
      <c r="Q913" t="s">
        <v>54</v>
      </c>
    </row>
    <row r="914" spans="2:17" hidden="1" x14ac:dyDescent="0.25">
      <c r="B914">
        <v>108481</v>
      </c>
      <c r="C914" t="s">
        <v>121</v>
      </c>
      <c r="D914" t="s">
        <v>76</v>
      </c>
      <c r="E914" t="s">
        <v>2022</v>
      </c>
      <c r="F914" t="s">
        <v>2023</v>
      </c>
      <c r="G914" t="s">
        <v>79</v>
      </c>
      <c r="H914">
        <v>45666</v>
      </c>
      <c r="I914">
        <v>69.83</v>
      </c>
      <c r="Q914" t="s">
        <v>54</v>
      </c>
    </row>
    <row r="915" spans="2:17" hidden="1" x14ac:dyDescent="0.25">
      <c r="B915">
        <v>874</v>
      </c>
      <c r="C915" t="s">
        <v>2025</v>
      </c>
      <c r="D915" t="s">
        <v>76</v>
      </c>
      <c r="E915" t="s">
        <v>2026</v>
      </c>
      <c r="F915" t="s">
        <v>2027</v>
      </c>
      <c r="G915" t="s">
        <v>79</v>
      </c>
      <c r="H915">
        <v>45684</v>
      </c>
      <c r="I915">
        <v>3510.7</v>
      </c>
      <c r="Q915" t="s">
        <v>54</v>
      </c>
    </row>
    <row r="916" spans="2:17" hidden="1" x14ac:dyDescent="0.25">
      <c r="B916">
        <v>104758</v>
      </c>
      <c r="C916" t="s">
        <v>188</v>
      </c>
      <c r="D916" t="s">
        <v>76</v>
      </c>
      <c r="E916" t="s">
        <v>2028</v>
      </c>
      <c r="F916" t="s">
        <v>2029</v>
      </c>
      <c r="G916" t="s">
        <v>79</v>
      </c>
      <c r="H916">
        <v>45582</v>
      </c>
      <c r="I916">
        <v>-92.4</v>
      </c>
      <c r="Q916" t="s">
        <v>54</v>
      </c>
    </row>
    <row r="917" spans="2:17" hidden="1" x14ac:dyDescent="0.25">
      <c r="B917">
        <v>122430</v>
      </c>
      <c r="C917" t="s">
        <v>127</v>
      </c>
      <c r="D917" t="s">
        <v>76</v>
      </c>
      <c r="E917" t="s">
        <v>2030</v>
      </c>
      <c r="F917" t="s">
        <v>2031</v>
      </c>
      <c r="G917" t="s">
        <v>101</v>
      </c>
      <c r="H917">
        <v>45712</v>
      </c>
      <c r="I917">
        <v>723.6</v>
      </c>
      <c r="Q917" t="s">
        <v>54</v>
      </c>
    </row>
    <row r="918" spans="2:17" hidden="1" x14ac:dyDescent="0.25">
      <c r="B918">
        <v>108164</v>
      </c>
      <c r="C918" t="s">
        <v>86</v>
      </c>
      <c r="D918" t="s">
        <v>76</v>
      </c>
      <c r="E918" t="s">
        <v>2032</v>
      </c>
      <c r="F918" t="s">
        <v>2033</v>
      </c>
      <c r="G918" t="s">
        <v>79</v>
      </c>
      <c r="H918">
        <v>45642</v>
      </c>
      <c r="I918">
        <v>156.85</v>
      </c>
      <c r="Q918" t="s">
        <v>54</v>
      </c>
    </row>
    <row r="919" spans="2:17" hidden="1" x14ac:dyDescent="0.25">
      <c r="B919">
        <v>104758</v>
      </c>
      <c r="C919" t="s">
        <v>188</v>
      </c>
      <c r="D919" t="s">
        <v>76</v>
      </c>
      <c r="E919" t="s">
        <v>2034</v>
      </c>
      <c r="F919" t="s">
        <v>2035</v>
      </c>
      <c r="G919" t="s">
        <v>79</v>
      </c>
      <c r="H919">
        <v>45664</v>
      </c>
      <c r="I919">
        <v>585</v>
      </c>
      <c r="Q919" t="s">
        <v>54</v>
      </c>
    </row>
    <row r="920" spans="2:17" hidden="1" x14ac:dyDescent="0.25">
      <c r="B920">
        <v>123858</v>
      </c>
      <c r="C920" t="s">
        <v>2037</v>
      </c>
      <c r="D920" t="s">
        <v>76</v>
      </c>
      <c r="E920" t="s">
        <v>2038</v>
      </c>
      <c r="F920" t="s">
        <v>2039</v>
      </c>
      <c r="G920" t="s">
        <v>79</v>
      </c>
      <c r="H920">
        <v>45618</v>
      </c>
      <c r="I920">
        <v>465.2</v>
      </c>
      <c r="Q920" t="s">
        <v>54</v>
      </c>
    </row>
    <row r="921" spans="2:17" hidden="1" x14ac:dyDescent="0.25">
      <c r="B921">
        <v>107786</v>
      </c>
      <c r="C921" t="s">
        <v>242</v>
      </c>
      <c r="D921" t="s">
        <v>76</v>
      </c>
      <c r="E921" t="s">
        <v>2040</v>
      </c>
      <c r="F921" t="s">
        <v>650</v>
      </c>
      <c r="G921" t="s">
        <v>79</v>
      </c>
      <c r="H921">
        <v>45645</v>
      </c>
      <c r="I921">
        <v>864.07</v>
      </c>
      <c r="Q921" t="s">
        <v>54</v>
      </c>
    </row>
    <row r="922" spans="2:17" hidden="1" x14ac:dyDescent="0.25">
      <c r="B922">
        <v>103269</v>
      </c>
      <c r="C922" t="s">
        <v>262</v>
      </c>
      <c r="D922" t="s">
        <v>76</v>
      </c>
      <c r="E922" t="s">
        <v>2041</v>
      </c>
      <c r="F922" t="s">
        <v>2042</v>
      </c>
      <c r="G922" t="s">
        <v>101</v>
      </c>
      <c r="H922">
        <v>45681</v>
      </c>
      <c r="I922">
        <v>9748</v>
      </c>
      <c r="Q922" t="s">
        <v>54</v>
      </c>
    </row>
    <row r="923" spans="2:17" hidden="1" x14ac:dyDescent="0.25">
      <c r="B923">
        <v>103423</v>
      </c>
      <c r="C923" t="s">
        <v>82</v>
      </c>
      <c r="D923" t="s">
        <v>76</v>
      </c>
      <c r="E923" t="s">
        <v>2043</v>
      </c>
      <c r="F923" t="s">
        <v>2044</v>
      </c>
      <c r="G923" t="s">
        <v>101</v>
      </c>
      <c r="H923">
        <v>45686</v>
      </c>
      <c r="I923">
        <v>485.56</v>
      </c>
      <c r="Q923" t="s">
        <v>54</v>
      </c>
    </row>
    <row r="924" spans="2:17" hidden="1" x14ac:dyDescent="0.25">
      <c r="B924">
        <v>122430</v>
      </c>
      <c r="C924" t="s">
        <v>127</v>
      </c>
      <c r="D924" t="s">
        <v>76</v>
      </c>
      <c r="E924" t="s">
        <v>2045</v>
      </c>
      <c r="F924" t="s">
        <v>2046</v>
      </c>
      <c r="G924" t="s">
        <v>101</v>
      </c>
      <c r="H924">
        <v>45686</v>
      </c>
      <c r="I924">
        <v>321.60000000000002</v>
      </c>
      <c r="Q924" t="s">
        <v>54</v>
      </c>
    </row>
    <row r="925" spans="2:17" hidden="1" x14ac:dyDescent="0.25">
      <c r="B925">
        <v>107786</v>
      </c>
      <c r="C925" t="s">
        <v>242</v>
      </c>
      <c r="D925" t="s">
        <v>76</v>
      </c>
      <c r="E925" t="s">
        <v>2047</v>
      </c>
      <c r="F925" t="s">
        <v>2048</v>
      </c>
      <c r="G925" t="s">
        <v>79</v>
      </c>
      <c r="H925">
        <v>45639</v>
      </c>
      <c r="I925">
        <v>615.05999999999995</v>
      </c>
      <c r="Q925" t="s">
        <v>54</v>
      </c>
    </row>
    <row r="926" spans="2:17" hidden="1" x14ac:dyDescent="0.25">
      <c r="B926">
        <v>108164</v>
      </c>
      <c r="C926" t="s">
        <v>86</v>
      </c>
      <c r="D926" t="s">
        <v>76</v>
      </c>
      <c r="E926" t="s">
        <v>2049</v>
      </c>
      <c r="F926" t="s">
        <v>2050</v>
      </c>
      <c r="G926" t="s">
        <v>101</v>
      </c>
      <c r="H926">
        <v>45664</v>
      </c>
      <c r="I926">
        <v>117.9</v>
      </c>
      <c r="Q926" t="s">
        <v>54</v>
      </c>
    </row>
    <row r="927" spans="2:17" hidden="1" x14ac:dyDescent="0.25">
      <c r="B927">
        <v>107776</v>
      </c>
      <c r="C927" t="s">
        <v>151</v>
      </c>
      <c r="D927" t="s">
        <v>76</v>
      </c>
      <c r="E927" t="s">
        <v>2051</v>
      </c>
      <c r="F927" t="s">
        <v>2052</v>
      </c>
      <c r="G927" t="s">
        <v>79</v>
      </c>
      <c r="H927">
        <v>45667</v>
      </c>
      <c r="I927">
        <v>6759.09</v>
      </c>
      <c r="Q927" t="s">
        <v>54</v>
      </c>
    </row>
    <row r="928" spans="2:17" hidden="1" x14ac:dyDescent="0.25">
      <c r="B928">
        <v>103423</v>
      </c>
      <c r="C928" t="s">
        <v>82</v>
      </c>
      <c r="D928" t="s">
        <v>76</v>
      </c>
      <c r="E928" t="s">
        <v>2053</v>
      </c>
      <c r="F928" t="s">
        <v>2054</v>
      </c>
      <c r="G928" t="s">
        <v>101</v>
      </c>
      <c r="H928">
        <v>45686</v>
      </c>
      <c r="I928">
        <v>13726.32</v>
      </c>
      <c r="Q928" t="s">
        <v>54</v>
      </c>
    </row>
    <row r="929" spans="2:17" hidden="1" x14ac:dyDescent="0.25">
      <c r="B929">
        <v>107786</v>
      </c>
      <c r="C929" t="s">
        <v>242</v>
      </c>
      <c r="D929" t="s">
        <v>76</v>
      </c>
      <c r="E929" t="s">
        <v>2055</v>
      </c>
      <c r="F929" t="s">
        <v>2056</v>
      </c>
      <c r="G929" t="s">
        <v>79</v>
      </c>
      <c r="H929">
        <v>45597</v>
      </c>
      <c r="I929">
        <v>4345.96</v>
      </c>
      <c r="Q929" t="s">
        <v>54</v>
      </c>
    </row>
    <row r="930" spans="2:17" hidden="1" x14ac:dyDescent="0.25">
      <c r="B930">
        <v>102967</v>
      </c>
      <c r="C930" t="s">
        <v>329</v>
      </c>
      <c r="D930" t="s">
        <v>76</v>
      </c>
      <c r="E930" t="s">
        <v>2057</v>
      </c>
      <c r="F930" t="s">
        <v>2058</v>
      </c>
      <c r="G930" t="s">
        <v>79</v>
      </c>
      <c r="H930">
        <v>45567</v>
      </c>
      <c r="I930">
        <v>75.98</v>
      </c>
      <c r="Q930" t="s">
        <v>54</v>
      </c>
    </row>
    <row r="931" spans="2:17" hidden="1" x14ac:dyDescent="0.25">
      <c r="B931">
        <v>107786</v>
      </c>
      <c r="C931" t="s">
        <v>242</v>
      </c>
      <c r="D931" t="s">
        <v>76</v>
      </c>
      <c r="E931" t="s">
        <v>2059</v>
      </c>
      <c r="F931" t="s">
        <v>2060</v>
      </c>
      <c r="G931" t="s">
        <v>101</v>
      </c>
      <c r="H931">
        <v>45699</v>
      </c>
      <c r="I931">
        <v>248.46</v>
      </c>
      <c r="Q931" t="s">
        <v>54</v>
      </c>
    </row>
    <row r="932" spans="2:17" hidden="1" x14ac:dyDescent="0.25">
      <c r="B932">
        <v>107786</v>
      </c>
      <c r="C932" t="s">
        <v>242</v>
      </c>
      <c r="D932" t="s">
        <v>76</v>
      </c>
      <c r="E932" t="s">
        <v>2061</v>
      </c>
      <c r="F932" t="s">
        <v>2062</v>
      </c>
      <c r="G932" t="s">
        <v>79</v>
      </c>
      <c r="H932">
        <v>45609</v>
      </c>
      <c r="I932">
        <v>34.68</v>
      </c>
      <c r="Q932" t="s">
        <v>54</v>
      </c>
    </row>
    <row r="933" spans="2:17" hidden="1" x14ac:dyDescent="0.25">
      <c r="B933">
        <v>107786</v>
      </c>
      <c r="C933" t="s">
        <v>242</v>
      </c>
      <c r="D933" t="s">
        <v>76</v>
      </c>
      <c r="E933" t="s">
        <v>2063</v>
      </c>
      <c r="F933" t="s">
        <v>2064</v>
      </c>
      <c r="G933" t="s">
        <v>79</v>
      </c>
      <c r="H933">
        <v>45618</v>
      </c>
      <c r="I933">
        <v>272.45999999999998</v>
      </c>
      <c r="Q933" t="s">
        <v>54</v>
      </c>
    </row>
    <row r="934" spans="2:17" hidden="1" x14ac:dyDescent="0.25">
      <c r="B934">
        <v>103007</v>
      </c>
      <c r="C934" t="s">
        <v>584</v>
      </c>
      <c r="D934" t="s">
        <v>76</v>
      </c>
      <c r="E934" t="s">
        <v>2065</v>
      </c>
      <c r="F934" t="s">
        <v>586</v>
      </c>
      <c r="G934" t="s">
        <v>79</v>
      </c>
      <c r="H934">
        <v>45666</v>
      </c>
      <c r="I934">
        <v>8363.6299999999992</v>
      </c>
      <c r="Q934" t="s">
        <v>54</v>
      </c>
    </row>
    <row r="935" spans="2:17" hidden="1" x14ac:dyDescent="0.25">
      <c r="B935">
        <v>104758</v>
      </c>
      <c r="C935" t="s">
        <v>188</v>
      </c>
      <c r="D935" t="s">
        <v>76</v>
      </c>
      <c r="E935" t="s">
        <v>2066</v>
      </c>
      <c r="F935" t="s">
        <v>404</v>
      </c>
      <c r="G935" t="s">
        <v>79</v>
      </c>
      <c r="H935">
        <v>45596</v>
      </c>
      <c r="I935">
        <v>1388.94</v>
      </c>
      <c r="Q935" t="s">
        <v>54</v>
      </c>
    </row>
    <row r="936" spans="2:17" hidden="1" x14ac:dyDescent="0.25">
      <c r="B936">
        <v>108481</v>
      </c>
      <c r="C936" t="s">
        <v>121</v>
      </c>
      <c r="D936" t="s">
        <v>76</v>
      </c>
      <c r="E936" t="s">
        <v>2067</v>
      </c>
      <c r="F936" t="s">
        <v>2068</v>
      </c>
      <c r="G936" t="s">
        <v>101</v>
      </c>
      <c r="H936">
        <v>45709</v>
      </c>
      <c r="I936">
        <v>21199.23</v>
      </c>
      <c r="Q936" t="s">
        <v>54</v>
      </c>
    </row>
    <row r="937" spans="2:17" hidden="1" x14ac:dyDescent="0.25">
      <c r="B937">
        <v>104758</v>
      </c>
      <c r="C937" t="s">
        <v>188</v>
      </c>
      <c r="D937" t="s">
        <v>76</v>
      </c>
      <c r="E937" t="s">
        <v>2069</v>
      </c>
      <c r="F937" t="s">
        <v>2070</v>
      </c>
      <c r="G937" t="s">
        <v>79</v>
      </c>
      <c r="H937">
        <v>45617</v>
      </c>
      <c r="I937">
        <v>0</v>
      </c>
      <c r="Q937" t="s">
        <v>54</v>
      </c>
    </row>
    <row r="938" spans="2:17" hidden="1" x14ac:dyDescent="0.25">
      <c r="B938">
        <v>104758</v>
      </c>
      <c r="C938" t="s">
        <v>188</v>
      </c>
      <c r="D938" t="s">
        <v>76</v>
      </c>
      <c r="E938" t="s">
        <v>2071</v>
      </c>
      <c r="F938" t="s">
        <v>404</v>
      </c>
      <c r="G938" t="s">
        <v>79</v>
      </c>
      <c r="H938">
        <v>45604</v>
      </c>
      <c r="I938">
        <v>-1388.94</v>
      </c>
      <c r="Q938" t="s">
        <v>54</v>
      </c>
    </row>
    <row r="939" spans="2:17" hidden="1" x14ac:dyDescent="0.25">
      <c r="B939">
        <v>108917</v>
      </c>
      <c r="C939" t="s">
        <v>2073</v>
      </c>
      <c r="D939" t="s">
        <v>76</v>
      </c>
      <c r="E939" t="s">
        <v>2074</v>
      </c>
      <c r="F939" t="s">
        <v>2075</v>
      </c>
      <c r="G939" t="s">
        <v>79</v>
      </c>
      <c r="H939">
        <v>45611</v>
      </c>
      <c r="I939">
        <v>1137.26</v>
      </c>
      <c r="Q939" t="s">
        <v>54</v>
      </c>
    </row>
    <row r="940" spans="2:17" hidden="1" x14ac:dyDescent="0.25">
      <c r="B940">
        <v>103269</v>
      </c>
      <c r="C940" t="s">
        <v>262</v>
      </c>
      <c r="D940" t="s">
        <v>76</v>
      </c>
      <c r="E940" t="s">
        <v>2076</v>
      </c>
      <c r="F940" t="s">
        <v>2077</v>
      </c>
      <c r="G940" t="s">
        <v>79</v>
      </c>
      <c r="H940">
        <v>45645</v>
      </c>
      <c r="I940">
        <v>444.5</v>
      </c>
      <c r="Q940" t="s">
        <v>54</v>
      </c>
    </row>
    <row r="941" spans="2:17" hidden="1" x14ac:dyDescent="0.25">
      <c r="B941">
        <v>107786</v>
      </c>
      <c r="C941" t="s">
        <v>242</v>
      </c>
      <c r="D941" t="s">
        <v>76</v>
      </c>
      <c r="E941" t="s">
        <v>2078</v>
      </c>
      <c r="F941" t="s">
        <v>1209</v>
      </c>
      <c r="G941" t="s">
        <v>79</v>
      </c>
      <c r="H941">
        <v>45611</v>
      </c>
      <c r="I941">
        <v>5.24</v>
      </c>
      <c r="Q941" t="s">
        <v>54</v>
      </c>
    </row>
    <row r="942" spans="2:17" hidden="1" x14ac:dyDescent="0.25">
      <c r="B942">
        <v>103423</v>
      </c>
      <c r="C942" t="s">
        <v>82</v>
      </c>
      <c r="D942" t="s">
        <v>76</v>
      </c>
      <c r="E942" t="s">
        <v>2079</v>
      </c>
      <c r="F942" t="s">
        <v>2080</v>
      </c>
      <c r="G942" t="s">
        <v>101</v>
      </c>
      <c r="H942">
        <v>45665</v>
      </c>
      <c r="I942">
        <v>1087.3900000000001</v>
      </c>
      <c r="Q942" t="s">
        <v>54</v>
      </c>
    </row>
    <row r="943" spans="2:17" hidden="1" x14ac:dyDescent="0.25">
      <c r="B943">
        <v>115529</v>
      </c>
      <c r="C943" t="s">
        <v>107</v>
      </c>
      <c r="D943" t="s">
        <v>76</v>
      </c>
      <c r="E943" t="s">
        <v>2081</v>
      </c>
      <c r="F943" t="s">
        <v>1567</v>
      </c>
      <c r="G943" t="s">
        <v>79</v>
      </c>
      <c r="H943">
        <v>45671</v>
      </c>
      <c r="I943">
        <v>12136</v>
      </c>
      <c r="Q943" t="s">
        <v>54</v>
      </c>
    </row>
    <row r="944" spans="2:17" hidden="1" x14ac:dyDescent="0.25">
      <c r="B944">
        <v>103423</v>
      </c>
      <c r="C944" t="s">
        <v>82</v>
      </c>
      <c r="D944" t="s">
        <v>76</v>
      </c>
      <c r="E944" t="s">
        <v>2082</v>
      </c>
      <c r="F944" t="s">
        <v>2083</v>
      </c>
      <c r="G944" t="s">
        <v>79</v>
      </c>
      <c r="H944">
        <v>45637</v>
      </c>
      <c r="I944">
        <v>2794.86</v>
      </c>
      <c r="Q944" t="s">
        <v>54</v>
      </c>
    </row>
    <row r="945" spans="2:17" hidden="1" x14ac:dyDescent="0.25">
      <c r="B945">
        <v>104758</v>
      </c>
      <c r="C945" t="s">
        <v>188</v>
      </c>
      <c r="D945" t="s">
        <v>76</v>
      </c>
      <c r="E945" t="s">
        <v>2084</v>
      </c>
      <c r="F945" t="s">
        <v>2085</v>
      </c>
      <c r="G945" t="s">
        <v>101</v>
      </c>
      <c r="H945">
        <v>45715</v>
      </c>
      <c r="I945">
        <v>92.4</v>
      </c>
      <c r="Q945" t="s">
        <v>54</v>
      </c>
    </row>
    <row r="946" spans="2:17" hidden="1" x14ac:dyDescent="0.25">
      <c r="B946">
        <v>108186</v>
      </c>
      <c r="C946" t="s">
        <v>624</v>
      </c>
      <c r="D946" t="s">
        <v>76</v>
      </c>
      <c r="E946" t="s">
        <v>2086</v>
      </c>
      <c r="F946" t="s">
        <v>2087</v>
      </c>
      <c r="G946" t="s">
        <v>79</v>
      </c>
      <c r="H946">
        <v>45574</v>
      </c>
      <c r="I946">
        <v>3324.54</v>
      </c>
      <c r="Q946" t="s">
        <v>54</v>
      </c>
    </row>
    <row r="947" spans="2:17" hidden="1" x14ac:dyDescent="0.25">
      <c r="B947">
        <v>107786</v>
      </c>
      <c r="C947" t="s">
        <v>242</v>
      </c>
      <c r="D947" t="s">
        <v>76</v>
      </c>
      <c r="E947" t="s">
        <v>2088</v>
      </c>
      <c r="F947" t="s">
        <v>244</v>
      </c>
      <c r="G947" t="s">
        <v>101</v>
      </c>
      <c r="H947">
        <v>45665</v>
      </c>
      <c r="I947">
        <v>1648.32</v>
      </c>
      <c r="Q947" t="s">
        <v>54</v>
      </c>
    </row>
    <row r="948" spans="2:17" hidden="1" x14ac:dyDescent="0.25">
      <c r="B948">
        <v>103423</v>
      </c>
      <c r="C948" t="s">
        <v>82</v>
      </c>
      <c r="D948" t="s">
        <v>76</v>
      </c>
      <c r="E948" t="s">
        <v>2089</v>
      </c>
      <c r="F948" t="s">
        <v>2090</v>
      </c>
      <c r="G948" t="s">
        <v>101</v>
      </c>
      <c r="H948">
        <v>45642</v>
      </c>
      <c r="I948">
        <v>1125.03</v>
      </c>
      <c r="Q948" t="s">
        <v>54</v>
      </c>
    </row>
    <row r="949" spans="2:17" hidden="1" x14ac:dyDescent="0.25">
      <c r="B949">
        <v>103423</v>
      </c>
      <c r="C949" t="s">
        <v>82</v>
      </c>
      <c r="D949" t="s">
        <v>76</v>
      </c>
      <c r="E949" t="s">
        <v>2091</v>
      </c>
      <c r="F949" t="s">
        <v>2092</v>
      </c>
      <c r="G949" t="s">
        <v>101</v>
      </c>
      <c r="H949">
        <v>45665</v>
      </c>
      <c r="I949">
        <v>2934.17</v>
      </c>
      <c r="Q949" t="s">
        <v>54</v>
      </c>
    </row>
    <row r="950" spans="2:17" hidden="1" x14ac:dyDescent="0.25">
      <c r="B950">
        <v>107786</v>
      </c>
      <c r="C950" t="s">
        <v>242</v>
      </c>
      <c r="D950" t="s">
        <v>76</v>
      </c>
      <c r="E950" t="s">
        <v>2093</v>
      </c>
      <c r="F950" t="s">
        <v>2094</v>
      </c>
      <c r="G950" t="s">
        <v>79</v>
      </c>
      <c r="H950">
        <v>45611</v>
      </c>
      <c r="I950">
        <v>1206.8699999999999</v>
      </c>
      <c r="Q950" t="s">
        <v>54</v>
      </c>
    </row>
    <row r="951" spans="2:17" hidden="1" x14ac:dyDescent="0.25">
      <c r="B951">
        <v>128340</v>
      </c>
      <c r="C951" t="s">
        <v>137</v>
      </c>
      <c r="D951" t="s">
        <v>76</v>
      </c>
      <c r="E951" t="s">
        <v>2095</v>
      </c>
      <c r="F951" t="s">
        <v>2096</v>
      </c>
      <c r="G951" t="s">
        <v>79</v>
      </c>
      <c r="H951">
        <v>45579</v>
      </c>
      <c r="I951">
        <v>1429.58</v>
      </c>
      <c r="Q951" t="s">
        <v>54</v>
      </c>
    </row>
    <row r="952" spans="2:17" hidden="1" x14ac:dyDescent="0.25">
      <c r="B952">
        <v>103423</v>
      </c>
      <c r="C952" t="s">
        <v>82</v>
      </c>
      <c r="D952" t="s">
        <v>76</v>
      </c>
      <c r="E952" t="s">
        <v>2097</v>
      </c>
      <c r="F952" t="s">
        <v>2098</v>
      </c>
      <c r="G952" t="s">
        <v>79</v>
      </c>
      <c r="H952">
        <v>45613</v>
      </c>
      <c r="I952">
        <v>3646.64</v>
      </c>
      <c r="Q952" t="s">
        <v>54</v>
      </c>
    </row>
    <row r="953" spans="2:17" hidden="1" x14ac:dyDescent="0.25">
      <c r="B953">
        <v>122430</v>
      </c>
      <c r="C953" t="s">
        <v>127</v>
      </c>
      <c r="D953" t="s">
        <v>76</v>
      </c>
      <c r="E953" t="s">
        <v>2099</v>
      </c>
      <c r="F953" t="s">
        <v>2100</v>
      </c>
      <c r="G953" t="s">
        <v>79</v>
      </c>
      <c r="H953">
        <v>45678</v>
      </c>
      <c r="I953">
        <v>219.2</v>
      </c>
      <c r="Q953" t="s">
        <v>54</v>
      </c>
    </row>
    <row r="954" spans="2:17" hidden="1" x14ac:dyDescent="0.25">
      <c r="B954">
        <v>103423</v>
      </c>
      <c r="C954" t="s">
        <v>82</v>
      </c>
      <c r="D954" t="s">
        <v>76</v>
      </c>
      <c r="E954" t="s">
        <v>2101</v>
      </c>
      <c r="F954" t="s">
        <v>2102</v>
      </c>
      <c r="G954" t="s">
        <v>101</v>
      </c>
      <c r="H954">
        <v>45706</v>
      </c>
      <c r="I954">
        <v>16629.66</v>
      </c>
      <c r="Q954" t="s">
        <v>54</v>
      </c>
    </row>
    <row r="955" spans="2:17" hidden="1" x14ac:dyDescent="0.25">
      <c r="B955">
        <v>103423</v>
      </c>
      <c r="C955" t="s">
        <v>82</v>
      </c>
      <c r="D955" t="s">
        <v>76</v>
      </c>
      <c r="E955" t="s">
        <v>2103</v>
      </c>
      <c r="F955" t="s">
        <v>2104</v>
      </c>
      <c r="G955" t="s">
        <v>101</v>
      </c>
      <c r="H955">
        <v>45695</v>
      </c>
      <c r="I955">
        <v>381.7</v>
      </c>
      <c r="Q955" t="s">
        <v>54</v>
      </c>
    </row>
    <row r="956" spans="2:17" hidden="1" x14ac:dyDescent="0.25">
      <c r="B956">
        <v>103423</v>
      </c>
      <c r="C956" t="s">
        <v>82</v>
      </c>
      <c r="D956" t="s">
        <v>76</v>
      </c>
      <c r="E956" t="s">
        <v>2105</v>
      </c>
      <c r="F956" t="s">
        <v>2106</v>
      </c>
      <c r="G956" t="s">
        <v>101</v>
      </c>
      <c r="H956">
        <v>45705</v>
      </c>
      <c r="I956">
        <v>336.13</v>
      </c>
      <c r="Q956" t="s">
        <v>54</v>
      </c>
    </row>
    <row r="957" spans="2:17" hidden="1" x14ac:dyDescent="0.25">
      <c r="B957">
        <v>108164</v>
      </c>
      <c r="C957" t="s">
        <v>86</v>
      </c>
      <c r="D957" t="s">
        <v>76</v>
      </c>
      <c r="E957" t="s">
        <v>2107</v>
      </c>
      <c r="F957" t="s">
        <v>2108</v>
      </c>
      <c r="G957" t="s">
        <v>79</v>
      </c>
      <c r="H957">
        <v>45617</v>
      </c>
      <c r="I957">
        <v>78.349999999999994</v>
      </c>
      <c r="Q957" t="s">
        <v>54</v>
      </c>
    </row>
    <row r="958" spans="2:17" hidden="1" x14ac:dyDescent="0.25">
      <c r="B958">
        <v>107786</v>
      </c>
      <c r="C958" t="s">
        <v>242</v>
      </c>
      <c r="D958" t="s">
        <v>76</v>
      </c>
      <c r="E958" t="s">
        <v>2109</v>
      </c>
      <c r="F958" t="s">
        <v>2110</v>
      </c>
      <c r="G958" t="s">
        <v>101</v>
      </c>
      <c r="H958">
        <v>45693</v>
      </c>
      <c r="I958">
        <v>3175.92</v>
      </c>
      <c r="Q958" t="s">
        <v>54</v>
      </c>
    </row>
    <row r="959" spans="2:17" hidden="1" x14ac:dyDescent="0.25">
      <c r="B959">
        <v>107786</v>
      </c>
      <c r="C959" t="s">
        <v>242</v>
      </c>
      <c r="D959" t="s">
        <v>76</v>
      </c>
      <c r="E959" t="s">
        <v>2111</v>
      </c>
      <c r="F959" t="s">
        <v>2112</v>
      </c>
      <c r="G959" t="s">
        <v>101</v>
      </c>
      <c r="H959">
        <v>45672</v>
      </c>
      <c r="I959">
        <v>201.41</v>
      </c>
      <c r="Q959" t="s">
        <v>54</v>
      </c>
    </row>
    <row r="960" spans="2:17" hidden="1" x14ac:dyDescent="0.25">
      <c r="B960">
        <v>121643</v>
      </c>
      <c r="C960" t="s">
        <v>616</v>
      </c>
      <c r="D960" t="s">
        <v>76</v>
      </c>
      <c r="E960" t="s">
        <v>2113</v>
      </c>
      <c r="F960" t="s">
        <v>2114</v>
      </c>
      <c r="G960" t="s">
        <v>79</v>
      </c>
      <c r="H960">
        <v>45589</v>
      </c>
      <c r="I960">
        <v>0</v>
      </c>
      <c r="Q960" t="s">
        <v>54</v>
      </c>
    </row>
    <row r="961" spans="2:17" hidden="1" x14ac:dyDescent="0.25">
      <c r="B961">
        <v>107786</v>
      </c>
      <c r="C961" t="s">
        <v>242</v>
      </c>
      <c r="D961" t="s">
        <v>76</v>
      </c>
      <c r="E961" t="s">
        <v>2115</v>
      </c>
      <c r="F961" t="s">
        <v>768</v>
      </c>
      <c r="G961" t="s">
        <v>101</v>
      </c>
      <c r="H961">
        <v>45709</v>
      </c>
      <c r="I961">
        <v>611.96</v>
      </c>
      <c r="Q961" t="s">
        <v>54</v>
      </c>
    </row>
    <row r="962" spans="2:17" hidden="1" x14ac:dyDescent="0.25">
      <c r="B962">
        <v>103423</v>
      </c>
      <c r="C962" t="s">
        <v>82</v>
      </c>
      <c r="D962" t="s">
        <v>76</v>
      </c>
      <c r="E962" t="s">
        <v>2116</v>
      </c>
      <c r="F962" t="s">
        <v>2117</v>
      </c>
      <c r="G962" t="s">
        <v>101</v>
      </c>
      <c r="H962">
        <v>45694</v>
      </c>
      <c r="I962">
        <v>7027.77</v>
      </c>
      <c r="Q962" t="s">
        <v>54</v>
      </c>
    </row>
    <row r="963" spans="2:17" hidden="1" x14ac:dyDescent="0.25">
      <c r="B963">
        <v>107786</v>
      </c>
      <c r="C963" t="s">
        <v>242</v>
      </c>
      <c r="D963" t="s">
        <v>76</v>
      </c>
      <c r="E963" t="s">
        <v>2118</v>
      </c>
      <c r="F963" t="s">
        <v>747</v>
      </c>
      <c r="G963" t="s">
        <v>79</v>
      </c>
      <c r="H963">
        <v>45622</v>
      </c>
      <c r="I963">
        <v>1138.18</v>
      </c>
      <c r="Q963" t="s">
        <v>54</v>
      </c>
    </row>
    <row r="964" spans="2:17" hidden="1" x14ac:dyDescent="0.25">
      <c r="B964">
        <v>107786</v>
      </c>
      <c r="C964" t="s">
        <v>242</v>
      </c>
      <c r="D964" t="s">
        <v>76</v>
      </c>
      <c r="E964" t="s">
        <v>2119</v>
      </c>
      <c r="F964" t="s">
        <v>2120</v>
      </c>
      <c r="G964" t="s">
        <v>79</v>
      </c>
      <c r="H964">
        <v>45567</v>
      </c>
      <c r="I964">
        <v>167.84</v>
      </c>
      <c r="Q964" t="s">
        <v>54</v>
      </c>
    </row>
    <row r="965" spans="2:17" hidden="1" x14ac:dyDescent="0.25">
      <c r="B965">
        <v>103269</v>
      </c>
      <c r="C965" t="s">
        <v>262</v>
      </c>
      <c r="D965" t="s">
        <v>76</v>
      </c>
      <c r="E965" t="s">
        <v>2121</v>
      </c>
      <c r="F965" t="s">
        <v>2122</v>
      </c>
      <c r="G965" t="s">
        <v>79</v>
      </c>
      <c r="H965">
        <v>45595</v>
      </c>
      <c r="I965">
        <v>213.4</v>
      </c>
      <c r="Q965" t="s">
        <v>54</v>
      </c>
    </row>
    <row r="966" spans="2:17" hidden="1" x14ac:dyDescent="0.25">
      <c r="B966">
        <v>107860</v>
      </c>
      <c r="C966" t="s">
        <v>103</v>
      </c>
      <c r="D966" t="s">
        <v>76</v>
      </c>
      <c r="E966" t="s">
        <v>2123</v>
      </c>
      <c r="F966" t="s">
        <v>2124</v>
      </c>
      <c r="G966" t="s">
        <v>79</v>
      </c>
      <c r="H966">
        <v>45677</v>
      </c>
      <c r="I966">
        <v>7372.78</v>
      </c>
      <c r="Q966" t="s">
        <v>54</v>
      </c>
    </row>
    <row r="967" spans="2:17" hidden="1" x14ac:dyDescent="0.25">
      <c r="B967">
        <v>122430</v>
      </c>
      <c r="C967" t="s">
        <v>127</v>
      </c>
      <c r="D967" t="s">
        <v>76</v>
      </c>
      <c r="E967" t="s">
        <v>2125</v>
      </c>
      <c r="F967" t="s">
        <v>2126</v>
      </c>
      <c r="G967" t="s">
        <v>79</v>
      </c>
      <c r="H967">
        <v>45672</v>
      </c>
      <c r="I967">
        <v>2090.4</v>
      </c>
      <c r="Q967" t="s">
        <v>54</v>
      </c>
    </row>
    <row r="968" spans="2:17" hidden="1" x14ac:dyDescent="0.25">
      <c r="B968">
        <v>102967</v>
      </c>
      <c r="C968" t="s">
        <v>329</v>
      </c>
      <c r="D968" t="s">
        <v>76</v>
      </c>
      <c r="E968" t="s">
        <v>2127</v>
      </c>
      <c r="F968" t="s">
        <v>2128</v>
      </c>
      <c r="G968" t="s">
        <v>79</v>
      </c>
      <c r="H968">
        <v>45567</v>
      </c>
      <c r="I968">
        <v>51.37</v>
      </c>
      <c r="Q968" t="s">
        <v>54</v>
      </c>
    </row>
    <row r="969" spans="2:17" hidden="1" x14ac:dyDescent="0.25">
      <c r="B969">
        <v>103423</v>
      </c>
      <c r="C969" t="s">
        <v>82</v>
      </c>
      <c r="D969" t="s">
        <v>76</v>
      </c>
      <c r="E969" t="s">
        <v>2129</v>
      </c>
      <c r="F969" t="s">
        <v>2130</v>
      </c>
      <c r="G969" t="s">
        <v>101</v>
      </c>
      <c r="H969">
        <v>45644</v>
      </c>
      <c r="I969">
        <v>1854.28</v>
      </c>
      <c r="Q969" t="s">
        <v>54</v>
      </c>
    </row>
    <row r="970" spans="2:17" hidden="1" x14ac:dyDescent="0.25">
      <c r="B970">
        <v>103269</v>
      </c>
      <c r="C970" t="s">
        <v>262</v>
      </c>
      <c r="D970" t="s">
        <v>76</v>
      </c>
      <c r="E970" t="s">
        <v>2131</v>
      </c>
      <c r="F970" t="s">
        <v>2132</v>
      </c>
      <c r="G970" t="s">
        <v>79</v>
      </c>
      <c r="H970">
        <v>45622</v>
      </c>
      <c r="I970">
        <v>498</v>
      </c>
      <c r="Q970" t="s">
        <v>54</v>
      </c>
    </row>
    <row r="971" spans="2:17" hidden="1" x14ac:dyDescent="0.25">
      <c r="B971">
        <v>122430</v>
      </c>
      <c r="C971" t="s">
        <v>127</v>
      </c>
      <c r="D971" t="s">
        <v>76</v>
      </c>
      <c r="E971" t="s">
        <v>2133</v>
      </c>
      <c r="F971" t="s">
        <v>2134</v>
      </c>
      <c r="G971" t="s">
        <v>101</v>
      </c>
      <c r="H971">
        <v>45701</v>
      </c>
      <c r="I971">
        <v>3082.35</v>
      </c>
      <c r="Q971" t="s">
        <v>54</v>
      </c>
    </row>
    <row r="972" spans="2:17" hidden="1" x14ac:dyDescent="0.25">
      <c r="B972">
        <v>122430</v>
      </c>
      <c r="C972" t="s">
        <v>127</v>
      </c>
      <c r="D972" t="s">
        <v>76</v>
      </c>
      <c r="E972" t="s">
        <v>2135</v>
      </c>
      <c r="F972" t="s">
        <v>2136</v>
      </c>
      <c r="G972" t="s">
        <v>79</v>
      </c>
      <c r="H972">
        <v>45652</v>
      </c>
      <c r="I972">
        <v>99.8</v>
      </c>
      <c r="Q972" t="s">
        <v>54</v>
      </c>
    </row>
    <row r="973" spans="2:17" hidden="1" x14ac:dyDescent="0.25">
      <c r="B973">
        <v>103423</v>
      </c>
      <c r="C973" t="s">
        <v>82</v>
      </c>
      <c r="D973" t="s">
        <v>76</v>
      </c>
      <c r="E973" t="s">
        <v>2137</v>
      </c>
      <c r="F973" t="s">
        <v>2138</v>
      </c>
      <c r="G973" t="s">
        <v>101</v>
      </c>
      <c r="H973">
        <v>45642</v>
      </c>
      <c r="I973">
        <v>3289.82</v>
      </c>
      <c r="Q973" t="s">
        <v>54</v>
      </c>
    </row>
    <row r="974" spans="2:17" hidden="1" x14ac:dyDescent="0.25">
      <c r="B974">
        <v>108164</v>
      </c>
      <c r="C974" t="s">
        <v>86</v>
      </c>
      <c r="D974" t="s">
        <v>76</v>
      </c>
      <c r="E974" t="s">
        <v>2139</v>
      </c>
      <c r="F974" t="s">
        <v>739</v>
      </c>
      <c r="G974" t="s">
        <v>79</v>
      </c>
      <c r="H974">
        <v>45611</v>
      </c>
      <c r="I974">
        <v>197.54</v>
      </c>
      <c r="Q974" t="s">
        <v>54</v>
      </c>
    </row>
    <row r="975" spans="2:17" hidden="1" x14ac:dyDescent="0.25">
      <c r="B975">
        <v>108164</v>
      </c>
      <c r="C975" t="s">
        <v>86</v>
      </c>
      <c r="D975" t="s">
        <v>76</v>
      </c>
      <c r="E975" t="s">
        <v>2140</v>
      </c>
      <c r="F975" t="s">
        <v>2141</v>
      </c>
      <c r="G975" t="s">
        <v>79</v>
      </c>
      <c r="H975">
        <v>45608</v>
      </c>
      <c r="I975">
        <v>672.35</v>
      </c>
      <c r="Q975" t="s">
        <v>54</v>
      </c>
    </row>
    <row r="976" spans="2:17" hidden="1" x14ac:dyDescent="0.25">
      <c r="B976">
        <v>101857</v>
      </c>
      <c r="C976" t="s">
        <v>565</v>
      </c>
      <c r="D976" t="s">
        <v>76</v>
      </c>
      <c r="E976" t="s">
        <v>2142</v>
      </c>
      <c r="F976" t="s">
        <v>2143</v>
      </c>
      <c r="G976" t="s">
        <v>79</v>
      </c>
      <c r="H976">
        <v>45674</v>
      </c>
      <c r="I976">
        <v>556.85</v>
      </c>
      <c r="Q976" t="s">
        <v>54</v>
      </c>
    </row>
    <row r="977" spans="2:17" hidden="1" x14ac:dyDescent="0.25">
      <c r="B977">
        <v>122430</v>
      </c>
      <c r="C977" t="s">
        <v>127</v>
      </c>
      <c r="D977" t="s">
        <v>76</v>
      </c>
      <c r="E977" t="s">
        <v>2144</v>
      </c>
      <c r="F977" t="s">
        <v>1563</v>
      </c>
      <c r="G977" t="s">
        <v>79</v>
      </c>
      <c r="H977">
        <v>45595</v>
      </c>
      <c r="I977">
        <v>52.56</v>
      </c>
      <c r="Q977" t="s">
        <v>54</v>
      </c>
    </row>
    <row r="978" spans="2:17" hidden="1" x14ac:dyDescent="0.25">
      <c r="B978">
        <v>107786</v>
      </c>
      <c r="C978" t="s">
        <v>242</v>
      </c>
      <c r="D978" t="s">
        <v>76</v>
      </c>
      <c r="E978" t="s">
        <v>2145</v>
      </c>
      <c r="F978" t="s">
        <v>2146</v>
      </c>
      <c r="G978" t="s">
        <v>79</v>
      </c>
      <c r="H978">
        <v>45618</v>
      </c>
      <c r="I978">
        <v>95.6</v>
      </c>
      <c r="Q978" t="s">
        <v>54</v>
      </c>
    </row>
    <row r="979" spans="2:17" hidden="1" x14ac:dyDescent="0.25">
      <c r="B979">
        <v>122430</v>
      </c>
      <c r="C979" t="s">
        <v>127</v>
      </c>
      <c r="D979" t="s">
        <v>76</v>
      </c>
      <c r="E979" t="s">
        <v>2147</v>
      </c>
      <c r="F979" t="s">
        <v>2148</v>
      </c>
      <c r="G979" t="s">
        <v>79</v>
      </c>
      <c r="H979">
        <v>45649</v>
      </c>
      <c r="I979">
        <v>223.1</v>
      </c>
      <c r="Q979" t="s">
        <v>54</v>
      </c>
    </row>
    <row r="980" spans="2:17" hidden="1" x14ac:dyDescent="0.25">
      <c r="B980">
        <v>122430</v>
      </c>
      <c r="C980" t="s">
        <v>127</v>
      </c>
      <c r="D980" t="s">
        <v>76</v>
      </c>
      <c r="E980" t="s">
        <v>2149</v>
      </c>
      <c r="F980" t="s">
        <v>2150</v>
      </c>
      <c r="G980" t="s">
        <v>79</v>
      </c>
      <c r="H980">
        <v>45614</v>
      </c>
      <c r="I980">
        <v>1382.4</v>
      </c>
      <c r="Q980" t="s">
        <v>54</v>
      </c>
    </row>
    <row r="981" spans="2:17" hidden="1" x14ac:dyDescent="0.25">
      <c r="B981">
        <v>122034</v>
      </c>
      <c r="C981" t="s">
        <v>575</v>
      </c>
      <c r="D981" t="s">
        <v>76</v>
      </c>
      <c r="E981" t="s">
        <v>2151</v>
      </c>
      <c r="F981" t="s">
        <v>2152</v>
      </c>
      <c r="G981" t="s">
        <v>79</v>
      </c>
      <c r="H981">
        <v>45653</v>
      </c>
      <c r="I981">
        <v>1155.94</v>
      </c>
      <c r="Q981" t="s">
        <v>54</v>
      </c>
    </row>
    <row r="982" spans="2:17" hidden="1" x14ac:dyDescent="0.25">
      <c r="B982">
        <v>122034</v>
      </c>
      <c r="C982" t="s">
        <v>575</v>
      </c>
      <c r="D982" t="s">
        <v>76</v>
      </c>
      <c r="E982" t="s">
        <v>2153</v>
      </c>
      <c r="F982" t="s">
        <v>2154</v>
      </c>
      <c r="G982" t="s">
        <v>79</v>
      </c>
      <c r="H982">
        <v>45645</v>
      </c>
      <c r="I982">
        <v>5381.23</v>
      </c>
      <c r="Q982" t="s">
        <v>54</v>
      </c>
    </row>
    <row r="983" spans="2:17" hidden="1" x14ac:dyDescent="0.25">
      <c r="B983">
        <v>122430</v>
      </c>
      <c r="C983" t="s">
        <v>127</v>
      </c>
      <c r="D983" t="s">
        <v>76</v>
      </c>
      <c r="E983" t="s">
        <v>2155</v>
      </c>
      <c r="F983" t="s">
        <v>2156</v>
      </c>
      <c r="G983" t="s">
        <v>79</v>
      </c>
      <c r="H983">
        <v>45582</v>
      </c>
      <c r="I983">
        <v>348.74</v>
      </c>
      <c r="Q983" t="s">
        <v>54</v>
      </c>
    </row>
    <row r="984" spans="2:17" hidden="1" x14ac:dyDescent="0.25">
      <c r="B984">
        <v>107786</v>
      </c>
      <c r="C984" t="s">
        <v>242</v>
      </c>
      <c r="D984" t="s">
        <v>76</v>
      </c>
      <c r="E984" t="s">
        <v>2157</v>
      </c>
      <c r="F984" t="s">
        <v>2158</v>
      </c>
      <c r="G984" t="s">
        <v>79</v>
      </c>
      <c r="H984">
        <v>45567</v>
      </c>
      <c r="I984">
        <v>743.58</v>
      </c>
      <c r="Q984" t="s">
        <v>54</v>
      </c>
    </row>
    <row r="985" spans="2:17" hidden="1" x14ac:dyDescent="0.25">
      <c r="B985">
        <v>104758</v>
      </c>
      <c r="C985" t="s">
        <v>188</v>
      </c>
      <c r="D985" t="s">
        <v>76</v>
      </c>
      <c r="E985" t="s">
        <v>2159</v>
      </c>
      <c r="F985" t="s">
        <v>2160</v>
      </c>
      <c r="G985" t="s">
        <v>79</v>
      </c>
      <c r="H985">
        <v>45623</v>
      </c>
      <c r="I985">
        <v>47.32</v>
      </c>
      <c r="Q985" t="s">
        <v>54</v>
      </c>
    </row>
    <row r="986" spans="2:17" hidden="1" x14ac:dyDescent="0.25">
      <c r="B986">
        <v>107786</v>
      </c>
      <c r="C986" t="s">
        <v>242</v>
      </c>
      <c r="D986" t="s">
        <v>76</v>
      </c>
      <c r="E986" t="s">
        <v>2161</v>
      </c>
      <c r="F986" t="s">
        <v>2064</v>
      </c>
      <c r="G986" t="s">
        <v>79</v>
      </c>
      <c r="H986">
        <v>45622</v>
      </c>
      <c r="I986">
        <v>1534.95</v>
      </c>
      <c r="Q986" t="s">
        <v>54</v>
      </c>
    </row>
    <row r="987" spans="2:17" hidden="1" x14ac:dyDescent="0.25">
      <c r="B987">
        <v>2473</v>
      </c>
      <c r="C987" t="s">
        <v>2163</v>
      </c>
      <c r="D987" t="s">
        <v>76</v>
      </c>
      <c r="E987" t="s">
        <v>2164</v>
      </c>
      <c r="F987" t="s">
        <v>2165</v>
      </c>
      <c r="G987" t="s">
        <v>79</v>
      </c>
      <c r="H987">
        <v>45652</v>
      </c>
      <c r="I987">
        <v>3499.38</v>
      </c>
      <c r="Q987" t="s">
        <v>54</v>
      </c>
    </row>
    <row r="988" spans="2:17" hidden="1" x14ac:dyDescent="0.25">
      <c r="B988">
        <v>107786</v>
      </c>
      <c r="C988" t="s">
        <v>242</v>
      </c>
      <c r="D988" t="s">
        <v>76</v>
      </c>
      <c r="E988" t="s">
        <v>2166</v>
      </c>
      <c r="F988" t="s">
        <v>2167</v>
      </c>
      <c r="G988" t="s">
        <v>79</v>
      </c>
      <c r="H988">
        <v>45595</v>
      </c>
      <c r="I988">
        <v>88.74</v>
      </c>
      <c r="Q988" t="s">
        <v>54</v>
      </c>
    </row>
    <row r="989" spans="2:17" hidden="1" x14ac:dyDescent="0.25">
      <c r="B989">
        <v>108481</v>
      </c>
      <c r="C989" t="s">
        <v>121</v>
      </c>
      <c r="D989" t="s">
        <v>76</v>
      </c>
      <c r="E989" t="s">
        <v>2168</v>
      </c>
      <c r="F989" t="s">
        <v>2169</v>
      </c>
      <c r="G989" t="s">
        <v>79</v>
      </c>
      <c r="H989">
        <v>45622</v>
      </c>
      <c r="I989">
        <v>91.56</v>
      </c>
      <c r="Q989" t="s">
        <v>54</v>
      </c>
    </row>
    <row r="990" spans="2:17" hidden="1" x14ac:dyDescent="0.25">
      <c r="B990">
        <v>110164</v>
      </c>
      <c r="C990" t="s">
        <v>612</v>
      </c>
      <c r="D990" t="s">
        <v>76</v>
      </c>
      <c r="E990" t="s">
        <v>2170</v>
      </c>
      <c r="F990" t="s">
        <v>2171</v>
      </c>
      <c r="G990" t="s">
        <v>79</v>
      </c>
      <c r="H990">
        <v>45644</v>
      </c>
      <c r="I990">
        <v>0</v>
      </c>
      <c r="Q990" t="s">
        <v>54</v>
      </c>
    </row>
    <row r="991" spans="2:17" hidden="1" x14ac:dyDescent="0.25">
      <c r="B991">
        <v>121643</v>
      </c>
      <c r="C991" t="s">
        <v>616</v>
      </c>
      <c r="D991" t="s">
        <v>76</v>
      </c>
      <c r="E991" t="s">
        <v>2172</v>
      </c>
      <c r="F991" t="s">
        <v>2173</v>
      </c>
      <c r="G991" t="s">
        <v>79</v>
      </c>
      <c r="H991">
        <v>45645</v>
      </c>
      <c r="I991">
        <v>0</v>
      </c>
      <c r="Q991" t="s">
        <v>54</v>
      </c>
    </row>
    <row r="992" spans="2:17" hidden="1" x14ac:dyDescent="0.25">
      <c r="B992">
        <v>103423</v>
      </c>
      <c r="C992" t="s">
        <v>82</v>
      </c>
      <c r="D992" t="s">
        <v>76</v>
      </c>
      <c r="E992" t="s">
        <v>2174</v>
      </c>
      <c r="F992" t="s">
        <v>2175</v>
      </c>
      <c r="G992" t="s">
        <v>101</v>
      </c>
      <c r="H992">
        <v>45669</v>
      </c>
      <c r="I992">
        <v>441.52</v>
      </c>
      <c r="Q992" t="s">
        <v>54</v>
      </c>
    </row>
    <row r="993" spans="2:17" hidden="1" x14ac:dyDescent="0.25">
      <c r="B993">
        <v>107776</v>
      </c>
      <c r="C993" t="s">
        <v>151</v>
      </c>
      <c r="D993" t="s">
        <v>76</v>
      </c>
      <c r="E993" t="s">
        <v>2176</v>
      </c>
      <c r="F993" t="s">
        <v>2177</v>
      </c>
      <c r="G993" t="s">
        <v>79</v>
      </c>
      <c r="H993">
        <v>45666</v>
      </c>
      <c r="I993">
        <v>9875.36</v>
      </c>
      <c r="Q993" t="s">
        <v>54</v>
      </c>
    </row>
    <row r="994" spans="2:17" hidden="1" x14ac:dyDescent="0.25">
      <c r="B994">
        <v>122430</v>
      </c>
      <c r="C994" t="s">
        <v>127</v>
      </c>
      <c r="D994" t="s">
        <v>76</v>
      </c>
      <c r="E994" t="s">
        <v>2178</v>
      </c>
      <c r="F994" t="s">
        <v>2179</v>
      </c>
      <c r="G994" t="s">
        <v>79</v>
      </c>
      <c r="H994">
        <v>45590</v>
      </c>
      <c r="I994">
        <v>105.04</v>
      </c>
      <c r="Q994" t="s">
        <v>54</v>
      </c>
    </row>
    <row r="995" spans="2:17" hidden="1" x14ac:dyDescent="0.25">
      <c r="B995">
        <v>107341</v>
      </c>
      <c r="C995" t="s">
        <v>2181</v>
      </c>
      <c r="D995" t="s">
        <v>76</v>
      </c>
      <c r="E995" t="s">
        <v>2182</v>
      </c>
      <c r="F995" t="s">
        <v>2183</v>
      </c>
      <c r="G995" t="s">
        <v>79</v>
      </c>
      <c r="H995">
        <v>45581</v>
      </c>
      <c r="I995">
        <v>434.47</v>
      </c>
      <c r="Q995" t="s">
        <v>54</v>
      </c>
    </row>
    <row r="996" spans="2:17" hidden="1" x14ac:dyDescent="0.25">
      <c r="B996">
        <v>107486</v>
      </c>
      <c r="C996" t="s">
        <v>308</v>
      </c>
      <c r="D996" t="s">
        <v>76</v>
      </c>
      <c r="E996" t="s">
        <v>2184</v>
      </c>
      <c r="F996" t="s">
        <v>528</v>
      </c>
      <c r="G996" t="s">
        <v>79</v>
      </c>
      <c r="H996">
        <v>45712</v>
      </c>
      <c r="I996">
        <v>-686.44</v>
      </c>
      <c r="Q996" t="s">
        <v>54</v>
      </c>
    </row>
    <row r="997" spans="2:17" hidden="1" x14ac:dyDescent="0.25">
      <c r="B997">
        <v>107672</v>
      </c>
      <c r="C997" t="s">
        <v>1446</v>
      </c>
      <c r="D997" t="s">
        <v>76</v>
      </c>
      <c r="E997" t="s">
        <v>2185</v>
      </c>
      <c r="F997" t="s">
        <v>1448</v>
      </c>
      <c r="G997" t="s">
        <v>79</v>
      </c>
      <c r="H997">
        <v>45610</v>
      </c>
      <c r="I997">
        <v>17396.580000000002</v>
      </c>
      <c r="Q997" t="s">
        <v>54</v>
      </c>
    </row>
    <row r="998" spans="2:17" hidden="1" x14ac:dyDescent="0.25">
      <c r="B998">
        <v>122430</v>
      </c>
      <c r="C998" t="s">
        <v>127</v>
      </c>
      <c r="D998" t="s">
        <v>76</v>
      </c>
      <c r="E998" t="s">
        <v>2186</v>
      </c>
      <c r="F998" t="s">
        <v>2187</v>
      </c>
      <c r="G998" t="s">
        <v>79</v>
      </c>
      <c r="H998">
        <v>45600</v>
      </c>
      <c r="I998">
        <v>160.80000000000001</v>
      </c>
      <c r="Q998" t="s">
        <v>54</v>
      </c>
    </row>
    <row r="999" spans="2:17" hidden="1" x14ac:dyDescent="0.25">
      <c r="B999">
        <v>104758</v>
      </c>
      <c r="C999" t="s">
        <v>188</v>
      </c>
      <c r="D999" t="s">
        <v>76</v>
      </c>
      <c r="E999" t="s">
        <v>2188</v>
      </c>
      <c r="F999" t="s">
        <v>2189</v>
      </c>
      <c r="G999" t="s">
        <v>101</v>
      </c>
      <c r="H999">
        <v>45678</v>
      </c>
      <c r="I999">
        <v>1549.2</v>
      </c>
      <c r="Q999" t="s">
        <v>54</v>
      </c>
    </row>
    <row r="1000" spans="2:17" hidden="1" x14ac:dyDescent="0.25">
      <c r="B1000">
        <v>103007</v>
      </c>
      <c r="C1000" t="s">
        <v>584</v>
      </c>
      <c r="D1000" t="s">
        <v>76</v>
      </c>
      <c r="E1000" t="s">
        <v>2190</v>
      </c>
      <c r="F1000" t="s">
        <v>2191</v>
      </c>
      <c r="G1000" t="s">
        <v>79</v>
      </c>
      <c r="H1000">
        <v>45666</v>
      </c>
      <c r="I1000">
        <v>6352.28</v>
      </c>
      <c r="Q1000" t="s">
        <v>54</v>
      </c>
    </row>
    <row r="1001" spans="2:17" hidden="1" x14ac:dyDescent="0.25">
      <c r="B1001">
        <v>104758</v>
      </c>
      <c r="C1001" t="s">
        <v>188</v>
      </c>
      <c r="D1001" t="s">
        <v>76</v>
      </c>
      <c r="E1001" t="s">
        <v>2192</v>
      </c>
      <c r="F1001" t="s">
        <v>2193</v>
      </c>
      <c r="G1001" t="s">
        <v>79</v>
      </c>
      <c r="H1001">
        <v>45643</v>
      </c>
      <c r="I1001">
        <v>321.60000000000002</v>
      </c>
      <c r="Q1001" t="s">
        <v>54</v>
      </c>
    </row>
    <row r="1002" spans="2:17" hidden="1" x14ac:dyDescent="0.25">
      <c r="B1002">
        <v>107776</v>
      </c>
      <c r="C1002" t="s">
        <v>151</v>
      </c>
      <c r="D1002" t="s">
        <v>76</v>
      </c>
      <c r="E1002" t="s">
        <v>2194</v>
      </c>
      <c r="F1002" t="s">
        <v>2195</v>
      </c>
      <c r="G1002" t="s">
        <v>79</v>
      </c>
      <c r="H1002">
        <v>45629</v>
      </c>
      <c r="I1002">
        <v>232.37</v>
      </c>
      <c r="Q1002" t="s">
        <v>54</v>
      </c>
    </row>
    <row r="1003" spans="2:17" hidden="1" x14ac:dyDescent="0.25">
      <c r="B1003">
        <v>122430</v>
      </c>
      <c r="C1003" t="s">
        <v>127</v>
      </c>
      <c r="D1003" t="s">
        <v>76</v>
      </c>
      <c r="E1003" t="s">
        <v>2196</v>
      </c>
      <c r="F1003" t="s">
        <v>2197</v>
      </c>
      <c r="G1003" t="s">
        <v>79</v>
      </c>
      <c r="H1003">
        <v>45586</v>
      </c>
      <c r="I1003">
        <v>702</v>
      </c>
      <c r="Q1003" t="s">
        <v>54</v>
      </c>
    </row>
    <row r="1004" spans="2:17" hidden="1" x14ac:dyDescent="0.25">
      <c r="B1004">
        <v>103423</v>
      </c>
      <c r="C1004" t="s">
        <v>82</v>
      </c>
      <c r="D1004" t="s">
        <v>76</v>
      </c>
      <c r="E1004" t="s">
        <v>2198</v>
      </c>
      <c r="F1004" t="s">
        <v>2199</v>
      </c>
      <c r="G1004" t="s">
        <v>79</v>
      </c>
      <c r="H1004">
        <v>45634</v>
      </c>
      <c r="I1004">
        <v>5508.96</v>
      </c>
      <c r="Q1004" t="s">
        <v>54</v>
      </c>
    </row>
    <row r="1005" spans="2:17" hidden="1" x14ac:dyDescent="0.25">
      <c r="B1005">
        <v>108481</v>
      </c>
      <c r="C1005" t="s">
        <v>121</v>
      </c>
      <c r="D1005" t="s">
        <v>76</v>
      </c>
      <c r="E1005" t="s">
        <v>2200</v>
      </c>
      <c r="F1005" t="s">
        <v>2201</v>
      </c>
      <c r="G1005" t="s">
        <v>79</v>
      </c>
      <c r="H1005">
        <v>45603</v>
      </c>
      <c r="I1005">
        <v>4814.68</v>
      </c>
      <c r="Q1005" t="s">
        <v>54</v>
      </c>
    </row>
    <row r="1006" spans="2:17" hidden="1" x14ac:dyDescent="0.25">
      <c r="B1006">
        <v>107768</v>
      </c>
      <c r="C1006" t="s">
        <v>225</v>
      </c>
      <c r="D1006" t="s">
        <v>76</v>
      </c>
      <c r="E1006" t="s">
        <v>2202</v>
      </c>
      <c r="F1006" t="s">
        <v>2203</v>
      </c>
      <c r="G1006" t="s">
        <v>79</v>
      </c>
      <c r="H1006">
        <v>45616</v>
      </c>
      <c r="I1006">
        <v>2532.9</v>
      </c>
      <c r="Q1006" t="s">
        <v>54</v>
      </c>
    </row>
    <row r="1007" spans="2:17" hidden="1" x14ac:dyDescent="0.25">
      <c r="B1007">
        <v>123001</v>
      </c>
      <c r="C1007" t="s">
        <v>361</v>
      </c>
      <c r="D1007" t="s">
        <v>76</v>
      </c>
      <c r="E1007" t="s">
        <v>2204</v>
      </c>
      <c r="F1007" t="s">
        <v>2205</v>
      </c>
      <c r="G1007" t="s">
        <v>79</v>
      </c>
      <c r="H1007">
        <v>45672</v>
      </c>
      <c r="I1007">
        <v>2833.4</v>
      </c>
      <c r="Q1007" t="s">
        <v>54</v>
      </c>
    </row>
    <row r="1008" spans="2:17" hidden="1" x14ac:dyDescent="0.25">
      <c r="B1008">
        <v>104758</v>
      </c>
      <c r="C1008" t="s">
        <v>188</v>
      </c>
      <c r="D1008" t="s">
        <v>76</v>
      </c>
      <c r="E1008" t="s">
        <v>2206</v>
      </c>
      <c r="F1008" t="s">
        <v>2207</v>
      </c>
      <c r="G1008" t="s">
        <v>79</v>
      </c>
      <c r="H1008">
        <v>45642</v>
      </c>
      <c r="I1008">
        <v>1447.2</v>
      </c>
      <c r="Q1008" t="s">
        <v>54</v>
      </c>
    </row>
    <row r="1009" spans="2:17" hidden="1" x14ac:dyDescent="0.25">
      <c r="B1009">
        <v>104758</v>
      </c>
      <c r="C1009" t="s">
        <v>188</v>
      </c>
      <c r="D1009" t="s">
        <v>76</v>
      </c>
      <c r="E1009" t="s">
        <v>2208</v>
      </c>
      <c r="F1009" t="s">
        <v>2209</v>
      </c>
      <c r="G1009" t="s">
        <v>101</v>
      </c>
      <c r="H1009">
        <v>45672</v>
      </c>
      <c r="I1009">
        <v>1672.16</v>
      </c>
      <c r="Q1009" t="s">
        <v>54</v>
      </c>
    </row>
    <row r="1010" spans="2:17" hidden="1" x14ac:dyDescent="0.25">
      <c r="B1010">
        <v>109455</v>
      </c>
      <c r="C1010" t="s">
        <v>312</v>
      </c>
      <c r="D1010" t="s">
        <v>76</v>
      </c>
      <c r="E1010" t="s">
        <v>2210</v>
      </c>
      <c r="F1010" t="s">
        <v>2211</v>
      </c>
      <c r="G1010" t="s">
        <v>79</v>
      </c>
      <c r="H1010">
        <v>45582</v>
      </c>
      <c r="I1010">
        <v>280</v>
      </c>
      <c r="Q1010" t="s">
        <v>54</v>
      </c>
    </row>
    <row r="1011" spans="2:17" hidden="1" x14ac:dyDescent="0.25">
      <c r="B1011">
        <v>122430</v>
      </c>
      <c r="C1011" t="s">
        <v>127</v>
      </c>
      <c r="D1011" t="s">
        <v>76</v>
      </c>
      <c r="E1011" t="s">
        <v>2212</v>
      </c>
      <c r="F1011" t="s">
        <v>2213</v>
      </c>
      <c r="G1011" t="s">
        <v>101</v>
      </c>
      <c r="H1011">
        <v>45712</v>
      </c>
      <c r="I1011">
        <v>402</v>
      </c>
      <c r="Q1011" t="s">
        <v>54</v>
      </c>
    </row>
    <row r="1012" spans="2:17" hidden="1" x14ac:dyDescent="0.25">
      <c r="B1012">
        <v>103423</v>
      </c>
      <c r="C1012" t="s">
        <v>82</v>
      </c>
      <c r="D1012" t="s">
        <v>76</v>
      </c>
      <c r="E1012" t="s">
        <v>2214</v>
      </c>
      <c r="F1012" t="s">
        <v>2215</v>
      </c>
      <c r="G1012" t="s">
        <v>79</v>
      </c>
      <c r="H1012">
        <v>45569</v>
      </c>
      <c r="I1012">
        <v>2822.12</v>
      </c>
      <c r="Q1012" t="s">
        <v>54</v>
      </c>
    </row>
    <row r="1013" spans="2:17" hidden="1" x14ac:dyDescent="0.25">
      <c r="B1013">
        <v>107786</v>
      </c>
      <c r="C1013" t="s">
        <v>242</v>
      </c>
      <c r="D1013" t="s">
        <v>76</v>
      </c>
      <c r="E1013" t="s">
        <v>2216</v>
      </c>
      <c r="F1013" t="s">
        <v>2217</v>
      </c>
      <c r="G1013" t="s">
        <v>101</v>
      </c>
      <c r="H1013">
        <v>45693</v>
      </c>
      <c r="I1013">
        <v>245.62</v>
      </c>
      <c r="Q1013" t="s">
        <v>54</v>
      </c>
    </row>
    <row r="1014" spans="2:17" hidden="1" x14ac:dyDescent="0.25">
      <c r="B1014">
        <v>107486</v>
      </c>
      <c r="C1014" t="s">
        <v>308</v>
      </c>
      <c r="D1014" t="s">
        <v>76</v>
      </c>
      <c r="E1014" t="s">
        <v>2218</v>
      </c>
      <c r="F1014" t="s">
        <v>790</v>
      </c>
      <c r="G1014" t="s">
        <v>79</v>
      </c>
      <c r="H1014">
        <v>45590</v>
      </c>
      <c r="I1014">
        <v>441.56</v>
      </c>
      <c r="Q1014" t="s">
        <v>54</v>
      </c>
    </row>
    <row r="1015" spans="2:17" hidden="1" x14ac:dyDescent="0.25">
      <c r="B1015">
        <v>128340</v>
      </c>
      <c r="C1015" t="s">
        <v>137</v>
      </c>
      <c r="D1015" t="s">
        <v>76</v>
      </c>
      <c r="E1015" t="s">
        <v>2219</v>
      </c>
      <c r="F1015" t="s">
        <v>2220</v>
      </c>
      <c r="G1015" t="s">
        <v>79</v>
      </c>
      <c r="H1015">
        <v>45618</v>
      </c>
      <c r="I1015">
        <v>2555.13</v>
      </c>
      <c r="Q1015" t="s">
        <v>54</v>
      </c>
    </row>
    <row r="1016" spans="2:17" hidden="1" x14ac:dyDescent="0.25">
      <c r="B1016">
        <v>122430</v>
      </c>
      <c r="C1016" t="s">
        <v>127</v>
      </c>
      <c r="D1016" t="s">
        <v>76</v>
      </c>
      <c r="E1016" t="s">
        <v>2221</v>
      </c>
      <c r="F1016" t="s">
        <v>2222</v>
      </c>
      <c r="G1016" t="s">
        <v>79</v>
      </c>
      <c r="H1016">
        <v>45646</v>
      </c>
      <c r="I1016">
        <v>1802</v>
      </c>
      <c r="Q1016" t="s">
        <v>54</v>
      </c>
    </row>
    <row r="1017" spans="2:17" hidden="1" x14ac:dyDescent="0.25">
      <c r="B1017">
        <v>102775</v>
      </c>
      <c r="C1017" t="s">
        <v>75</v>
      </c>
      <c r="D1017" t="s">
        <v>76</v>
      </c>
      <c r="E1017" t="s">
        <v>2223</v>
      </c>
      <c r="F1017" t="s">
        <v>2224</v>
      </c>
      <c r="G1017" t="s">
        <v>79</v>
      </c>
      <c r="H1017">
        <v>45631</v>
      </c>
      <c r="I1017">
        <v>1292.3800000000001</v>
      </c>
      <c r="Q1017" t="s">
        <v>54</v>
      </c>
    </row>
    <row r="1018" spans="2:17" hidden="1" x14ac:dyDescent="0.25">
      <c r="B1018">
        <v>122430</v>
      </c>
      <c r="C1018" t="s">
        <v>127</v>
      </c>
      <c r="D1018" t="s">
        <v>76</v>
      </c>
      <c r="E1018" t="s">
        <v>2225</v>
      </c>
      <c r="F1018" t="s">
        <v>1669</v>
      </c>
      <c r="G1018" t="s">
        <v>79</v>
      </c>
      <c r="H1018">
        <v>45678</v>
      </c>
      <c r="I1018">
        <v>378.44</v>
      </c>
      <c r="Q1018" t="s">
        <v>54</v>
      </c>
    </row>
    <row r="1019" spans="2:17" hidden="1" x14ac:dyDescent="0.25">
      <c r="B1019">
        <v>107776</v>
      </c>
      <c r="C1019" t="s">
        <v>151</v>
      </c>
      <c r="D1019" t="s">
        <v>76</v>
      </c>
      <c r="E1019" t="s">
        <v>2226</v>
      </c>
      <c r="F1019" t="s">
        <v>2227</v>
      </c>
      <c r="G1019" t="s">
        <v>79</v>
      </c>
      <c r="H1019">
        <v>45569</v>
      </c>
      <c r="I1019">
        <v>766.49</v>
      </c>
      <c r="Q1019" t="s">
        <v>54</v>
      </c>
    </row>
    <row r="1020" spans="2:17" hidden="1" x14ac:dyDescent="0.25">
      <c r="B1020">
        <v>104758</v>
      </c>
      <c r="C1020" t="s">
        <v>188</v>
      </c>
      <c r="D1020" t="s">
        <v>76</v>
      </c>
      <c r="E1020" t="s">
        <v>2228</v>
      </c>
      <c r="F1020" t="s">
        <v>2229</v>
      </c>
      <c r="G1020" t="s">
        <v>79</v>
      </c>
      <c r="H1020">
        <v>45632</v>
      </c>
      <c r="I1020">
        <v>80.400000000000006</v>
      </c>
      <c r="Q1020" t="s">
        <v>54</v>
      </c>
    </row>
    <row r="1021" spans="2:17" hidden="1" x14ac:dyDescent="0.25">
      <c r="B1021">
        <v>103423</v>
      </c>
      <c r="C1021" t="s">
        <v>82</v>
      </c>
      <c r="D1021" t="s">
        <v>76</v>
      </c>
      <c r="E1021" t="s">
        <v>2230</v>
      </c>
      <c r="F1021" t="s">
        <v>2231</v>
      </c>
      <c r="G1021" t="s">
        <v>101</v>
      </c>
      <c r="H1021">
        <v>45662</v>
      </c>
      <c r="I1021">
        <v>2576.84</v>
      </c>
      <c r="Q1021" t="s">
        <v>54</v>
      </c>
    </row>
    <row r="1022" spans="2:17" hidden="1" x14ac:dyDescent="0.25">
      <c r="B1022">
        <v>101101</v>
      </c>
      <c r="C1022" t="s">
        <v>460</v>
      </c>
      <c r="D1022" t="s">
        <v>76</v>
      </c>
      <c r="E1022" t="s">
        <v>2232</v>
      </c>
      <c r="F1022" t="s">
        <v>2233</v>
      </c>
      <c r="G1022" t="s">
        <v>101</v>
      </c>
      <c r="H1022">
        <v>45690</v>
      </c>
      <c r="I1022">
        <v>268.8</v>
      </c>
      <c r="Q1022" t="s">
        <v>54</v>
      </c>
    </row>
    <row r="1023" spans="2:17" hidden="1" x14ac:dyDescent="0.25">
      <c r="B1023">
        <v>104758</v>
      </c>
      <c r="C1023" t="s">
        <v>188</v>
      </c>
      <c r="D1023" t="s">
        <v>76</v>
      </c>
      <c r="E1023" t="s">
        <v>2234</v>
      </c>
      <c r="F1023" t="s">
        <v>2235</v>
      </c>
      <c r="G1023" t="s">
        <v>79</v>
      </c>
      <c r="H1023">
        <v>45617</v>
      </c>
      <c r="I1023">
        <v>3215.16</v>
      </c>
      <c r="Q1023" t="s">
        <v>54</v>
      </c>
    </row>
    <row r="1024" spans="2:17" hidden="1" x14ac:dyDescent="0.25">
      <c r="B1024">
        <v>115529</v>
      </c>
      <c r="C1024" t="s">
        <v>107</v>
      </c>
      <c r="D1024" t="s">
        <v>76</v>
      </c>
      <c r="E1024" t="s">
        <v>2236</v>
      </c>
      <c r="F1024" t="s">
        <v>2237</v>
      </c>
      <c r="G1024" t="s">
        <v>101</v>
      </c>
      <c r="H1024">
        <v>45692</v>
      </c>
      <c r="I1024">
        <v>203.36</v>
      </c>
      <c r="Q1024" t="s">
        <v>54</v>
      </c>
    </row>
    <row r="1025" spans="2:17" hidden="1" x14ac:dyDescent="0.25">
      <c r="B1025">
        <v>108186</v>
      </c>
      <c r="C1025" t="s">
        <v>624</v>
      </c>
      <c r="D1025" t="s">
        <v>76</v>
      </c>
      <c r="E1025" t="s">
        <v>2238</v>
      </c>
      <c r="F1025" t="s">
        <v>2239</v>
      </c>
      <c r="G1025" t="s">
        <v>79</v>
      </c>
      <c r="H1025">
        <v>45657</v>
      </c>
      <c r="I1025">
        <v>2738</v>
      </c>
      <c r="Q1025" t="s">
        <v>54</v>
      </c>
    </row>
    <row r="1026" spans="2:17" hidden="1" x14ac:dyDescent="0.25">
      <c r="B1026">
        <v>122430</v>
      </c>
      <c r="C1026" t="s">
        <v>127</v>
      </c>
      <c r="D1026" t="s">
        <v>76</v>
      </c>
      <c r="E1026" t="s">
        <v>2240</v>
      </c>
      <c r="F1026" t="s">
        <v>2241</v>
      </c>
      <c r="G1026" t="s">
        <v>79</v>
      </c>
      <c r="H1026">
        <v>45600</v>
      </c>
      <c r="I1026">
        <v>420.36</v>
      </c>
      <c r="Q1026" t="s">
        <v>54</v>
      </c>
    </row>
    <row r="1027" spans="2:17" hidden="1" x14ac:dyDescent="0.25">
      <c r="B1027">
        <v>121550</v>
      </c>
      <c r="C1027" t="s">
        <v>418</v>
      </c>
      <c r="D1027" t="s">
        <v>76</v>
      </c>
      <c r="E1027" t="s">
        <v>2242</v>
      </c>
      <c r="F1027" t="s">
        <v>2243</v>
      </c>
      <c r="G1027" t="s">
        <v>101</v>
      </c>
      <c r="H1027">
        <v>45690</v>
      </c>
      <c r="I1027">
        <v>924</v>
      </c>
      <c r="Q1027" t="s">
        <v>54</v>
      </c>
    </row>
    <row r="1028" spans="2:17" hidden="1" x14ac:dyDescent="0.25">
      <c r="B1028">
        <v>103423</v>
      </c>
      <c r="C1028" t="s">
        <v>82</v>
      </c>
      <c r="D1028" t="s">
        <v>76</v>
      </c>
      <c r="E1028" t="s">
        <v>2244</v>
      </c>
      <c r="F1028" t="s">
        <v>2245</v>
      </c>
      <c r="G1028" t="s">
        <v>79</v>
      </c>
      <c r="H1028">
        <v>45614</v>
      </c>
      <c r="I1028">
        <v>2307.33</v>
      </c>
      <c r="Q1028" t="s">
        <v>54</v>
      </c>
    </row>
    <row r="1029" spans="2:17" hidden="1" x14ac:dyDescent="0.25">
      <c r="B1029">
        <v>107486</v>
      </c>
      <c r="C1029" t="s">
        <v>308</v>
      </c>
      <c r="D1029" t="s">
        <v>76</v>
      </c>
      <c r="E1029" t="s">
        <v>2246</v>
      </c>
      <c r="F1029" t="s">
        <v>2247</v>
      </c>
      <c r="G1029" t="s">
        <v>79</v>
      </c>
      <c r="H1029">
        <v>45568</v>
      </c>
      <c r="I1029">
        <v>3805.3</v>
      </c>
      <c r="Q1029" t="s">
        <v>54</v>
      </c>
    </row>
    <row r="1030" spans="2:17" hidden="1" x14ac:dyDescent="0.25">
      <c r="B1030">
        <v>107786</v>
      </c>
      <c r="C1030" t="s">
        <v>242</v>
      </c>
      <c r="D1030" t="s">
        <v>76</v>
      </c>
      <c r="E1030" t="s">
        <v>2248</v>
      </c>
      <c r="F1030" t="s">
        <v>2249</v>
      </c>
      <c r="G1030" t="s">
        <v>79</v>
      </c>
      <c r="H1030">
        <v>45602</v>
      </c>
      <c r="I1030">
        <v>10758.54</v>
      </c>
      <c r="Q1030" t="s">
        <v>54</v>
      </c>
    </row>
    <row r="1031" spans="2:17" hidden="1" x14ac:dyDescent="0.25">
      <c r="B1031">
        <v>122430</v>
      </c>
      <c r="C1031" t="s">
        <v>127</v>
      </c>
      <c r="D1031" t="s">
        <v>76</v>
      </c>
      <c r="E1031" t="s">
        <v>2250</v>
      </c>
      <c r="F1031" t="s">
        <v>2251</v>
      </c>
      <c r="G1031" t="s">
        <v>79</v>
      </c>
      <c r="H1031">
        <v>45595</v>
      </c>
      <c r="I1031">
        <v>964.8</v>
      </c>
      <c r="Q1031" t="s">
        <v>54</v>
      </c>
    </row>
    <row r="1032" spans="2:17" hidden="1" x14ac:dyDescent="0.25">
      <c r="B1032">
        <v>107786</v>
      </c>
      <c r="C1032" t="s">
        <v>242</v>
      </c>
      <c r="D1032" t="s">
        <v>76</v>
      </c>
      <c r="E1032" t="s">
        <v>2252</v>
      </c>
      <c r="F1032" t="s">
        <v>2253</v>
      </c>
      <c r="G1032" t="s">
        <v>101</v>
      </c>
      <c r="H1032">
        <v>45706</v>
      </c>
      <c r="I1032">
        <v>16201.31</v>
      </c>
      <c r="Q1032" t="s">
        <v>54</v>
      </c>
    </row>
    <row r="1033" spans="2:17" hidden="1" x14ac:dyDescent="0.25">
      <c r="B1033" s="56" t="s">
        <v>2254</v>
      </c>
      <c r="C1033" t="s">
        <v>2255</v>
      </c>
      <c r="D1033" t="s">
        <v>76</v>
      </c>
      <c r="E1033" t="s">
        <v>2256</v>
      </c>
      <c r="F1033" t="s">
        <v>2257</v>
      </c>
      <c r="G1033" t="s">
        <v>79</v>
      </c>
      <c r="H1033">
        <v>45681</v>
      </c>
      <c r="I1033">
        <v>3730.22</v>
      </c>
      <c r="Q1033" t="s">
        <v>54</v>
      </c>
    </row>
    <row r="1034" spans="2:17" hidden="1" x14ac:dyDescent="0.25">
      <c r="B1034">
        <v>126990</v>
      </c>
      <c r="C1034" t="s">
        <v>646</v>
      </c>
      <c r="D1034" t="s">
        <v>76</v>
      </c>
      <c r="E1034" t="s">
        <v>2258</v>
      </c>
      <c r="F1034" t="s">
        <v>2259</v>
      </c>
      <c r="G1034" t="s">
        <v>79</v>
      </c>
      <c r="H1034">
        <v>45567</v>
      </c>
      <c r="I1034">
        <v>319.12</v>
      </c>
      <c r="Q1034" t="s">
        <v>54</v>
      </c>
    </row>
    <row r="1035" spans="2:17" hidden="1" x14ac:dyDescent="0.25">
      <c r="B1035">
        <v>101857</v>
      </c>
      <c r="C1035" t="s">
        <v>565</v>
      </c>
      <c r="D1035" t="s">
        <v>76</v>
      </c>
      <c r="E1035" t="s">
        <v>2260</v>
      </c>
      <c r="F1035" t="s">
        <v>2261</v>
      </c>
      <c r="G1035" t="s">
        <v>79</v>
      </c>
      <c r="H1035">
        <v>45623</v>
      </c>
      <c r="I1035">
        <v>428.82</v>
      </c>
      <c r="Q1035" t="s">
        <v>54</v>
      </c>
    </row>
    <row r="1036" spans="2:17" hidden="1" x14ac:dyDescent="0.25">
      <c r="B1036">
        <v>103423</v>
      </c>
      <c r="C1036" t="s">
        <v>82</v>
      </c>
      <c r="D1036" t="s">
        <v>76</v>
      </c>
      <c r="E1036" t="s">
        <v>2262</v>
      </c>
      <c r="F1036" t="s">
        <v>2263</v>
      </c>
      <c r="G1036" t="s">
        <v>79</v>
      </c>
      <c r="H1036">
        <v>45600</v>
      </c>
      <c r="I1036">
        <v>540.44000000000005</v>
      </c>
      <c r="Q1036" t="s">
        <v>54</v>
      </c>
    </row>
    <row r="1037" spans="2:17" hidden="1" x14ac:dyDescent="0.25">
      <c r="B1037">
        <v>108164</v>
      </c>
      <c r="C1037" t="s">
        <v>86</v>
      </c>
      <c r="D1037" t="s">
        <v>76</v>
      </c>
      <c r="E1037" t="s">
        <v>2264</v>
      </c>
      <c r="F1037" t="s">
        <v>2265</v>
      </c>
      <c r="G1037" t="s">
        <v>79</v>
      </c>
      <c r="H1037">
        <v>45618</v>
      </c>
      <c r="I1037">
        <v>2517.4899999999998</v>
      </c>
      <c r="Q1037" t="s">
        <v>54</v>
      </c>
    </row>
    <row r="1038" spans="2:17" hidden="1" x14ac:dyDescent="0.25">
      <c r="B1038">
        <v>121132</v>
      </c>
      <c r="C1038" t="s">
        <v>2267</v>
      </c>
      <c r="D1038" t="s">
        <v>76</v>
      </c>
      <c r="E1038" t="s">
        <v>2268</v>
      </c>
      <c r="F1038" t="s">
        <v>2269</v>
      </c>
      <c r="G1038" t="s">
        <v>79</v>
      </c>
      <c r="H1038">
        <v>45609</v>
      </c>
      <c r="I1038">
        <v>720.82</v>
      </c>
      <c r="Q1038" t="s">
        <v>54</v>
      </c>
    </row>
    <row r="1039" spans="2:17" hidden="1" x14ac:dyDescent="0.25">
      <c r="B1039">
        <v>107786</v>
      </c>
      <c r="C1039" t="s">
        <v>242</v>
      </c>
      <c r="D1039" t="s">
        <v>76</v>
      </c>
      <c r="E1039" t="s">
        <v>2270</v>
      </c>
      <c r="F1039" t="s">
        <v>2271</v>
      </c>
      <c r="G1039" t="s">
        <v>79</v>
      </c>
      <c r="H1039">
        <v>45595</v>
      </c>
      <c r="I1039">
        <v>39.130000000000003</v>
      </c>
      <c r="Q1039" t="s">
        <v>54</v>
      </c>
    </row>
    <row r="1040" spans="2:17" hidden="1" x14ac:dyDescent="0.25">
      <c r="B1040">
        <v>107786</v>
      </c>
      <c r="C1040" t="s">
        <v>242</v>
      </c>
      <c r="D1040" t="s">
        <v>76</v>
      </c>
      <c r="E1040" t="s">
        <v>2272</v>
      </c>
      <c r="F1040" t="s">
        <v>2273</v>
      </c>
      <c r="G1040" t="s">
        <v>101</v>
      </c>
      <c r="H1040">
        <v>45663</v>
      </c>
      <c r="I1040">
        <v>253.22</v>
      </c>
      <c r="Q1040" t="s">
        <v>54</v>
      </c>
    </row>
    <row r="1041" spans="2:17" hidden="1" x14ac:dyDescent="0.25">
      <c r="B1041">
        <v>122430</v>
      </c>
      <c r="C1041" t="s">
        <v>127</v>
      </c>
      <c r="D1041" t="s">
        <v>76</v>
      </c>
      <c r="E1041" t="s">
        <v>2274</v>
      </c>
      <c r="F1041" t="s">
        <v>1704</v>
      </c>
      <c r="G1041" t="s">
        <v>79</v>
      </c>
      <c r="H1041">
        <v>45630</v>
      </c>
      <c r="I1041">
        <v>8672.4</v>
      </c>
      <c r="Q1041" t="s">
        <v>54</v>
      </c>
    </row>
    <row r="1042" spans="2:17" hidden="1" x14ac:dyDescent="0.25">
      <c r="B1042">
        <v>122430</v>
      </c>
      <c r="C1042" t="s">
        <v>127</v>
      </c>
      <c r="D1042" t="s">
        <v>76</v>
      </c>
      <c r="E1042" t="s">
        <v>2275</v>
      </c>
      <c r="F1042" t="s">
        <v>2276</v>
      </c>
      <c r="G1042" t="s">
        <v>79</v>
      </c>
      <c r="H1042">
        <v>45603</v>
      </c>
      <c r="I1042">
        <v>80.400000000000006</v>
      </c>
      <c r="Q1042" t="s">
        <v>54</v>
      </c>
    </row>
    <row r="1043" spans="2:17" hidden="1" x14ac:dyDescent="0.25">
      <c r="B1043">
        <v>108164</v>
      </c>
      <c r="C1043" t="s">
        <v>86</v>
      </c>
      <c r="D1043" t="s">
        <v>76</v>
      </c>
      <c r="E1043" t="s">
        <v>2277</v>
      </c>
      <c r="F1043" t="s">
        <v>2278</v>
      </c>
      <c r="G1043" t="s">
        <v>101</v>
      </c>
      <c r="H1043">
        <v>45652</v>
      </c>
      <c r="I1043">
        <v>390.35</v>
      </c>
      <c r="Q1043" t="s">
        <v>54</v>
      </c>
    </row>
    <row r="1044" spans="2:17" hidden="1" x14ac:dyDescent="0.25">
      <c r="B1044">
        <v>2265</v>
      </c>
      <c r="C1044" t="s">
        <v>518</v>
      </c>
      <c r="D1044" t="s">
        <v>76</v>
      </c>
      <c r="E1044" t="s">
        <v>2279</v>
      </c>
      <c r="F1044" t="s">
        <v>520</v>
      </c>
      <c r="G1044" t="s">
        <v>79</v>
      </c>
      <c r="H1044">
        <v>45639</v>
      </c>
      <c r="I1044">
        <v>0</v>
      </c>
      <c r="Q1044" t="s">
        <v>54</v>
      </c>
    </row>
    <row r="1045" spans="2:17" hidden="1" x14ac:dyDescent="0.25">
      <c r="B1045">
        <v>101857</v>
      </c>
      <c r="C1045" t="s">
        <v>565</v>
      </c>
      <c r="D1045" t="s">
        <v>76</v>
      </c>
      <c r="E1045" t="s">
        <v>2280</v>
      </c>
      <c r="F1045" t="s">
        <v>2281</v>
      </c>
      <c r="G1045" t="s">
        <v>79</v>
      </c>
      <c r="H1045">
        <v>45621</v>
      </c>
      <c r="I1045">
        <v>2301.12</v>
      </c>
      <c r="Q1045" t="s">
        <v>54</v>
      </c>
    </row>
    <row r="1046" spans="2:17" hidden="1" x14ac:dyDescent="0.25">
      <c r="B1046">
        <v>107297</v>
      </c>
      <c r="C1046" t="s">
        <v>286</v>
      </c>
      <c r="D1046" t="s">
        <v>76</v>
      </c>
      <c r="E1046" t="s">
        <v>2282</v>
      </c>
      <c r="F1046" t="s">
        <v>2283</v>
      </c>
      <c r="G1046" t="s">
        <v>79</v>
      </c>
      <c r="H1046">
        <v>45678</v>
      </c>
      <c r="I1046">
        <v>549.73</v>
      </c>
      <c r="Q1046" t="s">
        <v>54</v>
      </c>
    </row>
    <row r="1047" spans="2:17" hidden="1" x14ac:dyDescent="0.25">
      <c r="B1047">
        <v>122430</v>
      </c>
      <c r="C1047" t="s">
        <v>127</v>
      </c>
      <c r="D1047" t="s">
        <v>76</v>
      </c>
      <c r="E1047" t="s">
        <v>2284</v>
      </c>
      <c r="F1047" t="s">
        <v>2285</v>
      </c>
      <c r="G1047" t="s">
        <v>79</v>
      </c>
      <c r="H1047">
        <v>45645</v>
      </c>
      <c r="I1047">
        <v>80.400000000000006</v>
      </c>
      <c r="Q1047" t="s">
        <v>54</v>
      </c>
    </row>
    <row r="1048" spans="2:17" hidden="1" x14ac:dyDescent="0.25">
      <c r="B1048">
        <v>107786</v>
      </c>
      <c r="C1048" t="s">
        <v>242</v>
      </c>
      <c r="D1048" t="s">
        <v>76</v>
      </c>
      <c r="E1048" t="s">
        <v>2286</v>
      </c>
      <c r="F1048" t="s">
        <v>2287</v>
      </c>
      <c r="G1048" t="s">
        <v>101</v>
      </c>
      <c r="H1048">
        <v>45698</v>
      </c>
      <c r="I1048">
        <v>774.71</v>
      </c>
      <c r="Q1048" t="s">
        <v>54</v>
      </c>
    </row>
    <row r="1049" spans="2:17" hidden="1" x14ac:dyDescent="0.25">
      <c r="B1049">
        <v>107786</v>
      </c>
      <c r="C1049" t="s">
        <v>242</v>
      </c>
      <c r="D1049" t="s">
        <v>76</v>
      </c>
      <c r="E1049" t="s">
        <v>2288</v>
      </c>
      <c r="F1049" t="s">
        <v>2289</v>
      </c>
      <c r="G1049" t="s">
        <v>79</v>
      </c>
      <c r="H1049">
        <v>45583</v>
      </c>
      <c r="I1049">
        <v>1153.98</v>
      </c>
      <c r="Q1049" t="s">
        <v>54</v>
      </c>
    </row>
    <row r="1050" spans="2:17" hidden="1" x14ac:dyDescent="0.25">
      <c r="B1050">
        <v>102775</v>
      </c>
      <c r="C1050" t="s">
        <v>75</v>
      </c>
      <c r="D1050" t="s">
        <v>76</v>
      </c>
      <c r="E1050" t="s">
        <v>2290</v>
      </c>
      <c r="F1050" t="s">
        <v>2291</v>
      </c>
      <c r="G1050" t="s">
        <v>79</v>
      </c>
      <c r="H1050">
        <v>45567</v>
      </c>
      <c r="I1050">
        <v>3152.58</v>
      </c>
      <c r="Q1050" t="s">
        <v>54</v>
      </c>
    </row>
    <row r="1051" spans="2:17" hidden="1" x14ac:dyDescent="0.25">
      <c r="B1051">
        <v>104758</v>
      </c>
      <c r="C1051" t="s">
        <v>188</v>
      </c>
      <c r="D1051" t="s">
        <v>76</v>
      </c>
      <c r="E1051" t="s">
        <v>2292</v>
      </c>
      <c r="F1051" t="s">
        <v>2293</v>
      </c>
      <c r="G1051" t="s">
        <v>79</v>
      </c>
      <c r="H1051">
        <v>45635</v>
      </c>
      <c r="I1051">
        <v>2061</v>
      </c>
      <c r="Q1051" t="s">
        <v>54</v>
      </c>
    </row>
    <row r="1052" spans="2:17" hidden="1" x14ac:dyDescent="0.25">
      <c r="B1052">
        <v>128340</v>
      </c>
      <c r="C1052" t="s">
        <v>137</v>
      </c>
      <c r="D1052" t="s">
        <v>76</v>
      </c>
      <c r="E1052" t="s">
        <v>2294</v>
      </c>
      <c r="F1052" t="s">
        <v>2295</v>
      </c>
      <c r="G1052" t="s">
        <v>79</v>
      </c>
      <c r="H1052">
        <v>45587</v>
      </c>
      <c r="I1052">
        <v>729.93</v>
      </c>
      <c r="Q1052" t="s">
        <v>54</v>
      </c>
    </row>
    <row r="1053" spans="2:17" hidden="1" x14ac:dyDescent="0.25">
      <c r="B1053">
        <v>103423</v>
      </c>
      <c r="C1053" t="s">
        <v>82</v>
      </c>
      <c r="D1053" t="s">
        <v>76</v>
      </c>
      <c r="E1053" t="s">
        <v>2296</v>
      </c>
      <c r="F1053" t="s">
        <v>2297</v>
      </c>
      <c r="G1053" t="s">
        <v>101</v>
      </c>
      <c r="H1053">
        <v>45687</v>
      </c>
      <c r="I1053">
        <v>1496.05</v>
      </c>
      <c r="Q1053" t="s">
        <v>54</v>
      </c>
    </row>
    <row r="1054" spans="2:17" hidden="1" x14ac:dyDescent="0.25">
      <c r="B1054">
        <v>104758</v>
      </c>
      <c r="C1054" t="s">
        <v>188</v>
      </c>
      <c r="D1054" t="s">
        <v>76</v>
      </c>
      <c r="E1054" t="s">
        <v>2298</v>
      </c>
      <c r="F1054" t="s">
        <v>2299</v>
      </c>
      <c r="G1054" t="s">
        <v>79</v>
      </c>
      <c r="H1054">
        <v>45618</v>
      </c>
      <c r="I1054">
        <v>214.95</v>
      </c>
      <c r="Q1054" t="s">
        <v>54</v>
      </c>
    </row>
    <row r="1055" spans="2:17" hidden="1" x14ac:dyDescent="0.25">
      <c r="B1055">
        <v>107786</v>
      </c>
      <c r="C1055" t="s">
        <v>242</v>
      </c>
      <c r="D1055" t="s">
        <v>76</v>
      </c>
      <c r="E1055" t="s">
        <v>2300</v>
      </c>
      <c r="F1055" t="s">
        <v>2301</v>
      </c>
      <c r="G1055" t="s">
        <v>101</v>
      </c>
      <c r="H1055">
        <v>45665</v>
      </c>
      <c r="I1055">
        <v>211.99</v>
      </c>
      <c r="Q1055" t="s">
        <v>54</v>
      </c>
    </row>
    <row r="1056" spans="2:17" hidden="1" x14ac:dyDescent="0.25">
      <c r="B1056">
        <v>107776</v>
      </c>
      <c r="C1056" t="s">
        <v>151</v>
      </c>
      <c r="D1056" t="s">
        <v>76</v>
      </c>
      <c r="E1056" t="s">
        <v>2302</v>
      </c>
      <c r="F1056" t="s">
        <v>2303</v>
      </c>
      <c r="G1056" t="s">
        <v>79</v>
      </c>
      <c r="H1056">
        <v>45665</v>
      </c>
      <c r="I1056">
        <v>1544.1</v>
      </c>
      <c r="Q1056" t="s">
        <v>54</v>
      </c>
    </row>
    <row r="1057" spans="2:17" hidden="1" x14ac:dyDescent="0.25">
      <c r="B1057">
        <v>107768</v>
      </c>
      <c r="C1057" t="s">
        <v>225</v>
      </c>
      <c r="D1057" t="s">
        <v>76</v>
      </c>
      <c r="E1057" t="s">
        <v>2304</v>
      </c>
      <c r="F1057" t="s">
        <v>2305</v>
      </c>
      <c r="G1057" t="s">
        <v>79</v>
      </c>
      <c r="H1057">
        <v>45593</v>
      </c>
      <c r="I1057">
        <v>157.43</v>
      </c>
      <c r="Q1057" t="s">
        <v>54</v>
      </c>
    </row>
    <row r="1058" spans="2:17" hidden="1" x14ac:dyDescent="0.25">
      <c r="B1058">
        <v>103423</v>
      </c>
      <c r="C1058" t="s">
        <v>82</v>
      </c>
      <c r="D1058" t="s">
        <v>76</v>
      </c>
      <c r="E1058" t="s">
        <v>2306</v>
      </c>
      <c r="F1058" t="s">
        <v>1845</v>
      </c>
      <c r="G1058" t="s">
        <v>101</v>
      </c>
      <c r="H1058">
        <v>45659</v>
      </c>
      <c r="I1058">
        <v>15886.05</v>
      </c>
      <c r="Q1058" t="s">
        <v>54</v>
      </c>
    </row>
    <row r="1059" spans="2:17" hidden="1" x14ac:dyDescent="0.25">
      <c r="B1059">
        <v>104758</v>
      </c>
      <c r="C1059" t="s">
        <v>188</v>
      </c>
      <c r="D1059" t="s">
        <v>76</v>
      </c>
      <c r="E1059" t="s">
        <v>2307</v>
      </c>
      <c r="F1059" t="s">
        <v>2308</v>
      </c>
      <c r="G1059" t="s">
        <v>79</v>
      </c>
      <c r="H1059">
        <v>45670</v>
      </c>
      <c r="I1059">
        <v>88</v>
      </c>
      <c r="Q1059" t="s">
        <v>54</v>
      </c>
    </row>
    <row r="1060" spans="2:17" hidden="1" x14ac:dyDescent="0.25">
      <c r="B1060">
        <v>103269</v>
      </c>
      <c r="C1060" t="s">
        <v>262</v>
      </c>
      <c r="D1060" t="s">
        <v>76</v>
      </c>
      <c r="E1060" t="s">
        <v>2309</v>
      </c>
      <c r="F1060" t="s">
        <v>2310</v>
      </c>
      <c r="G1060" t="s">
        <v>101</v>
      </c>
      <c r="H1060">
        <v>45688</v>
      </c>
      <c r="I1060">
        <v>2791.08</v>
      </c>
      <c r="Q1060" t="s">
        <v>54</v>
      </c>
    </row>
    <row r="1061" spans="2:17" hidden="1" x14ac:dyDescent="0.25">
      <c r="B1061">
        <v>103423</v>
      </c>
      <c r="C1061" t="s">
        <v>82</v>
      </c>
      <c r="D1061" t="s">
        <v>76</v>
      </c>
      <c r="E1061" t="s">
        <v>2311</v>
      </c>
      <c r="F1061" t="s">
        <v>2312</v>
      </c>
      <c r="G1061" t="s">
        <v>101</v>
      </c>
      <c r="H1061">
        <v>45656</v>
      </c>
      <c r="I1061">
        <v>5658.8</v>
      </c>
      <c r="Q1061" t="s">
        <v>54</v>
      </c>
    </row>
    <row r="1062" spans="2:17" hidden="1" x14ac:dyDescent="0.25">
      <c r="B1062">
        <v>103423</v>
      </c>
      <c r="C1062" t="s">
        <v>82</v>
      </c>
      <c r="D1062" t="s">
        <v>76</v>
      </c>
      <c r="E1062" t="s">
        <v>2313</v>
      </c>
      <c r="F1062" t="s">
        <v>2314</v>
      </c>
      <c r="G1062" t="s">
        <v>101</v>
      </c>
      <c r="H1062">
        <v>45711</v>
      </c>
      <c r="I1062">
        <v>1174.51</v>
      </c>
      <c r="Q1062" t="s">
        <v>54</v>
      </c>
    </row>
    <row r="1063" spans="2:17" hidden="1" x14ac:dyDescent="0.25">
      <c r="B1063">
        <v>108481</v>
      </c>
      <c r="C1063" t="s">
        <v>121</v>
      </c>
      <c r="D1063" t="s">
        <v>76</v>
      </c>
      <c r="E1063" t="s">
        <v>2315</v>
      </c>
      <c r="F1063" t="s">
        <v>2316</v>
      </c>
      <c r="G1063" t="s">
        <v>79</v>
      </c>
      <c r="H1063">
        <v>45580</v>
      </c>
      <c r="I1063">
        <v>341.47</v>
      </c>
      <c r="Q1063" t="s">
        <v>54</v>
      </c>
    </row>
    <row r="1064" spans="2:17" hidden="1" x14ac:dyDescent="0.25">
      <c r="B1064">
        <v>107776</v>
      </c>
      <c r="C1064" t="s">
        <v>151</v>
      </c>
      <c r="D1064" t="s">
        <v>76</v>
      </c>
      <c r="E1064" t="s">
        <v>2317</v>
      </c>
      <c r="F1064" t="s">
        <v>2318</v>
      </c>
      <c r="G1064" t="s">
        <v>79</v>
      </c>
      <c r="H1064">
        <v>45622</v>
      </c>
      <c r="I1064">
        <v>4505.46</v>
      </c>
      <c r="Q1064" t="s">
        <v>54</v>
      </c>
    </row>
    <row r="1065" spans="2:17" hidden="1" x14ac:dyDescent="0.25">
      <c r="B1065">
        <v>107786</v>
      </c>
      <c r="C1065" t="s">
        <v>242</v>
      </c>
      <c r="D1065" t="s">
        <v>76</v>
      </c>
      <c r="E1065" t="s">
        <v>2319</v>
      </c>
      <c r="F1065" t="s">
        <v>2320</v>
      </c>
      <c r="G1065" t="s">
        <v>101</v>
      </c>
      <c r="H1065">
        <v>45719</v>
      </c>
      <c r="I1065">
        <v>339.51</v>
      </c>
      <c r="Q1065" t="s">
        <v>54</v>
      </c>
    </row>
    <row r="1066" spans="2:17" hidden="1" x14ac:dyDescent="0.25">
      <c r="B1066">
        <v>107776</v>
      </c>
      <c r="C1066" t="s">
        <v>151</v>
      </c>
      <c r="D1066" t="s">
        <v>76</v>
      </c>
      <c r="E1066" t="s">
        <v>2321</v>
      </c>
      <c r="F1066" t="s">
        <v>2322</v>
      </c>
      <c r="G1066" t="s">
        <v>79</v>
      </c>
      <c r="H1066">
        <v>45632</v>
      </c>
      <c r="I1066">
        <v>497.38</v>
      </c>
      <c r="Q1066" t="s">
        <v>54</v>
      </c>
    </row>
    <row r="1067" spans="2:17" hidden="1" x14ac:dyDescent="0.25">
      <c r="B1067">
        <v>108756</v>
      </c>
      <c r="C1067" t="s">
        <v>316</v>
      </c>
      <c r="D1067" t="s">
        <v>76</v>
      </c>
      <c r="E1067" t="s">
        <v>2323</v>
      </c>
      <c r="F1067" t="s">
        <v>2324</v>
      </c>
      <c r="G1067" t="s">
        <v>79</v>
      </c>
      <c r="H1067">
        <v>45670</v>
      </c>
      <c r="I1067">
        <v>170.16</v>
      </c>
      <c r="Q1067" t="s">
        <v>54</v>
      </c>
    </row>
    <row r="1068" spans="2:17" hidden="1" x14ac:dyDescent="0.25">
      <c r="B1068">
        <v>108481</v>
      </c>
      <c r="C1068" t="s">
        <v>121</v>
      </c>
      <c r="D1068" t="s">
        <v>76</v>
      </c>
      <c r="E1068" t="s">
        <v>2325</v>
      </c>
      <c r="F1068" t="s">
        <v>2326</v>
      </c>
      <c r="G1068" t="s">
        <v>79</v>
      </c>
      <c r="H1068">
        <v>45611</v>
      </c>
      <c r="I1068">
        <v>59.44</v>
      </c>
      <c r="Q1068" t="s">
        <v>54</v>
      </c>
    </row>
    <row r="1069" spans="2:17" hidden="1" x14ac:dyDescent="0.25">
      <c r="B1069">
        <v>107786</v>
      </c>
      <c r="C1069" t="s">
        <v>242</v>
      </c>
      <c r="D1069" t="s">
        <v>76</v>
      </c>
      <c r="E1069" t="s">
        <v>2327</v>
      </c>
      <c r="F1069" t="s">
        <v>2328</v>
      </c>
      <c r="G1069" t="s">
        <v>79</v>
      </c>
      <c r="H1069">
        <v>45611</v>
      </c>
      <c r="I1069">
        <v>287.98</v>
      </c>
      <c r="Q1069" t="s">
        <v>54</v>
      </c>
    </row>
    <row r="1070" spans="2:17" hidden="1" x14ac:dyDescent="0.25">
      <c r="B1070">
        <v>107786</v>
      </c>
      <c r="C1070" t="s">
        <v>242</v>
      </c>
      <c r="D1070" t="s">
        <v>76</v>
      </c>
      <c r="E1070" t="s">
        <v>2329</v>
      </c>
      <c r="F1070" t="s">
        <v>486</v>
      </c>
      <c r="G1070" t="s">
        <v>101</v>
      </c>
      <c r="H1070">
        <v>45681</v>
      </c>
      <c r="I1070">
        <v>84.03</v>
      </c>
      <c r="Q1070" t="s">
        <v>54</v>
      </c>
    </row>
    <row r="1071" spans="2:17" hidden="1" x14ac:dyDescent="0.25">
      <c r="B1071">
        <v>122430</v>
      </c>
      <c r="C1071" t="s">
        <v>127</v>
      </c>
      <c r="D1071" t="s">
        <v>76</v>
      </c>
      <c r="E1071" t="s">
        <v>2330</v>
      </c>
      <c r="F1071" t="s">
        <v>685</v>
      </c>
      <c r="G1071" t="s">
        <v>101</v>
      </c>
      <c r="H1071">
        <v>45707</v>
      </c>
      <c r="I1071">
        <v>399.2</v>
      </c>
      <c r="Q1071" t="s">
        <v>54</v>
      </c>
    </row>
    <row r="1072" spans="2:17" hidden="1" x14ac:dyDescent="0.25">
      <c r="B1072">
        <v>126695</v>
      </c>
      <c r="C1072" t="s">
        <v>167</v>
      </c>
      <c r="D1072" t="s">
        <v>76</v>
      </c>
      <c r="E1072" t="s">
        <v>2331</v>
      </c>
      <c r="F1072" t="s">
        <v>2332</v>
      </c>
      <c r="G1072" t="s">
        <v>79</v>
      </c>
      <c r="H1072">
        <v>45652</v>
      </c>
      <c r="I1072">
        <v>1522.5</v>
      </c>
      <c r="Q1072" t="s">
        <v>54</v>
      </c>
    </row>
    <row r="1073" spans="2:17" hidden="1" x14ac:dyDescent="0.25">
      <c r="B1073">
        <v>103101</v>
      </c>
      <c r="C1073" t="s">
        <v>743</v>
      </c>
      <c r="D1073" t="s">
        <v>76</v>
      </c>
      <c r="E1073" t="s">
        <v>2333</v>
      </c>
      <c r="F1073" t="s">
        <v>2334</v>
      </c>
      <c r="G1073" t="s">
        <v>79</v>
      </c>
      <c r="H1073">
        <v>45687</v>
      </c>
      <c r="I1073">
        <v>3242.98</v>
      </c>
      <c r="Q1073" t="s">
        <v>54</v>
      </c>
    </row>
    <row r="1074" spans="2:17" hidden="1" x14ac:dyDescent="0.25">
      <c r="B1074">
        <v>108186</v>
      </c>
      <c r="C1074" t="s">
        <v>624</v>
      </c>
      <c r="D1074" t="s">
        <v>76</v>
      </c>
      <c r="E1074" t="s">
        <v>2335</v>
      </c>
      <c r="F1074" t="s">
        <v>2336</v>
      </c>
      <c r="G1074" t="s">
        <v>79</v>
      </c>
      <c r="H1074">
        <v>45671</v>
      </c>
      <c r="I1074">
        <v>17459.73</v>
      </c>
      <c r="Q1074" t="s">
        <v>54</v>
      </c>
    </row>
    <row r="1075" spans="2:17" hidden="1" x14ac:dyDescent="0.25">
      <c r="B1075">
        <v>103423</v>
      </c>
      <c r="C1075" t="s">
        <v>82</v>
      </c>
      <c r="D1075" t="s">
        <v>76</v>
      </c>
      <c r="E1075" t="s">
        <v>2337</v>
      </c>
      <c r="F1075" t="s">
        <v>2338</v>
      </c>
      <c r="G1075" t="s">
        <v>79</v>
      </c>
      <c r="H1075">
        <v>45594</v>
      </c>
      <c r="I1075">
        <v>941.75</v>
      </c>
      <c r="Q1075" t="s">
        <v>54</v>
      </c>
    </row>
    <row r="1076" spans="2:17" hidden="1" x14ac:dyDescent="0.25">
      <c r="B1076">
        <v>109591</v>
      </c>
      <c r="C1076" t="s">
        <v>2340</v>
      </c>
      <c r="D1076" t="s">
        <v>76</v>
      </c>
      <c r="E1076" t="s">
        <v>2341</v>
      </c>
      <c r="F1076" t="s">
        <v>2342</v>
      </c>
      <c r="G1076" t="s">
        <v>79</v>
      </c>
      <c r="H1076">
        <v>45623</v>
      </c>
      <c r="I1076">
        <v>1873.13</v>
      </c>
      <c r="Q1076" t="s">
        <v>54</v>
      </c>
    </row>
    <row r="1077" spans="2:17" hidden="1" x14ac:dyDescent="0.25">
      <c r="B1077">
        <v>122430</v>
      </c>
      <c r="C1077" t="s">
        <v>127</v>
      </c>
      <c r="D1077" t="s">
        <v>76</v>
      </c>
      <c r="E1077" t="s">
        <v>2343</v>
      </c>
      <c r="F1077" t="s">
        <v>2344</v>
      </c>
      <c r="G1077" t="s">
        <v>79</v>
      </c>
      <c r="H1077">
        <v>45659</v>
      </c>
      <c r="I1077">
        <v>46.08</v>
      </c>
      <c r="Q1077" t="s">
        <v>54</v>
      </c>
    </row>
    <row r="1078" spans="2:17" hidden="1" x14ac:dyDescent="0.25">
      <c r="B1078">
        <v>108216</v>
      </c>
      <c r="C1078" t="s">
        <v>719</v>
      </c>
      <c r="D1078" t="s">
        <v>76</v>
      </c>
      <c r="E1078" t="s">
        <v>2345</v>
      </c>
      <c r="F1078" t="s">
        <v>2346</v>
      </c>
      <c r="G1078" t="s">
        <v>79</v>
      </c>
      <c r="H1078">
        <v>45663</v>
      </c>
      <c r="I1078">
        <v>8403.9699999999993</v>
      </c>
      <c r="Q1078" t="s">
        <v>54</v>
      </c>
    </row>
    <row r="1079" spans="2:17" hidden="1" x14ac:dyDescent="0.25">
      <c r="B1079">
        <v>108164</v>
      </c>
      <c r="C1079" t="s">
        <v>86</v>
      </c>
      <c r="D1079" t="s">
        <v>76</v>
      </c>
      <c r="E1079" t="s">
        <v>2347</v>
      </c>
      <c r="F1079" t="s">
        <v>2348</v>
      </c>
      <c r="G1079" t="s">
        <v>79</v>
      </c>
      <c r="H1079">
        <v>45643</v>
      </c>
      <c r="I1079">
        <v>2297.48</v>
      </c>
      <c r="Q1079" t="s">
        <v>54</v>
      </c>
    </row>
    <row r="1080" spans="2:17" hidden="1" x14ac:dyDescent="0.25">
      <c r="B1080">
        <v>108164</v>
      </c>
      <c r="C1080" t="s">
        <v>86</v>
      </c>
      <c r="D1080" t="s">
        <v>76</v>
      </c>
      <c r="E1080" t="s">
        <v>2349</v>
      </c>
      <c r="F1080" t="s">
        <v>2350</v>
      </c>
      <c r="G1080" t="s">
        <v>79</v>
      </c>
      <c r="H1080">
        <v>45567</v>
      </c>
      <c r="I1080">
        <v>4111.5</v>
      </c>
      <c r="Q1080" t="s">
        <v>54</v>
      </c>
    </row>
    <row r="1081" spans="2:17" hidden="1" x14ac:dyDescent="0.25">
      <c r="B1081">
        <v>121550</v>
      </c>
      <c r="C1081" t="s">
        <v>418</v>
      </c>
      <c r="D1081" t="s">
        <v>76</v>
      </c>
      <c r="E1081" t="s">
        <v>2351</v>
      </c>
      <c r="F1081" t="s">
        <v>2352</v>
      </c>
      <c r="G1081" t="s">
        <v>79</v>
      </c>
      <c r="H1081">
        <v>45567</v>
      </c>
      <c r="I1081">
        <v>1685.16</v>
      </c>
      <c r="Q1081" t="s">
        <v>54</v>
      </c>
    </row>
    <row r="1082" spans="2:17" hidden="1" x14ac:dyDescent="0.25">
      <c r="B1082">
        <v>122430</v>
      </c>
      <c r="C1082" t="s">
        <v>127</v>
      </c>
      <c r="D1082" t="s">
        <v>76</v>
      </c>
      <c r="E1082" t="s">
        <v>2353</v>
      </c>
      <c r="F1082" t="s">
        <v>2354</v>
      </c>
      <c r="G1082" t="s">
        <v>79</v>
      </c>
      <c r="H1082">
        <v>45597</v>
      </c>
      <c r="I1082">
        <v>702</v>
      </c>
      <c r="Q1082" t="s">
        <v>54</v>
      </c>
    </row>
    <row r="1083" spans="2:17" hidden="1" x14ac:dyDescent="0.25">
      <c r="B1083">
        <v>103423</v>
      </c>
      <c r="C1083" t="s">
        <v>82</v>
      </c>
      <c r="D1083" t="s">
        <v>76</v>
      </c>
      <c r="E1083" t="s">
        <v>2355</v>
      </c>
      <c r="F1083" t="s">
        <v>2356</v>
      </c>
      <c r="G1083" t="s">
        <v>101</v>
      </c>
      <c r="H1083">
        <v>45694</v>
      </c>
      <c r="I1083">
        <v>16509.650000000001</v>
      </c>
      <c r="Q1083" t="s">
        <v>54</v>
      </c>
    </row>
    <row r="1084" spans="2:17" hidden="1" x14ac:dyDescent="0.25">
      <c r="B1084">
        <v>108756</v>
      </c>
      <c r="C1084" t="s">
        <v>316</v>
      </c>
      <c r="D1084" t="s">
        <v>76</v>
      </c>
      <c r="E1084" t="s">
        <v>2357</v>
      </c>
      <c r="F1084" t="s">
        <v>2358</v>
      </c>
      <c r="G1084" t="s">
        <v>101</v>
      </c>
      <c r="H1084">
        <v>45714</v>
      </c>
      <c r="I1084">
        <v>340.32</v>
      </c>
      <c r="Q1084" t="s">
        <v>54</v>
      </c>
    </row>
    <row r="1085" spans="2:17" hidden="1" x14ac:dyDescent="0.25">
      <c r="B1085">
        <v>107786</v>
      </c>
      <c r="C1085" t="s">
        <v>242</v>
      </c>
      <c r="D1085" t="s">
        <v>76</v>
      </c>
      <c r="E1085" t="s">
        <v>2359</v>
      </c>
      <c r="F1085" t="s">
        <v>2360</v>
      </c>
      <c r="G1085" t="s">
        <v>79</v>
      </c>
      <c r="H1085">
        <v>45644</v>
      </c>
      <c r="I1085">
        <v>533.9</v>
      </c>
      <c r="Q1085" t="s">
        <v>54</v>
      </c>
    </row>
    <row r="1086" spans="2:17" hidden="1" x14ac:dyDescent="0.25">
      <c r="B1086">
        <v>122430</v>
      </c>
      <c r="C1086" t="s">
        <v>127</v>
      </c>
      <c r="D1086" t="s">
        <v>76</v>
      </c>
      <c r="E1086" t="s">
        <v>2361</v>
      </c>
      <c r="F1086" t="s">
        <v>2362</v>
      </c>
      <c r="G1086" t="s">
        <v>101</v>
      </c>
      <c r="H1086">
        <v>45698</v>
      </c>
      <c r="I1086">
        <v>427</v>
      </c>
      <c r="Q1086" t="s">
        <v>54</v>
      </c>
    </row>
    <row r="1087" spans="2:17" hidden="1" x14ac:dyDescent="0.25">
      <c r="B1087">
        <v>107659</v>
      </c>
      <c r="C1087" t="s">
        <v>679</v>
      </c>
      <c r="D1087" t="s">
        <v>76</v>
      </c>
      <c r="E1087" t="s">
        <v>2363</v>
      </c>
      <c r="F1087" t="s">
        <v>2364</v>
      </c>
      <c r="G1087" t="s">
        <v>79</v>
      </c>
      <c r="H1087">
        <v>45674</v>
      </c>
      <c r="I1087">
        <v>5686.09</v>
      </c>
      <c r="Q1087" t="s">
        <v>54</v>
      </c>
    </row>
    <row r="1088" spans="2:17" hidden="1" x14ac:dyDescent="0.25">
      <c r="B1088">
        <v>107786</v>
      </c>
      <c r="C1088" t="s">
        <v>242</v>
      </c>
      <c r="D1088" t="s">
        <v>76</v>
      </c>
      <c r="E1088" t="s">
        <v>2365</v>
      </c>
      <c r="F1088" t="s">
        <v>2366</v>
      </c>
      <c r="G1088" t="s">
        <v>79</v>
      </c>
      <c r="H1088">
        <v>45639</v>
      </c>
      <c r="I1088">
        <v>150.74</v>
      </c>
      <c r="Q1088" t="s">
        <v>54</v>
      </c>
    </row>
    <row r="1089" spans="2:17" hidden="1" x14ac:dyDescent="0.25">
      <c r="B1089">
        <v>122430</v>
      </c>
      <c r="C1089" t="s">
        <v>127</v>
      </c>
      <c r="D1089" t="s">
        <v>76</v>
      </c>
      <c r="E1089" t="s">
        <v>2367</v>
      </c>
      <c r="F1089" t="s">
        <v>2368</v>
      </c>
      <c r="G1089" t="s">
        <v>101</v>
      </c>
      <c r="H1089">
        <v>45691</v>
      </c>
      <c r="I1089">
        <v>241.2</v>
      </c>
      <c r="Q1089" t="s">
        <v>54</v>
      </c>
    </row>
    <row r="1090" spans="2:17" hidden="1" x14ac:dyDescent="0.25">
      <c r="B1090">
        <v>104758</v>
      </c>
      <c r="C1090" t="s">
        <v>188</v>
      </c>
      <c r="D1090" t="s">
        <v>76</v>
      </c>
      <c r="E1090" t="s">
        <v>2369</v>
      </c>
      <c r="F1090" t="s">
        <v>2370</v>
      </c>
      <c r="G1090" t="s">
        <v>101</v>
      </c>
      <c r="H1090">
        <v>45688</v>
      </c>
      <c r="I1090">
        <v>643.20000000000005</v>
      </c>
      <c r="Q1090" t="s">
        <v>54</v>
      </c>
    </row>
    <row r="1091" spans="2:17" hidden="1" x14ac:dyDescent="0.25">
      <c r="B1091">
        <v>107341</v>
      </c>
      <c r="C1091" t="s">
        <v>2181</v>
      </c>
      <c r="D1091" t="s">
        <v>76</v>
      </c>
      <c r="E1091" t="s">
        <v>2371</v>
      </c>
      <c r="F1091" t="s">
        <v>2372</v>
      </c>
      <c r="G1091" t="s">
        <v>79</v>
      </c>
      <c r="H1091">
        <v>45622</v>
      </c>
      <c r="I1091">
        <v>265.79000000000002</v>
      </c>
      <c r="Q1091" t="s">
        <v>54</v>
      </c>
    </row>
    <row r="1092" spans="2:17" hidden="1" x14ac:dyDescent="0.25">
      <c r="B1092">
        <v>129003</v>
      </c>
      <c r="C1092" t="s">
        <v>2374</v>
      </c>
      <c r="D1092" t="s">
        <v>76</v>
      </c>
      <c r="E1092" t="s">
        <v>2375</v>
      </c>
      <c r="F1092" t="s">
        <v>2376</v>
      </c>
      <c r="G1092" t="s">
        <v>79</v>
      </c>
      <c r="H1092">
        <v>45578</v>
      </c>
      <c r="I1092">
        <v>7904.21</v>
      </c>
      <c r="Q1092" t="s">
        <v>54</v>
      </c>
    </row>
    <row r="1093" spans="2:17" hidden="1" x14ac:dyDescent="0.25">
      <c r="B1093">
        <v>108164</v>
      </c>
      <c r="C1093" t="s">
        <v>86</v>
      </c>
      <c r="D1093" t="s">
        <v>76</v>
      </c>
      <c r="E1093" t="s">
        <v>2377</v>
      </c>
      <c r="F1093" t="s">
        <v>2378</v>
      </c>
      <c r="G1093" t="s">
        <v>79</v>
      </c>
      <c r="H1093">
        <v>45582</v>
      </c>
      <c r="I1093">
        <v>1537.48</v>
      </c>
      <c r="Q1093" t="s">
        <v>54</v>
      </c>
    </row>
    <row r="1094" spans="2:17" hidden="1" x14ac:dyDescent="0.25">
      <c r="B1094">
        <v>122430</v>
      </c>
      <c r="C1094" t="s">
        <v>127</v>
      </c>
      <c r="D1094" t="s">
        <v>76</v>
      </c>
      <c r="E1094" t="s">
        <v>2379</v>
      </c>
      <c r="F1094" t="s">
        <v>996</v>
      </c>
      <c r="G1094" t="s">
        <v>79</v>
      </c>
      <c r="H1094">
        <v>45665</v>
      </c>
      <c r="I1094">
        <v>5494</v>
      </c>
      <c r="Q1094" t="s">
        <v>54</v>
      </c>
    </row>
    <row r="1095" spans="2:17" hidden="1" x14ac:dyDescent="0.25">
      <c r="B1095">
        <v>107786</v>
      </c>
      <c r="C1095" t="s">
        <v>242</v>
      </c>
      <c r="D1095" t="s">
        <v>76</v>
      </c>
      <c r="E1095" t="s">
        <v>2380</v>
      </c>
      <c r="F1095" t="s">
        <v>2381</v>
      </c>
      <c r="G1095" t="s">
        <v>101</v>
      </c>
      <c r="H1095">
        <v>45693</v>
      </c>
      <c r="I1095">
        <v>3873.28</v>
      </c>
      <c r="Q1095" t="s">
        <v>54</v>
      </c>
    </row>
    <row r="1096" spans="2:17" hidden="1" x14ac:dyDescent="0.25">
      <c r="B1096">
        <v>122430</v>
      </c>
      <c r="C1096" t="s">
        <v>127</v>
      </c>
      <c r="D1096" t="s">
        <v>76</v>
      </c>
      <c r="E1096" t="s">
        <v>2382</v>
      </c>
      <c r="F1096" t="s">
        <v>2383</v>
      </c>
      <c r="G1096" t="s">
        <v>101</v>
      </c>
      <c r="H1096">
        <v>45708</v>
      </c>
      <c r="I1096">
        <v>49.9</v>
      </c>
      <c r="Q1096" t="s">
        <v>54</v>
      </c>
    </row>
    <row r="1097" spans="2:17" hidden="1" x14ac:dyDescent="0.25">
      <c r="B1097">
        <v>103423</v>
      </c>
      <c r="C1097" t="s">
        <v>82</v>
      </c>
      <c r="D1097" t="s">
        <v>76</v>
      </c>
      <c r="E1097" t="s">
        <v>2384</v>
      </c>
      <c r="F1097" t="s">
        <v>292</v>
      </c>
      <c r="G1097" t="s">
        <v>101</v>
      </c>
      <c r="H1097">
        <v>45718</v>
      </c>
      <c r="I1097">
        <v>2901.49</v>
      </c>
      <c r="Q1097" t="s">
        <v>54</v>
      </c>
    </row>
    <row r="1098" spans="2:17" hidden="1" x14ac:dyDescent="0.25">
      <c r="B1098">
        <v>107659</v>
      </c>
      <c r="C1098" t="s">
        <v>679</v>
      </c>
      <c r="D1098" t="s">
        <v>76</v>
      </c>
      <c r="E1098" t="s">
        <v>2385</v>
      </c>
      <c r="F1098" t="s">
        <v>2386</v>
      </c>
      <c r="G1098" t="s">
        <v>79</v>
      </c>
      <c r="H1098">
        <v>45631</v>
      </c>
      <c r="I1098">
        <v>777.48</v>
      </c>
      <c r="Q1098" t="s">
        <v>54</v>
      </c>
    </row>
    <row r="1099" spans="2:17" hidden="1" x14ac:dyDescent="0.25">
      <c r="B1099">
        <v>104564</v>
      </c>
      <c r="C1099" t="s">
        <v>2388</v>
      </c>
      <c r="D1099" t="s">
        <v>76</v>
      </c>
      <c r="E1099" t="s">
        <v>2389</v>
      </c>
      <c r="F1099" t="s">
        <v>2390</v>
      </c>
      <c r="G1099" t="s">
        <v>79</v>
      </c>
      <c r="H1099">
        <v>45566</v>
      </c>
      <c r="I1099">
        <v>74.739999999999995</v>
      </c>
      <c r="Q1099" t="s">
        <v>54</v>
      </c>
    </row>
    <row r="1100" spans="2:17" hidden="1" x14ac:dyDescent="0.25">
      <c r="B1100">
        <v>122430</v>
      </c>
      <c r="C1100" t="s">
        <v>127</v>
      </c>
      <c r="D1100" t="s">
        <v>76</v>
      </c>
      <c r="E1100" t="s">
        <v>2391</v>
      </c>
      <c r="F1100" t="s">
        <v>1078</v>
      </c>
      <c r="G1100" t="s">
        <v>79</v>
      </c>
      <c r="H1100">
        <v>45595</v>
      </c>
      <c r="I1100">
        <v>772</v>
      </c>
      <c r="Q1100" t="s">
        <v>54</v>
      </c>
    </row>
    <row r="1101" spans="2:17" hidden="1" x14ac:dyDescent="0.25">
      <c r="B1101">
        <v>107786</v>
      </c>
      <c r="C1101" t="s">
        <v>242</v>
      </c>
      <c r="D1101" t="s">
        <v>76</v>
      </c>
      <c r="E1101" t="s">
        <v>2392</v>
      </c>
      <c r="F1101" t="s">
        <v>2393</v>
      </c>
      <c r="G1101" t="s">
        <v>101</v>
      </c>
      <c r="H1101">
        <v>45693</v>
      </c>
      <c r="I1101">
        <v>36.72</v>
      </c>
      <c r="Q1101" t="s">
        <v>54</v>
      </c>
    </row>
    <row r="1102" spans="2:17" hidden="1" x14ac:dyDescent="0.25">
      <c r="B1102">
        <v>107786</v>
      </c>
      <c r="C1102" t="s">
        <v>242</v>
      </c>
      <c r="D1102" t="s">
        <v>76</v>
      </c>
      <c r="E1102" t="s">
        <v>2394</v>
      </c>
      <c r="F1102" t="s">
        <v>2395</v>
      </c>
      <c r="G1102" t="s">
        <v>79</v>
      </c>
      <c r="H1102">
        <v>45581</v>
      </c>
      <c r="I1102">
        <v>7198.96</v>
      </c>
      <c r="Q1102" t="s">
        <v>54</v>
      </c>
    </row>
    <row r="1103" spans="2:17" hidden="1" x14ac:dyDescent="0.25">
      <c r="B1103">
        <v>107786</v>
      </c>
      <c r="C1103" t="s">
        <v>242</v>
      </c>
      <c r="D1103" t="s">
        <v>76</v>
      </c>
      <c r="E1103" t="s">
        <v>2396</v>
      </c>
      <c r="F1103" t="s">
        <v>2397</v>
      </c>
      <c r="G1103" t="s">
        <v>79</v>
      </c>
      <c r="H1103">
        <v>45652</v>
      </c>
      <c r="I1103">
        <v>273.08999999999997</v>
      </c>
      <c r="Q1103" t="s">
        <v>54</v>
      </c>
    </row>
    <row r="1104" spans="2:17" hidden="1" x14ac:dyDescent="0.25">
      <c r="B1104">
        <v>107768</v>
      </c>
      <c r="C1104" t="s">
        <v>225</v>
      </c>
      <c r="D1104" t="s">
        <v>76</v>
      </c>
      <c r="E1104" t="s">
        <v>2398</v>
      </c>
      <c r="F1104" t="s">
        <v>2399</v>
      </c>
      <c r="G1104" t="s">
        <v>101</v>
      </c>
      <c r="H1104">
        <v>45709</v>
      </c>
      <c r="I1104">
        <v>2190.3000000000002</v>
      </c>
      <c r="Q1104" t="s">
        <v>54</v>
      </c>
    </row>
    <row r="1105" spans="2:17" hidden="1" x14ac:dyDescent="0.25">
      <c r="B1105">
        <v>104758</v>
      </c>
      <c r="C1105" t="s">
        <v>188</v>
      </c>
      <c r="D1105" t="s">
        <v>76</v>
      </c>
      <c r="E1105" t="s">
        <v>2400</v>
      </c>
      <c r="F1105" t="s">
        <v>2401</v>
      </c>
      <c r="G1105" t="s">
        <v>79</v>
      </c>
      <c r="H1105">
        <v>45568</v>
      </c>
      <c r="I1105">
        <v>643.20000000000005</v>
      </c>
      <c r="Q1105" t="s">
        <v>54</v>
      </c>
    </row>
    <row r="1106" spans="2:17" hidden="1" x14ac:dyDescent="0.25">
      <c r="B1106">
        <v>107486</v>
      </c>
      <c r="C1106" t="s">
        <v>308</v>
      </c>
      <c r="D1106" t="s">
        <v>76</v>
      </c>
      <c r="E1106" t="s">
        <v>2402</v>
      </c>
      <c r="F1106" t="s">
        <v>2403</v>
      </c>
      <c r="G1106" t="s">
        <v>101</v>
      </c>
      <c r="H1106">
        <v>45688</v>
      </c>
      <c r="I1106">
        <v>7429.68</v>
      </c>
      <c r="Q1106" t="s">
        <v>54</v>
      </c>
    </row>
    <row r="1107" spans="2:17" hidden="1" x14ac:dyDescent="0.25">
      <c r="B1107">
        <v>124648</v>
      </c>
      <c r="C1107" t="s">
        <v>1756</v>
      </c>
      <c r="D1107" t="s">
        <v>76</v>
      </c>
      <c r="E1107" t="s">
        <v>2404</v>
      </c>
      <c r="F1107" t="s">
        <v>2405</v>
      </c>
      <c r="G1107" t="s">
        <v>79</v>
      </c>
      <c r="H1107">
        <v>45579</v>
      </c>
      <c r="I1107">
        <v>664</v>
      </c>
      <c r="Q1107" t="s">
        <v>54</v>
      </c>
    </row>
    <row r="1108" spans="2:17" hidden="1" x14ac:dyDescent="0.25">
      <c r="B1108">
        <v>108481</v>
      </c>
      <c r="C1108" t="s">
        <v>121</v>
      </c>
      <c r="D1108" t="s">
        <v>76</v>
      </c>
      <c r="E1108" t="s">
        <v>2406</v>
      </c>
      <c r="F1108" t="s">
        <v>2407</v>
      </c>
      <c r="G1108" t="s">
        <v>79</v>
      </c>
      <c r="H1108">
        <v>45614</v>
      </c>
      <c r="I1108">
        <v>1639</v>
      </c>
      <c r="Q1108" t="s">
        <v>54</v>
      </c>
    </row>
    <row r="1109" spans="2:17" hidden="1" x14ac:dyDescent="0.25">
      <c r="B1109">
        <v>107486</v>
      </c>
      <c r="C1109" t="s">
        <v>308</v>
      </c>
      <c r="D1109" t="s">
        <v>76</v>
      </c>
      <c r="E1109" t="s">
        <v>2408</v>
      </c>
      <c r="F1109" t="s">
        <v>2409</v>
      </c>
      <c r="G1109" t="s">
        <v>79</v>
      </c>
      <c r="H1109">
        <v>45645</v>
      </c>
      <c r="I1109">
        <v>465.82</v>
      </c>
      <c r="Q1109" t="s">
        <v>54</v>
      </c>
    </row>
    <row r="1110" spans="2:17" hidden="1" x14ac:dyDescent="0.25">
      <c r="B1110">
        <v>104758</v>
      </c>
      <c r="C1110" t="s">
        <v>188</v>
      </c>
      <c r="D1110" t="s">
        <v>76</v>
      </c>
      <c r="E1110" t="s">
        <v>2410</v>
      </c>
      <c r="F1110" t="s">
        <v>2411</v>
      </c>
      <c r="G1110" t="s">
        <v>79</v>
      </c>
      <c r="H1110">
        <v>45639</v>
      </c>
      <c r="I1110">
        <v>1660</v>
      </c>
      <c r="Q1110" t="s">
        <v>54</v>
      </c>
    </row>
    <row r="1111" spans="2:17" hidden="1" x14ac:dyDescent="0.25">
      <c r="B1111">
        <v>107786</v>
      </c>
      <c r="C1111" t="s">
        <v>242</v>
      </c>
      <c r="D1111" t="s">
        <v>76</v>
      </c>
      <c r="E1111" t="s">
        <v>2412</v>
      </c>
      <c r="F1111" t="s">
        <v>2413</v>
      </c>
      <c r="G1111" t="s">
        <v>101</v>
      </c>
      <c r="H1111">
        <v>45657</v>
      </c>
      <c r="I1111">
        <v>1591.95</v>
      </c>
      <c r="Q1111" t="s">
        <v>54</v>
      </c>
    </row>
    <row r="1112" spans="2:17" hidden="1" x14ac:dyDescent="0.25">
      <c r="B1112">
        <v>107786</v>
      </c>
      <c r="C1112" t="s">
        <v>242</v>
      </c>
      <c r="D1112" t="s">
        <v>76</v>
      </c>
      <c r="E1112" t="s">
        <v>2414</v>
      </c>
      <c r="F1112" t="s">
        <v>2381</v>
      </c>
      <c r="G1112" t="s">
        <v>101</v>
      </c>
      <c r="H1112">
        <v>45698</v>
      </c>
      <c r="I1112">
        <v>2344.1999999999998</v>
      </c>
      <c r="Q1112" t="s">
        <v>54</v>
      </c>
    </row>
    <row r="1113" spans="2:17" hidden="1" x14ac:dyDescent="0.25">
      <c r="B1113">
        <v>107786</v>
      </c>
      <c r="C1113" t="s">
        <v>242</v>
      </c>
      <c r="D1113" t="s">
        <v>76</v>
      </c>
      <c r="E1113" t="s">
        <v>2415</v>
      </c>
      <c r="F1113" t="s">
        <v>2416</v>
      </c>
      <c r="G1113" t="s">
        <v>79</v>
      </c>
      <c r="H1113">
        <v>45609</v>
      </c>
      <c r="I1113">
        <v>110.16</v>
      </c>
      <c r="Q1113" t="s">
        <v>54</v>
      </c>
    </row>
    <row r="1114" spans="2:17" hidden="1" x14ac:dyDescent="0.25">
      <c r="B1114">
        <v>107786</v>
      </c>
      <c r="C1114" t="s">
        <v>242</v>
      </c>
      <c r="D1114" t="s">
        <v>76</v>
      </c>
      <c r="E1114" t="s">
        <v>2417</v>
      </c>
      <c r="F1114" t="s">
        <v>2418</v>
      </c>
      <c r="G1114" t="s">
        <v>101</v>
      </c>
      <c r="H1114">
        <v>45665</v>
      </c>
      <c r="I1114">
        <v>4176.71</v>
      </c>
      <c r="Q1114" t="s">
        <v>54</v>
      </c>
    </row>
    <row r="1115" spans="2:17" hidden="1" x14ac:dyDescent="0.25">
      <c r="B1115">
        <v>103269</v>
      </c>
      <c r="C1115" t="s">
        <v>262</v>
      </c>
      <c r="D1115" t="s">
        <v>76</v>
      </c>
      <c r="E1115" t="s">
        <v>2419</v>
      </c>
      <c r="F1115" t="s">
        <v>2420</v>
      </c>
      <c r="G1115" t="s">
        <v>101</v>
      </c>
      <c r="H1115">
        <v>45713</v>
      </c>
      <c r="I1115">
        <v>249.34</v>
      </c>
      <c r="Q1115" t="s">
        <v>54</v>
      </c>
    </row>
    <row r="1116" spans="2:17" hidden="1" x14ac:dyDescent="0.25">
      <c r="B1116">
        <v>108164</v>
      </c>
      <c r="C1116" t="s">
        <v>86</v>
      </c>
      <c r="D1116" t="s">
        <v>76</v>
      </c>
      <c r="E1116" t="s">
        <v>2421</v>
      </c>
      <c r="F1116" t="s">
        <v>2422</v>
      </c>
      <c r="G1116" t="s">
        <v>79</v>
      </c>
      <c r="H1116">
        <v>45628</v>
      </c>
      <c r="I1116">
        <v>64.08</v>
      </c>
      <c r="Q1116" t="s">
        <v>54</v>
      </c>
    </row>
    <row r="1117" spans="2:17" hidden="1" x14ac:dyDescent="0.25">
      <c r="B1117">
        <v>107659</v>
      </c>
      <c r="C1117" t="s">
        <v>679</v>
      </c>
      <c r="D1117" t="s">
        <v>76</v>
      </c>
      <c r="E1117" t="s">
        <v>2423</v>
      </c>
      <c r="F1117" t="s">
        <v>2424</v>
      </c>
      <c r="G1117" t="s">
        <v>79</v>
      </c>
      <c r="H1117">
        <v>45596</v>
      </c>
      <c r="I1117">
        <v>126.08</v>
      </c>
      <c r="Q1117" t="s">
        <v>54</v>
      </c>
    </row>
    <row r="1118" spans="2:17" hidden="1" x14ac:dyDescent="0.25">
      <c r="B1118">
        <v>122430</v>
      </c>
      <c r="C1118" t="s">
        <v>127</v>
      </c>
      <c r="D1118" t="s">
        <v>76</v>
      </c>
      <c r="E1118" t="s">
        <v>2425</v>
      </c>
      <c r="F1118" t="s">
        <v>2426</v>
      </c>
      <c r="G1118" t="s">
        <v>79</v>
      </c>
      <c r="H1118">
        <v>45649</v>
      </c>
      <c r="I1118">
        <v>241.2</v>
      </c>
      <c r="Q1118" t="s">
        <v>54</v>
      </c>
    </row>
    <row r="1119" spans="2:17" hidden="1" x14ac:dyDescent="0.25">
      <c r="B1119">
        <v>107786</v>
      </c>
      <c r="C1119" t="s">
        <v>242</v>
      </c>
      <c r="D1119" t="s">
        <v>76</v>
      </c>
      <c r="E1119" t="s">
        <v>2427</v>
      </c>
      <c r="F1119" t="s">
        <v>1916</v>
      </c>
      <c r="G1119" t="s">
        <v>101</v>
      </c>
      <c r="H1119">
        <v>45665</v>
      </c>
      <c r="I1119">
        <v>90.1</v>
      </c>
      <c r="Q1119" t="s">
        <v>54</v>
      </c>
    </row>
    <row r="1120" spans="2:17" hidden="1" x14ac:dyDescent="0.25">
      <c r="B1120">
        <v>107786</v>
      </c>
      <c r="C1120" t="s">
        <v>242</v>
      </c>
      <c r="D1120" t="s">
        <v>76</v>
      </c>
      <c r="E1120" t="s">
        <v>2428</v>
      </c>
      <c r="F1120" t="s">
        <v>2429</v>
      </c>
      <c r="G1120" t="s">
        <v>101</v>
      </c>
      <c r="H1120">
        <v>45672</v>
      </c>
      <c r="I1120">
        <v>7930.45</v>
      </c>
      <c r="Q1120" t="s">
        <v>54</v>
      </c>
    </row>
    <row r="1121" spans="2:17" hidden="1" x14ac:dyDescent="0.25">
      <c r="B1121">
        <v>107786</v>
      </c>
      <c r="C1121" t="s">
        <v>242</v>
      </c>
      <c r="D1121" t="s">
        <v>76</v>
      </c>
      <c r="E1121" t="s">
        <v>2430</v>
      </c>
      <c r="F1121" t="s">
        <v>2431</v>
      </c>
      <c r="G1121" t="s">
        <v>79</v>
      </c>
      <c r="H1121">
        <v>45649</v>
      </c>
      <c r="I1121">
        <v>216.75</v>
      </c>
      <c r="Q1121" t="s">
        <v>54</v>
      </c>
    </row>
    <row r="1122" spans="2:17" hidden="1" x14ac:dyDescent="0.25">
      <c r="B1122">
        <v>128340</v>
      </c>
      <c r="C1122" t="s">
        <v>137</v>
      </c>
      <c r="D1122" t="s">
        <v>76</v>
      </c>
      <c r="E1122" t="s">
        <v>2432</v>
      </c>
      <c r="F1122" t="s">
        <v>2433</v>
      </c>
      <c r="G1122" t="s">
        <v>79</v>
      </c>
      <c r="H1122">
        <v>45671</v>
      </c>
      <c r="I1122">
        <v>416.02</v>
      </c>
      <c r="Q1122" t="s">
        <v>54</v>
      </c>
    </row>
    <row r="1123" spans="2:17" hidden="1" x14ac:dyDescent="0.25">
      <c r="B1123">
        <v>103423</v>
      </c>
      <c r="C1123" t="s">
        <v>82</v>
      </c>
      <c r="D1123" t="s">
        <v>76</v>
      </c>
      <c r="E1123" t="s">
        <v>2434</v>
      </c>
      <c r="F1123" t="s">
        <v>2435</v>
      </c>
      <c r="G1123" t="s">
        <v>101</v>
      </c>
      <c r="H1123">
        <v>45659</v>
      </c>
      <c r="I1123">
        <v>4367</v>
      </c>
      <c r="Q1123" t="s">
        <v>54</v>
      </c>
    </row>
    <row r="1124" spans="2:17" hidden="1" x14ac:dyDescent="0.25">
      <c r="B1124">
        <v>122430</v>
      </c>
      <c r="C1124" t="s">
        <v>127</v>
      </c>
      <c r="D1124" t="s">
        <v>76</v>
      </c>
      <c r="E1124" t="s">
        <v>2436</v>
      </c>
      <c r="F1124" t="s">
        <v>2437</v>
      </c>
      <c r="G1124" t="s">
        <v>79</v>
      </c>
      <c r="H1124">
        <v>45588</v>
      </c>
      <c r="I1124">
        <v>277.2</v>
      </c>
      <c r="Q1124" t="s">
        <v>54</v>
      </c>
    </row>
    <row r="1125" spans="2:17" hidden="1" x14ac:dyDescent="0.25">
      <c r="B1125" s="56" t="s">
        <v>605</v>
      </c>
      <c r="C1125" t="s">
        <v>606</v>
      </c>
      <c r="D1125" t="s">
        <v>76</v>
      </c>
      <c r="E1125" t="s">
        <v>2438</v>
      </c>
      <c r="F1125" t="s">
        <v>2439</v>
      </c>
      <c r="G1125" t="s">
        <v>79</v>
      </c>
      <c r="H1125">
        <v>45567</v>
      </c>
      <c r="I1125">
        <v>0</v>
      </c>
      <c r="Q1125" t="s">
        <v>54</v>
      </c>
    </row>
    <row r="1126" spans="2:17" hidden="1" x14ac:dyDescent="0.25">
      <c r="B1126">
        <v>107786</v>
      </c>
      <c r="C1126" t="s">
        <v>242</v>
      </c>
      <c r="D1126" t="s">
        <v>76</v>
      </c>
      <c r="E1126" t="s">
        <v>2440</v>
      </c>
      <c r="F1126" t="s">
        <v>1353</v>
      </c>
      <c r="G1126" t="s">
        <v>79</v>
      </c>
      <c r="H1126">
        <v>45569</v>
      </c>
      <c r="I1126">
        <v>6158.42</v>
      </c>
      <c r="Q1126" t="s">
        <v>54</v>
      </c>
    </row>
    <row r="1127" spans="2:17" hidden="1" x14ac:dyDescent="0.25">
      <c r="B1127">
        <v>122430</v>
      </c>
      <c r="C1127" t="s">
        <v>127</v>
      </c>
      <c r="D1127" t="s">
        <v>76</v>
      </c>
      <c r="E1127" t="s">
        <v>2441</v>
      </c>
      <c r="F1127" t="s">
        <v>2442</v>
      </c>
      <c r="G1127" t="s">
        <v>79</v>
      </c>
      <c r="H1127">
        <v>45604</v>
      </c>
      <c r="I1127">
        <v>562.79999999999995</v>
      </c>
      <c r="Q1127" t="s">
        <v>54</v>
      </c>
    </row>
    <row r="1128" spans="2:17" hidden="1" x14ac:dyDescent="0.25">
      <c r="B1128">
        <v>107776</v>
      </c>
      <c r="C1128" t="s">
        <v>151</v>
      </c>
      <c r="D1128" t="s">
        <v>76</v>
      </c>
      <c r="E1128" t="s">
        <v>2443</v>
      </c>
      <c r="F1128" t="s">
        <v>2444</v>
      </c>
      <c r="G1128" t="s">
        <v>79</v>
      </c>
      <c r="H1128">
        <v>45673</v>
      </c>
      <c r="I1128">
        <v>320.85000000000002</v>
      </c>
      <c r="Q1128" t="s">
        <v>54</v>
      </c>
    </row>
    <row r="1129" spans="2:17" hidden="1" x14ac:dyDescent="0.25">
      <c r="B1129">
        <v>126511</v>
      </c>
      <c r="C1129" t="s">
        <v>2446</v>
      </c>
      <c r="D1129" t="s">
        <v>76</v>
      </c>
      <c r="E1129" t="s">
        <v>2447</v>
      </c>
      <c r="F1129" t="s">
        <v>2448</v>
      </c>
      <c r="G1129" t="s">
        <v>79</v>
      </c>
      <c r="H1129">
        <v>45645</v>
      </c>
      <c r="I1129">
        <v>2645.47</v>
      </c>
      <c r="Q1129" t="s">
        <v>54</v>
      </c>
    </row>
    <row r="1130" spans="2:17" hidden="1" x14ac:dyDescent="0.25">
      <c r="B1130">
        <v>122430</v>
      </c>
      <c r="C1130" t="s">
        <v>127</v>
      </c>
      <c r="D1130" t="s">
        <v>76</v>
      </c>
      <c r="E1130" t="s">
        <v>2449</v>
      </c>
      <c r="F1130" t="s">
        <v>2450</v>
      </c>
      <c r="G1130" t="s">
        <v>101</v>
      </c>
      <c r="H1130">
        <v>45686</v>
      </c>
      <c r="I1130">
        <v>160.80000000000001</v>
      </c>
      <c r="Q1130" t="s">
        <v>54</v>
      </c>
    </row>
    <row r="1131" spans="2:17" hidden="1" x14ac:dyDescent="0.25">
      <c r="B1131">
        <v>104758</v>
      </c>
      <c r="C1131" t="s">
        <v>188</v>
      </c>
      <c r="D1131" t="s">
        <v>76</v>
      </c>
      <c r="E1131" t="s">
        <v>2451</v>
      </c>
      <c r="F1131" t="s">
        <v>2452</v>
      </c>
      <c r="G1131" t="s">
        <v>79</v>
      </c>
      <c r="H1131">
        <v>45583</v>
      </c>
      <c r="I1131">
        <v>1440.66</v>
      </c>
      <c r="Q1131" t="s">
        <v>54</v>
      </c>
    </row>
    <row r="1132" spans="2:17" hidden="1" x14ac:dyDescent="0.25">
      <c r="B1132">
        <v>107486</v>
      </c>
      <c r="C1132" t="s">
        <v>308</v>
      </c>
      <c r="D1132" t="s">
        <v>76</v>
      </c>
      <c r="E1132" t="s">
        <v>2453</v>
      </c>
      <c r="F1132" t="s">
        <v>2454</v>
      </c>
      <c r="G1132" t="s">
        <v>79</v>
      </c>
      <c r="H1132">
        <v>45623</v>
      </c>
      <c r="I1132">
        <v>720.87</v>
      </c>
      <c r="Q1132" t="s">
        <v>54</v>
      </c>
    </row>
    <row r="1133" spans="2:17" hidden="1" x14ac:dyDescent="0.25">
      <c r="B1133">
        <v>107786</v>
      </c>
      <c r="C1133" t="s">
        <v>242</v>
      </c>
      <c r="D1133" t="s">
        <v>76</v>
      </c>
      <c r="E1133" t="s">
        <v>2455</v>
      </c>
      <c r="F1133" t="s">
        <v>2456</v>
      </c>
      <c r="G1133" t="s">
        <v>101</v>
      </c>
      <c r="H1133">
        <v>45665</v>
      </c>
      <c r="I1133">
        <v>3582.75</v>
      </c>
      <c r="Q1133" t="s">
        <v>54</v>
      </c>
    </row>
    <row r="1134" spans="2:17" hidden="1" x14ac:dyDescent="0.25">
      <c r="B1134">
        <v>104323</v>
      </c>
      <c r="C1134" t="s">
        <v>1187</v>
      </c>
      <c r="D1134" t="s">
        <v>76</v>
      </c>
      <c r="E1134" t="s">
        <v>2457</v>
      </c>
      <c r="F1134" t="s">
        <v>2458</v>
      </c>
      <c r="G1134" t="s">
        <v>79</v>
      </c>
      <c r="H1134">
        <v>45697</v>
      </c>
      <c r="I1134">
        <v>11644.43</v>
      </c>
      <c r="Q1134" t="s">
        <v>54</v>
      </c>
    </row>
    <row r="1135" spans="2:17" hidden="1" x14ac:dyDescent="0.25">
      <c r="B1135">
        <v>122430</v>
      </c>
      <c r="C1135" t="s">
        <v>127</v>
      </c>
      <c r="D1135" t="s">
        <v>76</v>
      </c>
      <c r="E1135" t="s">
        <v>2459</v>
      </c>
      <c r="F1135" t="s">
        <v>2460</v>
      </c>
      <c r="G1135" t="s">
        <v>79</v>
      </c>
      <c r="H1135">
        <v>45604</v>
      </c>
      <c r="I1135">
        <v>160.80000000000001</v>
      </c>
      <c r="Q1135" t="s">
        <v>54</v>
      </c>
    </row>
    <row r="1136" spans="2:17" hidden="1" x14ac:dyDescent="0.25">
      <c r="B1136">
        <v>104758</v>
      </c>
      <c r="C1136" t="s">
        <v>188</v>
      </c>
      <c r="D1136" t="s">
        <v>76</v>
      </c>
      <c r="E1136" t="s">
        <v>2461</v>
      </c>
      <c r="F1136" t="s">
        <v>2462</v>
      </c>
      <c r="G1136" t="s">
        <v>79</v>
      </c>
      <c r="H1136">
        <v>45615</v>
      </c>
      <c r="I1136">
        <v>1614</v>
      </c>
      <c r="Q1136" t="s">
        <v>54</v>
      </c>
    </row>
    <row r="1137" spans="2:17" hidden="1" x14ac:dyDescent="0.25">
      <c r="B1137">
        <v>104804</v>
      </c>
      <c r="C1137" t="s">
        <v>367</v>
      </c>
      <c r="D1137" t="s">
        <v>76</v>
      </c>
      <c r="E1137" t="s">
        <v>2463</v>
      </c>
      <c r="F1137" t="s">
        <v>2464</v>
      </c>
      <c r="G1137" t="s">
        <v>79</v>
      </c>
      <c r="H1137">
        <v>45580</v>
      </c>
      <c r="I1137">
        <v>7441.36</v>
      </c>
      <c r="Q1137" t="s">
        <v>54</v>
      </c>
    </row>
    <row r="1138" spans="2:17" hidden="1" x14ac:dyDescent="0.25">
      <c r="B1138">
        <v>107786</v>
      </c>
      <c r="C1138" t="s">
        <v>242</v>
      </c>
      <c r="D1138" t="s">
        <v>76</v>
      </c>
      <c r="E1138" t="s">
        <v>2465</v>
      </c>
      <c r="F1138" t="s">
        <v>2466</v>
      </c>
      <c r="G1138" t="s">
        <v>79</v>
      </c>
      <c r="H1138">
        <v>45630</v>
      </c>
      <c r="I1138">
        <v>551.82000000000005</v>
      </c>
      <c r="Q1138" t="s">
        <v>54</v>
      </c>
    </row>
    <row r="1139" spans="2:17" hidden="1" x14ac:dyDescent="0.25">
      <c r="B1139">
        <v>122430</v>
      </c>
      <c r="C1139" t="s">
        <v>127</v>
      </c>
      <c r="D1139" t="s">
        <v>76</v>
      </c>
      <c r="E1139" t="s">
        <v>2467</v>
      </c>
      <c r="F1139" t="s">
        <v>2468</v>
      </c>
      <c r="G1139" t="s">
        <v>79</v>
      </c>
      <c r="H1139">
        <v>45667</v>
      </c>
      <c r="I1139">
        <v>92.16</v>
      </c>
      <c r="Q1139" t="s">
        <v>54</v>
      </c>
    </row>
    <row r="1140" spans="2:17" hidden="1" x14ac:dyDescent="0.25">
      <c r="B1140">
        <v>107776</v>
      </c>
      <c r="C1140" t="s">
        <v>151</v>
      </c>
      <c r="D1140" t="s">
        <v>76</v>
      </c>
      <c r="E1140" t="s">
        <v>2469</v>
      </c>
      <c r="F1140" t="s">
        <v>2470</v>
      </c>
      <c r="G1140" t="s">
        <v>101</v>
      </c>
      <c r="H1140">
        <v>45715</v>
      </c>
      <c r="I1140">
        <v>13315.03</v>
      </c>
      <c r="Q1140" t="s">
        <v>54</v>
      </c>
    </row>
    <row r="1141" spans="2:17" hidden="1" x14ac:dyDescent="0.25">
      <c r="B1141">
        <v>108164</v>
      </c>
      <c r="C1141" t="s">
        <v>86</v>
      </c>
      <c r="D1141" t="s">
        <v>76</v>
      </c>
      <c r="E1141" t="s">
        <v>2471</v>
      </c>
      <c r="F1141" t="s">
        <v>2472</v>
      </c>
      <c r="G1141" t="s">
        <v>79</v>
      </c>
      <c r="H1141">
        <v>45582</v>
      </c>
      <c r="I1141">
        <v>489.35</v>
      </c>
      <c r="Q1141" t="s">
        <v>54</v>
      </c>
    </row>
    <row r="1142" spans="2:17" hidden="1" x14ac:dyDescent="0.25">
      <c r="B1142">
        <v>107786</v>
      </c>
      <c r="C1142" t="s">
        <v>242</v>
      </c>
      <c r="D1142" t="s">
        <v>76</v>
      </c>
      <c r="E1142" t="s">
        <v>2473</v>
      </c>
      <c r="F1142" t="s">
        <v>2474</v>
      </c>
      <c r="G1142" t="s">
        <v>79</v>
      </c>
      <c r="H1142">
        <v>45656</v>
      </c>
      <c r="I1142">
        <v>95.69</v>
      </c>
      <c r="Q1142" t="s">
        <v>54</v>
      </c>
    </row>
    <row r="1143" spans="2:17" hidden="1" x14ac:dyDescent="0.25">
      <c r="B1143">
        <v>122430</v>
      </c>
      <c r="C1143" t="s">
        <v>127</v>
      </c>
      <c r="D1143" t="s">
        <v>76</v>
      </c>
      <c r="E1143" t="s">
        <v>2475</v>
      </c>
      <c r="F1143" t="s">
        <v>2476</v>
      </c>
      <c r="G1143" t="s">
        <v>101</v>
      </c>
      <c r="H1143">
        <v>45715</v>
      </c>
      <c r="I1143">
        <v>111.6</v>
      </c>
      <c r="Q1143" t="s">
        <v>54</v>
      </c>
    </row>
    <row r="1144" spans="2:17" hidden="1" x14ac:dyDescent="0.25">
      <c r="B1144">
        <v>107486</v>
      </c>
      <c r="C1144" t="s">
        <v>308</v>
      </c>
      <c r="D1144" t="s">
        <v>76</v>
      </c>
      <c r="E1144" t="s">
        <v>2477</v>
      </c>
      <c r="F1144" t="s">
        <v>2478</v>
      </c>
      <c r="G1144" t="s">
        <v>101</v>
      </c>
      <c r="H1144">
        <v>45701</v>
      </c>
      <c r="I1144">
        <v>1397</v>
      </c>
      <c r="Q1144" t="s">
        <v>54</v>
      </c>
    </row>
    <row r="1145" spans="2:17" hidden="1" x14ac:dyDescent="0.25">
      <c r="B1145">
        <v>115529</v>
      </c>
      <c r="C1145" t="s">
        <v>107</v>
      </c>
      <c r="D1145" t="s">
        <v>76</v>
      </c>
      <c r="E1145" t="s">
        <v>2479</v>
      </c>
      <c r="F1145" t="s">
        <v>210</v>
      </c>
      <c r="G1145" t="s">
        <v>79</v>
      </c>
      <c r="H1145">
        <v>45644</v>
      </c>
      <c r="I1145">
        <v>14184.87</v>
      </c>
      <c r="Q1145" t="s">
        <v>54</v>
      </c>
    </row>
    <row r="1146" spans="2:17" hidden="1" x14ac:dyDescent="0.25">
      <c r="B1146">
        <v>126695</v>
      </c>
      <c r="C1146" t="s">
        <v>167</v>
      </c>
      <c r="D1146" t="s">
        <v>76</v>
      </c>
      <c r="E1146" t="s">
        <v>2480</v>
      </c>
      <c r="F1146" t="s">
        <v>2481</v>
      </c>
      <c r="G1146" t="s">
        <v>101</v>
      </c>
      <c r="H1146">
        <v>45714</v>
      </c>
      <c r="I1146">
        <v>7961.42</v>
      </c>
      <c r="Q1146" t="s">
        <v>54</v>
      </c>
    </row>
    <row r="1147" spans="2:17" hidden="1" x14ac:dyDescent="0.25">
      <c r="B1147">
        <v>107659</v>
      </c>
      <c r="C1147" t="s">
        <v>679</v>
      </c>
      <c r="D1147" t="s">
        <v>76</v>
      </c>
      <c r="E1147" t="s">
        <v>2482</v>
      </c>
      <c r="F1147" t="s">
        <v>2483</v>
      </c>
      <c r="G1147" t="s">
        <v>79</v>
      </c>
      <c r="H1147">
        <v>45588</v>
      </c>
      <c r="I1147">
        <v>622.05999999999995</v>
      </c>
      <c r="Q1147" t="s">
        <v>54</v>
      </c>
    </row>
    <row r="1148" spans="2:17" hidden="1" x14ac:dyDescent="0.25">
      <c r="B1148">
        <v>122430</v>
      </c>
      <c r="C1148" t="s">
        <v>127</v>
      </c>
      <c r="D1148" t="s">
        <v>76</v>
      </c>
      <c r="E1148" t="s">
        <v>2484</v>
      </c>
      <c r="F1148" t="s">
        <v>2485</v>
      </c>
      <c r="G1148" t="s">
        <v>101</v>
      </c>
      <c r="H1148">
        <v>45716</v>
      </c>
      <c r="I1148">
        <v>1158.3</v>
      </c>
      <c r="Q1148" t="s">
        <v>54</v>
      </c>
    </row>
    <row r="1149" spans="2:17" hidden="1" x14ac:dyDescent="0.25">
      <c r="B1149">
        <v>107776</v>
      </c>
      <c r="C1149" t="s">
        <v>151</v>
      </c>
      <c r="D1149" t="s">
        <v>76</v>
      </c>
      <c r="E1149" t="s">
        <v>2486</v>
      </c>
      <c r="F1149" t="s">
        <v>2487</v>
      </c>
      <c r="G1149" t="s">
        <v>101</v>
      </c>
      <c r="H1149">
        <v>45713</v>
      </c>
      <c r="I1149">
        <v>2777.35</v>
      </c>
      <c r="Q1149" t="s">
        <v>54</v>
      </c>
    </row>
    <row r="1150" spans="2:17" hidden="1" x14ac:dyDescent="0.25">
      <c r="B1150">
        <v>103423</v>
      </c>
      <c r="C1150" t="s">
        <v>82</v>
      </c>
      <c r="D1150" t="s">
        <v>76</v>
      </c>
      <c r="E1150" t="s">
        <v>2488</v>
      </c>
      <c r="F1150" t="s">
        <v>2489</v>
      </c>
      <c r="G1150" t="s">
        <v>79</v>
      </c>
      <c r="H1150">
        <v>45569</v>
      </c>
      <c r="I1150">
        <v>735.28</v>
      </c>
      <c r="Q1150" t="s">
        <v>54</v>
      </c>
    </row>
    <row r="1151" spans="2:17" hidden="1" x14ac:dyDescent="0.25">
      <c r="B1151">
        <v>122430</v>
      </c>
      <c r="C1151" t="s">
        <v>127</v>
      </c>
      <c r="D1151" t="s">
        <v>76</v>
      </c>
      <c r="E1151" t="s">
        <v>2490</v>
      </c>
      <c r="F1151" t="s">
        <v>2491</v>
      </c>
      <c r="G1151" t="s">
        <v>79</v>
      </c>
      <c r="H1151">
        <v>45665</v>
      </c>
      <c r="I1151">
        <v>160.80000000000001</v>
      </c>
      <c r="Q1151" t="s">
        <v>54</v>
      </c>
    </row>
    <row r="1152" spans="2:17" hidden="1" x14ac:dyDescent="0.25">
      <c r="B1152">
        <v>103423</v>
      </c>
      <c r="C1152" t="s">
        <v>82</v>
      </c>
      <c r="D1152" t="s">
        <v>76</v>
      </c>
      <c r="E1152" t="s">
        <v>2492</v>
      </c>
      <c r="F1152" t="s">
        <v>2493</v>
      </c>
      <c r="G1152" t="s">
        <v>101</v>
      </c>
      <c r="H1152">
        <v>45695</v>
      </c>
      <c r="I1152">
        <v>967.88</v>
      </c>
      <c r="Q1152" t="s">
        <v>54</v>
      </c>
    </row>
    <row r="1153" spans="2:17" hidden="1" x14ac:dyDescent="0.25">
      <c r="B1153">
        <v>107776</v>
      </c>
      <c r="C1153" t="s">
        <v>151</v>
      </c>
      <c r="D1153" t="s">
        <v>76</v>
      </c>
      <c r="E1153" t="s">
        <v>2494</v>
      </c>
      <c r="F1153" t="s">
        <v>2495</v>
      </c>
      <c r="G1153" t="s">
        <v>79</v>
      </c>
      <c r="H1153">
        <v>45581</v>
      </c>
      <c r="I1153">
        <v>745.54</v>
      </c>
      <c r="Q1153" t="s">
        <v>54</v>
      </c>
    </row>
    <row r="1154" spans="2:17" hidden="1" x14ac:dyDescent="0.25">
      <c r="B1154">
        <v>104758</v>
      </c>
      <c r="C1154" t="s">
        <v>188</v>
      </c>
      <c r="D1154" t="s">
        <v>76</v>
      </c>
      <c r="E1154" t="s">
        <v>2496</v>
      </c>
      <c r="F1154" t="s">
        <v>2497</v>
      </c>
      <c r="G1154" t="s">
        <v>79</v>
      </c>
      <c r="H1154">
        <v>45586</v>
      </c>
      <c r="I1154">
        <v>1848</v>
      </c>
      <c r="Q1154" t="s">
        <v>54</v>
      </c>
    </row>
    <row r="1155" spans="2:17" hidden="1" x14ac:dyDescent="0.25">
      <c r="B1155">
        <v>104758</v>
      </c>
      <c r="C1155" t="s">
        <v>188</v>
      </c>
      <c r="D1155" t="s">
        <v>76</v>
      </c>
      <c r="E1155" t="s">
        <v>2498</v>
      </c>
      <c r="F1155" t="s">
        <v>2499</v>
      </c>
      <c r="G1155" t="s">
        <v>79</v>
      </c>
      <c r="H1155">
        <v>45610</v>
      </c>
      <c r="I1155">
        <v>160.80000000000001</v>
      </c>
      <c r="Q1155" t="s">
        <v>54</v>
      </c>
    </row>
    <row r="1156" spans="2:17" hidden="1" x14ac:dyDescent="0.25">
      <c r="B1156">
        <v>108164</v>
      </c>
      <c r="C1156" t="s">
        <v>86</v>
      </c>
      <c r="D1156" t="s">
        <v>76</v>
      </c>
      <c r="E1156" t="s">
        <v>2500</v>
      </c>
      <c r="F1156" t="s">
        <v>2501</v>
      </c>
      <c r="G1156" t="s">
        <v>101</v>
      </c>
      <c r="H1156">
        <v>45657</v>
      </c>
      <c r="I1156">
        <v>1033.76</v>
      </c>
      <c r="Q1156" t="s">
        <v>54</v>
      </c>
    </row>
    <row r="1157" spans="2:17" hidden="1" x14ac:dyDescent="0.25">
      <c r="B1157">
        <v>122430</v>
      </c>
      <c r="C1157" t="s">
        <v>127</v>
      </c>
      <c r="D1157" t="s">
        <v>76</v>
      </c>
      <c r="E1157" t="s">
        <v>2502</v>
      </c>
      <c r="F1157" t="s">
        <v>2503</v>
      </c>
      <c r="G1157" t="s">
        <v>79</v>
      </c>
      <c r="H1157">
        <v>45666</v>
      </c>
      <c r="I1157">
        <v>16.079999999999998</v>
      </c>
      <c r="Q1157" t="s">
        <v>54</v>
      </c>
    </row>
    <row r="1158" spans="2:17" hidden="1" x14ac:dyDescent="0.25">
      <c r="B1158">
        <v>121019</v>
      </c>
      <c r="C1158" t="s">
        <v>594</v>
      </c>
      <c r="D1158" t="s">
        <v>76</v>
      </c>
      <c r="E1158" t="s">
        <v>2504</v>
      </c>
      <c r="F1158" t="s">
        <v>1454</v>
      </c>
      <c r="G1158" t="s">
        <v>101</v>
      </c>
      <c r="H1158">
        <v>45702</v>
      </c>
      <c r="I1158">
        <v>2198.2800000000002</v>
      </c>
      <c r="Q1158" t="s">
        <v>54</v>
      </c>
    </row>
    <row r="1159" spans="2:17" hidden="1" x14ac:dyDescent="0.25">
      <c r="B1159">
        <v>102415</v>
      </c>
      <c r="C1159" t="s">
        <v>2506</v>
      </c>
      <c r="D1159" t="s">
        <v>76</v>
      </c>
      <c r="E1159" t="s">
        <v>2507</v>
      </c>
      <c r="F1159" t="s">
        <v>2508</v>
      </c>
      <c r="G1159" t="s">
        <v>79</v>
      </c>
      <c r="H1159">
        <v>45631</v>
      </c>
      <c r="I1159">
        <v>106.76</v>
      </c>
      <c r="Q1159" t="s">
        <v>54</v>
      </c>
    </row>
    <row r="1160" spans="2:17" hidden="1" x14ac:dyDescent="0.25">
      <c r="B1160">
        <v>107786</v>
      </c>
      <c r="C1160" t="s">
        <v>242</v>
      </c>
      <c r="D1160" t="s">
        <v>76</v>
      </c>
      <c r="E1160" t="s">
        <v>2509</v>
      </c>
      <c r="F1160" t="s">
        <v>2510</v>
      </c>
      <c r="G1160" t="s">
        <v>79</v>
      </c>
      <c r="H1160">
        <v>45616</v>
      </c>
      <c r="I1160">
        <v>161.97999999999999</v>
      </c>
      <c r="Q1160" t="s">
        <v>54</v>
      </c>
    </row>
    <row r="1161" spans="2:17" hidden="1" x14ac:dyDescent="0.25">
      <c r="B1161">
        <v>121550</v>
      </c>
      <c r="C1161" t="s">
        <v>418</v>
      </c>
      <c r="D1161" t="s">
        <v>76</v>
      </c>
      <c r="E1161" t="s">
        <v>2511</v>
      </c>
      <c r="F1161" t="s">
        <v>2512</v>
      </c>
      <c r="G1161" t="s">
        <v>79</v>
      </c>
      <c r="H1161">
        <v>45579</v>
      </c>
      <c r="I1161">
        <v>3526.68</v>
      </c>
      <c r="Q1161" t="s">
        <v>54</v>
      </c>
    </row>
    <row r="1162" spans="2:17" hidden="1" x14ac:dyDescent="0.25">
      <c r="B1162">
        <v>107786</v>
      </c>
      <c r="C1162" t="s">
        <v>242</v>
      </c>
      <c r="D1162" t="s">
        <v>76</v>
      </c>
      <c r="E1162" t="s">
        <v>2513</v>
      </c>
      <c r="F1162" t="s">
        <v>2514</v>
      </c>
      <c r="G1162" t="s">
        <v>79</v>
      </c>
      <c r="H1162">
        <v>45581</v>
      </c>
      <c r="I1162">
        <v>97.51</v>
      </c>
      <c r="Q1162" t="s">
        <v>54</v>
      </c>
    </row>
    <row r="1163" spans="2:17" hidden="1" x14ac:dyDescent="0.25">
      <c r="B1163">
        <v>104758</v>
      </c>
      <c r="C1163" t="s">
        <v>188</v>
      </c>
      <c r="D1163" t="s">
        <v>76</v>
      </c>
      <c r="E1163" t="s">
        <v>2515</v>
      </c>
      <c r="F1163" t="s">
        <v>2516</v>
      </c>
      <c r="G1163" t="s">
        <v>79</v>
      </c>
      <c r="H1163">
        <v>45649</v>
      </c>
      <c r="I1163">
        <v>80.400000000000006</v>
      </c>
      <c r="Q1163" t="s">
        <v>54</v>
      </c>
    </row>
    <row r="1164" spans="2:17" hidden="1" x14ac:dyDescent="0.25">
      <c r="B1164">
        <v>122430</v>
      </c>
      <c r="C1164" t="s">
        <v>127</v>
      </c>
      <c r="D1164" t="s">
        <v>76</v>
      </c>
      <c r="E1164" t="s">
        <v>2517</v>
      </c>
      <c r="F1164" t="s">
        <v>2518</v>
      </c>
      <c r="G1164" t="s">
        <v>101</v>
      </c>
      <c r="H1164">
        <v>45686</v>
      </c>
      <c r="I1164">
        <v>158.80000000000001</v>
      </c>
      <c r="Q1164" t="s">
        <v>54</v>
      </c>
    </row>
    <row r="1165" spans="2:17" hidden="1" x14ac:dyDescent="0.25">
      <c r="B1165">
        <v>107786</v>
      </c>
      <c r="C1165" t="s">
        <v>242</v>
      </c>
      <c r="D1165" t="s">
        <v>76</v>
      </c>
      <c r="E1165" t="s">
        <v>2519</v>
      </c>
      <c r="F1165" t="s">
        <v>2520</v>
      </c>
      <c r="G1165" t="s">
        <v>79</v>
      </c>
      <c r="H1165">
        <v>45569</v>
      </c>
      <c r="I1165">
        <v>67.16</v>
      </c>
      <c r="Q1165" t="s">
        <v>54</v>
      </c>
    </row>
    <row r="1166" spans="2:17" hidden="1" x14ac:dyDescent="0.25">
      <c r="B1166">
        <v>107786</v>
      </c>
      <c r="C1166" t="s">
        <v>242</v>
      </c>
      <c r="D1166" t="s">
        <v>76</v>
      </c>
      <c r="E1166" t="s">
        <v>2521</v>
      </c>
      <c r="F1166" t="s">
        <v>2249</v>
      </c>
      <c r="G1166" t="s">
        <v>79</v>
      </c>
      <c r="H1166">
        <v>45597</v>
      </c>
      <c r="I1166">
        <v>3343.12</v>
      </c>
      <c r="Q1166" t="s">
        <v>54</v>
      </c>
    </row>
    <row r="1167" spans="2:17" hidden="1" x14ac:dyDescent="0.25">
      <c r="B1167">
        <v>103423</v>
      </c>
      <c r="C1167" t="s">
        <v>82</v>
      </c>
      <c r="D1167" t="s">
        <v>76</v>
      </c>
      <c r="E1167" t="s">
        <v>2522</v>
      </c>
      <c r="F1167" t="s">
        <v>2523</v>
      </c>
      <c r="G1167" t="s">
        <v>101</v>
      </c>
      <c r="H1167">
        <v>45705</v>
      </c>
      <c r="I1167">
        <v>336.13</v>
      </c>
      <c r="Q1167" t="s">
        <v>54</v>
      </c>
    </row>
    <row r="1168" spans="2:17" hidden="1" x14ac:dyDescent="0.25">
      <c r="B1168">
        <v>107786</v>
      </c>
      <c r="C1168" t="s">
        <v>242</v>
      </c>
      <c r="D1168" t="s">
        <v>76</v>
      </c>
      <c r="E1168" t="s">
        <v>2524</v>
      </c>
      <c r="F1168" t="s">
        <v>2056</v>
      </c>
      <c r="G1168" t="s">
        <v>79</v>
      </c>
      <c r="H1168">
        <v>45609</v>
      </c>
      <c r="I1168">
        <v>540.71</v>
      </c>
      <c r="Q1168" t="s">
        <v>54</v>
      </c>
    </row>
    <row r="1169" spans="2:17" hidden="1" x14ac:dyDescent="0.25">
      <c r="B1169">
        <v>122430</v>
      </c>
      <c r="C1169" t="s">
        <v>127</v>
      </c>
      <c r="D1169" t="s">
        <v>76</v>
      </c>
      <c r="E1169" t="s">
        <v>2525</v>
      </c>
      <c r="F1169" t="s">
        <v>2526</v>
      </c>
      <c r="G1169" t="s">
        <v>79</v>
      </c>
      <c r="H1169">
        <v>45586</v>
      </c>
      <c r="I1169">
        <v>59.95</v>
      </c>
      <c r="Q1169" t="s">
        <v>54</v>
      </c>
    </row>
    <row r="1170" spans="2:17" hidden="1" x14ac:dyDescent="0.25">
      <c r="B1170">
        <v>108164</v>
      </c>
      <c r="C1170" t="s">
        <v>86</v>
      </c>
      <c r="D1170" t="s">
        <v>76</v>
      </c>
      <c r="E1170" t="s">
        <v>2527</v>
      </c>
      <c r="F1170" t="s">
        <v>2141</v>
      </c>
      <c r="G1170" t="s">
        <v>79</v>
      </c>
      <c r="H1170">
        <v>45611</v>
      </c>
      <c r="I1170">
        <v>672.35</v>
      </c>
      <c r="Q1170" t="s">
        <v>54</v>
      </c>
    </row>
    <row r="1171" spans="2:17" hidden="1" x14ac:dyDescent="0.25">
      <c r="B1171">
        <v>123920</v>
      </c>
      <c r="C1171" t="s">
        <v>2529</v>
      </c>
      <c r="D1171" t="s">
        <v>76</v>
      </c>
      <c r="E1171" t="s">
        <v>2530</v>
      </c>
      <c r="F1171" t="s">
        <v>2531</v>
      </c>
      <c r="G1171" t="s">
        <v>79</v>
      </c>
      <c r="H1171">
        <v>45567</v>
      </c>
      <c r="I1171">
        <v>5120.8100000000004</v>
      </c>
      <c r="Q1171" t="s">
        <v>54</v>
      </c>
    </row>
    <row r="1172" spans="2:17" hidden="1" x14ac:dyDescent="0.25">
      <c r="B1172">
        <v>109043</v>
      </c>
      <c r="C1172" t="s">
        <v>2533</v>
      </c>
      <c r="D1172" t="s">
        <v>76</v>
      </c>
      <c r="E1172" t="s">
        <v>2534</v>
      </c>
      <c r="F1172" t="s">
        <v>2535</v>
      </c>
      <c r="G1172" t="s">
        <v>101</v>
      </c>
      <c r="H1172">
        <v>45699</v>
      </c>
      <c r="I1172">
        <v>195</v>
      </c>
      <c r="Q1172" t="s">
        <v>54</v>
      </c>
    </row>
    <row r="1173" spans="2:17" hidden="1" x14ac:dyDescent="0.25">
      <c r="B1173">
        <v>122430</v>
      </c>
      <c r="C1173" t="s">
        <v>127</v>
      </c>
      <c r="D1173" t="s">
        <v>76</v>
      </c>
      <c r="E1173" t="s">
        <v>2536</v>
      </c>
      <c r="F1173" t="s">
        <v>2537</v>
      </c>
      <c r="G1173" t="s">
        <v>79</v>
      </c>
      <c r="H1173">
        <v>45632</v>
      </c>
      <c r="I1173">
        <v>884.4</v>
      </c>
      <c r="Q1173" t="s">
        <v>54</v>
      </c>
    </row>
    <row r="1174" spans="2:17" hidden="1" x14ac:dyDescent="0.25">
      <c r="B1174">
        <v>126813</v>
      </c>
      <c r="C1174" t="s">
        <v>2539</v>
      </c>
      <c r="D1174" t="s">
        <v>76</v>
      </c>
      <c r="E1174" t="s">
        <v>2540</v>
      </c>
      <c r="F1174" t="s">
        <v>2541</v>
      </c>
      <c r="G1174" t="s">
        <v>79</v>
      </c>
      <c r="H1174">
        <v>45657</v>
      </c>
      <c r="I1174">
        <v>8355.08</v>
      </c>
      <c r="Q1174" t="s">
        <v>54</v>
      </c>
    </row>
    <row r="1175" spans="2:17" hidden="1" x14ac:dyDescent="0.25">
      <c r="B1175">
        <v>103423</v>
      </c>
      <c r="C1175" t="s">
        <v>82</v>
      </c>
      <c r="D1175" t="s">
        <v>76</v>
      </c>
      <c r="E1175" t="s">
        <v>2542</v>
      </c>
      <c r="F1175" t="s">
        <v>2263</v>
      </c>
      <c r="G1175" t="s">
        <v>79</v>
      </c>
      <c r="H1175">
        <v>45600</v>
      </c>
      <c r="I1175">
        <v>258.69</v>
      </c>
      <c r="Q1175" t="s">
        <v>54</v>
      </c>
    </row>
    <row r="1176" spans="2:17" hidden="1" x14ac:dyDescent="0.25">
      <c r="B1176">
        <v>103423</v>
      </c>
      <c r="C1176" t="s">
        <v>82</v>
      </c>
      <c r="D1176" t="s">
        <v>76</v>
      </c>
      <c r="E1176" t="s">
        <v>2543</v>
      </c>
      <c r="F1176" t="s">
        <v>2544</v>
      </c>
      <c r="G1176" t="s">
        <v>101</v>
      </c>
      <c r="H1176">
        <v>45680</v>
      </c>
      <c r="I1176">
        <v>2412.42</v>
      </c>
      <c r="Q1176" t="s">
        <v>54</v>
      </c>
    </row>
    <row r="1177" spans="2:17" hidden="1" x14ac:dyDescent="0.25">
      <c r="B1177">
        <v>102775</v>
      </c>
      <c r="C1177" t="s">
        <v>75</v>
      </c>
      <c r="D1177" t="s">
        <v>76</v>
      </c>
      <c r="E1177" t="s">
        <v>2545</v>
      </c>
      <c r="F1177" t="s">
        <v>1934</v>
      </c>
      <c r="G1177" t="s">
        <v>101</v>
      </c>
      <c r="H1177">
        <v>45672</v>
      </c>
      <c r="I1177">
        <v>-446.4</v>
      </c>
      <c r="Q1177" t="s">
        <v>54</v>
      </c>
    </row>
    <row r="1178" spans="2:17" hidden="1" x14ac:dyDescent="0.25">
      <c r="B1178">
        <v>107786</v>
      </c>
      <c r="C1178" t="s">
        <v>242</v>
      </c>
      <c r="D1178" t="s">
        <v>76</v>
      </c>
      <c r="E1178" t="s">
        <v>2546</v>
      </c>
      <c r="F1178" t="s">
        <v>1930</v>
      </c>
      <c r="G1178" t="s">
        <v>101</v>
      </c>
      <c r="H1178">
        <v>45681</v>
      </c>
      <c r="I1178">
        <v>24.13</v>
      </c>
      <c r="Q1178" t="s">
        <v>54</v>
      </c>
    </row>
    <row r="1179" spans="2:17" hidden="1" x14ac:dyDescent="0.25">
      <c r="B1179">
        <v>107786</v>
      </c>
      <c r="C1179" t="s">
        <v>242</v>
      </c>
      <c r="D1179" t="s">
        <v>76</v>
      </c>
      <c r="E1179" t="s">
        <v>2547</v>
      </c>
      <c r="F1179" t="s">
        <v>1432</v>
      </c>
      <c r="G1179" t="s">
        <v>79</v>
      </c>
      <c r="H1179">
        <v>45637</v>
      </c>
      <c r="I1179">
        <v>1775.54</v>
      </c>
      <c r="Q1179" t="s">
        <v>54</v>
      </c>
    </row>
    <row r="1180" spans="2:17" hidden="1" x14ac:dyDescent="0.25">
      <c r="B1180">
        <v>104758</v>
      </c>
      <c r="C1180" t="s">
        <v>188</v>
      </c>
      <c r="D1180" t="s">
        <v>76</v>
      </c>
      <c r="E1180" t="s">
        <v>2548</v>
      </c>
      <c r="F1180" t="s">
        <v>2549</v>
      </c>
      <c r="G1180" t="s">
        <v>79</v>
      </c>
      <c r="H1180">
        <v>45630</v>
      </c>
      <c r="I1180">
        <v>482.4</v>
      </c>
      <c r="Q1180" t="s">
        <v>54</v>
      </c>
    </row>
    <row r="1181" spans="2:17" hidden="1" x14ac:dyDescent="0.25">
      <c r="B1181">
        <v>107786</v>
      </c>
      <c r="C1181" t="s">
        <v>242</v>
      </c>
      <c r="D1181" t="s">
        <v>76</v>
      </c>
      <c r="E1181" t="s">
        <v>2550</v>
      </c>
      <c r="F1181" t="s">
        <v>2551</v>
      </c>
      <c r="G1181" t="s">
        <v>101</v>
      </c>
      <c r="H1181">
        <v>45719</v>
      </c>
      <c r="I1181">
        <v>869.21</v>
      </c>
      <c r="Q1181" t="s">
        <v>54</v>
      </c>
    </row>
    <row r="1182" spans="2:17" hidden="1" x14ac:dyDescent="0.25">
      <c r="B1182">
        <v>103423</v>
      </c>
      <c r="C1182" t="s">
        <v>82</v>
      </c>
      <c r="D1182" t="s">
        <v>76</v>
      </c>
      <c r="E1182" t="s">
        <v>2552</v>
      </c>
      <c r="F1182" t="s">
        <v>2553</v>
      </c>
      <c r="G1182" t="s">
        <v>79</v>
      </c>
      <c r="H1182">
        <v>45589</v>
      </c>
      <c r="I1182">
        <v>1645.98</v>
      </c>
      <c r="Q1182" t="s">
        <v>54</v>
      </c>
    </row>
    <row r="1183" spans="2:17" hidden="1" x14ac:dyDescent="0.25">
      <c r="B1183">
        <v>104758</v>
      </c>
      <c r="C1183" t="s">
        <v>188</v>
      </c>
      <c r="D1183" t="s">
        <v>76</v>
      </c>
      <c r="E1183" t="s">
        <v>2554</v>
      </c>
      <c r="F1183" t="s">
        <v>2555</v>
      </c>
      <c r="G1183" t="s">
        <v>101</v>
      </c>
      <c r="H1183">
        <v>45672</v>
      </c>
      <c r="I1183">
        <v>22.32</v>
      </c>
      <c r="Q1183" t="s">
        <v>54</v>
      </c>
    </row>
    <row r="1184" spans="2:17" hidden="1" x14ac:dyDescent="0.25">
      <c r="B1184">
        <v>104758</v>
      </c>
      <c r="C1184" t="s">
        <v>188</v>
      </c>
      <c r="D1184" t="s">
        <v>76</v>
      </c>
      <c r="E1184" t="s">
        <v>2556</v>
      </c>
      <c r="F1184" t="s">
        <v>2557</v>
      </c>
      <c r="G1184" t="s">
        <v>79</v>
      </c>
      <c r="H1184">
        <v>45580</v>
      </c>
      <c r="I1184">
        <v>1940.4</v>
      </c>
      <c r="Q1184" t="s">
        <v>54</v>
      </c>
    </row>
    <row r="1185" spans="2:17" hidden="1" x14ac:dyDescent="0.25">
      <c r="B1185">
        <v>104758</v>
      </c>
      <c r="C1185" t="s">
        <v>188</v>
      </c>
      <c r="D1185" t="s">
        <v>76</v>
      </c>
      <c r="E1185" t="s">
        <v>2558</v>
      </c>
      <c r="F1185" t="s">
        <v>2559</v>
      </c>
      <c r="G1185" t="s">
        <v>79</v>
      </c>
      <c r="H1185">
        <v>45593</v>
      </c>
      <c r="I1185">
        <v>184.8</v>
      </c>
      <c r="Q1185" t="s">
        <v>54</v>
      </c>
    </row>
    <row r="1186" spans="2:17" hidden="1" x14ac:dyDescent="0.25">
      <c r="B1186">
        <v>107341</v>
      </c>
      <c r="C1186" t="s">
        <v>2181</v>
      </c>
      <c r="D1186" t="s">
        <v>76</v>
      </c>
      <c r="E1186" t="s">
        <v>2560</v>
      </c>
      <c r="F1186" t="s">
        <v>2561</v>
      </c>
      <c r="G1186" t="s">
        <v>79</v>
      </c>
      <c r="H1186">
        <v>45598</v>
      </c>
      <c r="I1186">
        <v>5552.87</v>
      </c>
      <c r="Q1186" t="s">
        <v>54</v>
      </c>
    </row>
    <row r="1187" spans="2:17" hidden="1" x14ac:dyDescent="0.25">
      <c r="B1187">
        <v>124648</v>
      </c>
      <c r="C1187" t="s">
        <v>1756</v>
      </c>
      <c r="D1187" t="s">
        <v>76</v>
      </c>
      <c r="E1187" t="s">
        <v>2562</v>
      </c>
      <c r="F1187" t="s">
        <v>2563</v>
      </c>
      <c r="G1187" t="s">
        <v>79</v>
      </c>
      <c r="H1187">
        <v>45649</v>
      </c>
      <c r="I1187">
        <v>2271.4</v>
      </c>
      <c r="Q1187" t="s">
        <v>54</v>
      </c>
    </row>
    <row r="1188" spans="2:17" hidden="1" x14ac:dyDescent="0.25">
      <c r="B1188">
        <v>108164</v>
      </c>
      <c r="C1188" t="s">
        <v>86</v>
      </c>
      <c r="D1188" t="s">
        <v>76</v>
      </c>
      <c r="E1188" t="s">
        <v>2564</v>
      </c>
      <c r="F1188" t="s">
        <v>2565</v>
      </c>
      <c r="G1188" t="s">
        <v>79</v>
      </c>
      <c r="H1188">
        <v>45601</v>
      </c>
      <c r="I1188">
        <v>637.63</v>
      </c>
      <c r="Q1188" t="s">
        <v>54</v>
      </c>
    </row>
    <row r="1189" spans="2:17" hidden="1" x14ac:dyDescent="0.25">
      <c r="B1189">
        <v>103423</v>
      </c>
      <c r="C1189" t="s">
        <v>82</v>
      </c>
      <c r="D1189" t="s">
        <v>76</v>
      </c>
      <c r="E1189" t="s">
        <v>2566</v>
      </c>
      <c r="F1189" t="s">
        <v>2567</v>
      </c>
      <c r="G1189" t="s">
        <v>79</v>
      </c>
      <c r="H1189">
        <v>45636</v>
      </c>
      <c r="I1189">
        <v>7868.98</v>
      </c>
      <c r="Q1189" t="s">
        <v>54</v>
      </c>
    </row>
    <row r="1190" spans="2:17" hidden="1" x14ac:dyDescent="0.25">
      <c r="B1190">
        <v>107786</v>
      </c>
      <c r="C1190" t="s">
        <v>242</v>
      </c>
      <c r="D1190" t="s">
        <v>76</v>
      </c>
      <c r="E1190" t="s">
        <v>2568</v>
      </c>
      <c r="F1190" t="s">
        <v>1733</v>
      </c>
      <c r="G1190" t="s">
        <v>79</v>
      </c>
      <c r="H1190">
        <v>45588</v>
      </c>
      <c r="I1190">
        <v>579.36</v>
      </c>
      <c r="Q1190" t="s">
        <v>54</v>
      </c>
    </row>
    <row r="1191" spans="2:17" hidden="1" x14ac:dyDescent="0.25">
      <c r="B1191">
        <v>103423</v>
      </c>
      <c r="C1191" t="s">
        <v>82</v>
      </c>
      <c r="D1191" t="s">
        <v>76</v>
      </c>
      <c r="E1191" t="s">
        <v>2569</v>
      </c>
      <c r="F1191" t="s">
        <v>2570</v>
      </c>
      <c r="G1191" t="s">
        <v>101</v>
      </c>
      <c r="H1191">
        <v>45686</v>
      </c>
      <c r="I1191">
        <v>2118</v>
      </c>
      <c r="Q1191" t="s">
        <v>54</v>
      </c>
    </row>
    <row r="1192" spans="2:17" hidden="1" x14ac:dyDescent="0.25">
      <c r="B1192">
        <v>122430</v>
      </c>
      <c r="C1192" t="s">
        <v>127</v>
      </c>
      <c r="D1192" t="s">
        <v>76</v>
      </c>
      <c r="E1192" t="s">
        <v>2571</v>
      </c>
      <c r="F1192" t="s">
        <v>2572</v>
      </c>
      <c r="G1192" t="s">
        <v>79</v>
      </c>
      <c r="H1192">
        <v>45642</v>
      </c>
      <c r="I1192">
        <v>223.2</v>
      </c>
      <c r="Q1192" t="s">
        <v>54</v>
      </c>
    </row>
    <row r="1193" spans="2:17" hidden="1" x14ac:dyDescent="0.25">
      <c r="B1193">
        <v>107786</v>
      </c>
      <c r="C1193" t="s">
        <v>242</v>
      </c>
      <c r="D1193" t="s">
        <v>76</v>
      </c>
      <c r="E1193" t="s">
        <v>2573</v>
      </c>
      <c r="F1193" t="s">
        <v>2574</v>
      </c>
      <c r="G1193" t="s">
        <v>101</v>
      </c>
      <c r="H1193">
        <v>45681</v>
      </c>
      <c r="I1193">
        <v>33.57</v>
      </c>
      <c r="Q1193" t="s">
        <v>54</v>
      </c>
    </row>
    <row r="1194" spans="2:17" hidden="1" x14ac:dyDescent="0.25">
      <c r="B1194">
        <v>103423</v>
      </c>
      <c r="C1194" t="s">
        <v>82</v>
      </c>
      <c r="D1194" t="s">
        <v>76</v>
      </c>
      <c r="E1194" t="s">
        <v>2575</v>
      </c>
      <c r="F1194" t="s">
        <v>2576</v>
      </c>
      <c r="G1194" t="s">
        <v>79</v>
      </c>
      <c r="H1194">
        <v>45581</v>
      </c>
      <c r="I1194">
        <v>1312.18</v>
      </c>
      <c r="Q1194" t="s">
        <v>54</v>
      </c>
    </row>
    <row r="1195" spans="2:17" hidden="1" x14ac:dyDescent="0.25">
      <c r="B1195">
        <v>107786</v>
      </c>
      <c r="C1195" t="s">
        <v>242</v>
      </c>
      <c r="D1195" t="s">
        <v>76</v>
      </c>
      <c r="E1195" t="s">
        <v>2577</v>
      </c>
      <c r="F1195" t="s">
        <v>2578</v>
      </c>
      <c r="G1195" t="s">
        <v>79</v>
      </c>
      <c r="H1195">
        <v>45630</v>
      </c>
      <c r="I1195">
        <v>100.98</v>
      </c>
      <c r="Q1195" t="s">
        <v>54</v>
      </c>
    </row>
    <row r="1196" spans="2:17" hidden="1" x14ac:dyDescent="0.25">
      <c r="B1196">
        <v>107486</v>
      </c>
      <c r="C1196" t="s">
        <v>308</v>
      </c>
      <c r="D1196" t="s">
        <v>76</v>
      </c>
      <c r="E1196" t="s">
        <v>2579</v>
      </c>
      <c r="F1196" t="s">
        <v>2580</v>
      </c>
      <c r="G1196" t="s">
        <v>79</v>
      </c>
      <c r="H1196">
        <v>45663</v>
      </c>
      <c r="I1196">
        <v>34.630000000000003</v>
      </c>
      <c r="Q1196" t="s">
        <v>54</v>
      </c>
    </row>
    <row r="1197" spans="2:17" hidden="1" x14ac:dyDescent="0.25">
      <c r="B1197">
        <v>122430</v>
      </c>
      <c r="C1197" t="s">
        <v>127</v>
      </c>
      <c r="D1197" t="s">
        <v>76</v>
      </c>
      <c r="E1197" t="s">
        <v>2581</v>
      </c>
      <c r="F1197" t="s">
        <v>2582</v>
      </c>
      <c r="G1197" t="s">
        <v>79</v>
      </c>
      <c r="H1197">
        <v>45670</v>
      </c>
      <c r="I1197">
        <v>80.400000000000006</v>
      </c>
      <c r="Q1197" t="s">
        <v>54</v>
      </c>
    </row>
    <row r="1198" spans="2:17" hidden="1" x14ac:dyDescent="0.25">
      <c r="B1198">
        <v>128340</v>
      </c>
      <c r="C1198" t="s">
        <v>137</v>
      </c>
      <c r="D1198" t="s">
        <v>76</v>
      </c>
      <c r="E1198" t="s">
        <v>2583</v>
      </c>
      <c r="F1198" t="s">
        <v>2220</v>
      </c>
      <c r="G1198" t="s">
        <v>79</v>
      </c>
      <c r="H1198">
        <v>45617</v>
      </c>
      <c r="I1198">
        <v>5777.32</v>
      </c>
      <c r="Q1198" t="s">
        <v>54</v>
      </c>
    </row>
    <row r="1199" spans="2:17" hidden="1" x14ac:dyDescent="0.25">
      <c r="B1199">
        <v>108481</v>
      </c>
      <c r="C1199" t="s">
        <v>121</v>
      </c>
      <c r="D1199" t="s">
        <v>76</v>
      </c>
      <c r="E1199" t="s">
        <v>2584</v>
      </c>
      <c r="F1199" t="s">
        <v>2585</v>
      </c>
      <c r="G1199" t="s">
        <v>101</v>
      </c>
      <c r="H1199">
        <v>45712</v>
      </c>
      <c r="I1199">
        <v>1029.7</v>
      </c>
      <c r="Q1199" t="s">
        <v>54</v>
      </c>
    </row>
    <row r="1200" spans="2:17" hidden="1" x14ac:dyDescent="0.25">
      <c r="B1200">
        <v>122430</v>
      </c>
      <c r="C1200" t="s">
        <v>127</v>
      </c>
      <c r="D1200" t="s">
        <v>76</v>
      </c>
      <c r="E1200" t="s">
        <v>2586</v>
      </c>
      <c r="F1200" t="s">
        <v>2587</v>
      </c>
      <c r="G1200" t="s">
        <v>79</v>
      </c>
      <c r="H1200">
        <v>45615</v>
      </c>
      <c r="I1200">
        <v>6185.4</v>
      </c>
      <c r="Q1200" t="s">
        <v>54</v>
      </c>
    </row>
    <row r="1201" spans="2:17" hidden="1" x14ac:dyDescent="0.25">
      <c r="B1201">
        <v>122430</v>
      </c>
      <c r="C1201" t="s">
        <v>127</v>
      </c>
      <c r="D1201" t="s">
        <v>76</v>
      </c>
      <c r="E1201" t="s">
        <v>2588</v>
      </c>
      <c r="F1201" t="s">
        <v>2589</v>
      </c>
      <c r="G1201" t="s">
        <v>101</v>
      </c>
      <c r="H1201">
        <v>45691</v>
      </c>
      <c r="I1201">
        <v>1696.98</v>
      </c>
      <c r="Q1201" t="s">
        <v>54</v>
      </c>
    </row>
    <row r="1202" spans="2:17" hidden="1" x14ac:dyDescent="0.25">
      <c r="B1202">
        <v>104758</v>
      </c>
      <c r="C1202" t="s">
        <v>188</v>
      </c>
      <c r="D1202" t="s">
        <v>76</v>
      </c>
      <c r="E1202" t="s">
        <v>2590</v>
      </c>
      <c r="F1202" t="s">
        <v>2591</v>
      </c>
      <c r="G1202" t="s">
        <v>79</v>
      </c>
      <c r="H1202">
        <v>45664</v>
      </c>
      <c r="I1202">
        <v>482.4</v>
      </c>
      <c r="Q1202" t="s">
        <v>54</v>
      </c>
    </row>
    <row r="1203" spans="2:17" hidden="1" x14ac:dyDescent="0.25">
      <c r="B1203">
        <v>107786</v>
      </c>
      <c r="C1203" t="s">
        <v>242</v>
      </c>
      <c r="D1203" t="s">
        <v>76</v>
      </c>
      <c r="E1203" t="s">
        <v>2592</v>
      </c>
      <c r="F1203" t="s">
        <v>359</v>
      </c>
      <c r="G1203" t="s">
        <v>101</v>
      </c>
      <c r="H1203">
        <v>45684</v>
      </c>
      <c r="I1203">
        <v>576.01</v>
      </c>
      <c r="Q1203" t="s">
        <v>54</v>
      </c>
    </row>
    <row r="1204" spans="2:17" hidden="1" x14ac:dyDescent="0.25">
      <c r="B1204">
        <v>110041</v>
      </c>
      <c r="C1204" t="s">
        <v>1894</v>
      </c>
      <c r="D1204" t="s">
        <v>76</v>
      </c>
      <c r="E1204" t="s">
        <v>2593</v>
      </c>
      <c r="F1204" t="s">
        <v>2594</v>
      </c>
      <c r="G1204" t="s">
        <v>79</v>
      </c>
      <c r="H1204">
        <v>45644</v>
      </c>
      <c r="I1204">
        <v>363.44</v>
      </c>
      <c r="Q1204" t="s">
        <v>54</v>
      </c>
    </row>
    <row r="1205" spans="2:17" hidden="1" x14ac:dyDescent="0.25">
      <c r="B1205">
        <v>102305</v>
      </c>
      <c r="C1205" t="s">
        <v>1048</v>
      </c>
      <c r="D1205" t="s">
        <v>76</v>
      </c>
      <c r="E1205" t="s">
        <v>2595</v>
      </c>
      <c r="F1205" t="s">
        <v>2596</v>
      </c>
      <c r="G1205" t="s">
        <v>79</v>
      </c>
      <c r="H1205">
        <v>45672</v>
      </c>
      <c r="I1205">
        <v>7063.99</v>
      </c>
      <c r="Q1205" t="s">
        <v>54</v>
      </c>
    </row>
    <row r="1206" spans="2:17" hidden="1" x14ac:dyDescent="0.25">
      <c r="B1206">
        <v>103423</v>
      </c>
      <c r="C1206" t="s">
        <v>82</v>
      </c>
      <c r="D1206" t="s">
        <v>76</v>
      </c>
      <c r="E1206" t="s">
        <v>2597</v>
      </c>
      <c r="F1206" t="s">
        <v>2598</v>
      </c>
      <c r="G1206" t="s">
        <v>101</v>
      </c>
      <c r="H1206">
        <v>45673</v>
      </c>
      <c r="I1206">
        <v>1017.7</v>
      </c>
      <c r="Q1206" t="s">
        <v>54</v>
      </c>
    </row>
    <row r="1207" spans="2:17" hidden="1" x14ac:dyDescent="0.25">
      <c r="B1207">
        <v>121643</v>
      </c>
      <c r="C1207" t="s">
        <v>616</v>
      </c>
      <c r="D1207" t="s">
        <v>76</v>
      </c>
      <c r="E1207" t="s">
        <v>2599</v>
      </c>
      <c r="F1207" t="s">
        <v>2600</v>
      </c>
      <c r="G1207" t="s">
        <v>79</v>
      </c>
      <c r="H1207">
        <v>45650</v>
      </c>
      <c r="I1207">
        <v>0</v>
      </c>
      <c r="Q1207" t="s">
        <v>54</v>
      </c>
    </row>
    <row r="1208" spans="2:17" hidden="1" x14ac:dyDescent="0.25">
      <c r="B1208">
        <v>104758</v>
      </c>
      <c r="C1208" t="s">
        <v>188</v>
      </c>
      <c r="D1208" t="s">
        <v>76</v>
      </c>
      <c r="E1208" t="s">
        <v>2601</v>
      </c>
      <c r="F1208" t="s">
        <v>2602</v>
      </c>
      <c r="G1208" t="s">
        <v>79</v>
      </c>
      <c r="H1208">
        <v>45583</v>
      </c>
      <c r="I1208">
        <v>3753.96</v>
      </c>
      <c r="Q1208" t="s">
        <v>54</v>
      </c>
    </row>
    <row r="1209" spans="2:17" hidden="1" x14ac:dyDescent="0.25">
      <c r="B1209">
        <v>109043</v>
      </c>
      <c r="C1209" t="s">
        <v>2533</v>
      </c>
      <c r="D1209" t="s">
        <v>76</v>
      </c>
      <c r="E1209" t="s">
        <v>2603</v>
      </c>
      <c r="F1209" t="s">
        <v>2604</v>
      </c>
      <c r="G1209" t="s">
        <v>101</v>
      </c>
      <c r="H1209">
        <v>45681</v>
      </c>
      <c r="I1209">
        <v>5452.5</v>
      </c>
      <c r="Q1209" t="s">
        <v>54</v>
      </c>
    </row>
    <row r="1210" spans="2:17" hidden="1" x14ac:dyDescent="0.25">
      <c r="B1210">
        <v>104758</v>
      </c>
      <c r="C1210" t="s">
        <v>188</v>
      </c>
      <c r="D1210" t="s">
        <v>76</v>
      </c>
      <c r="E1210" t="s">
        <v>2605</v>
      </c>
      <c r="F1210" t="s">
        <v>2606</v>
      </c>
      <c r="G1210" t="s">
        <v>79</v>
      </c>
      <c r="H1210">
        <v>45590</v>
      </c>
      <c r="I1210">
        <v>234</v>
      </c>
      <c r="Q1210" t="s">
        <v>54</v>
      </c>
    </row>
    <row r="1211" spans="2:17" hidden="1" x14ac:dyDescent="0.25">
      <c r="B1211">
        <v>107786</v>
      </c>
      <c r="C1211" t="s">
        <v>242</v>
      </c>
      <c r="D1211" t="s">
        <v>76</v>
      </c>
      <c r="E1211" t="s">
        <v>2607</v>
      </c>
      <c r="F1211" t="s">
        <v>2608</v>
      </c>
      <c r="G1211" t="s">
        <v>101</v>
      </c>
      <c r="H1211">
        <v>45700</v>
      </c>
      <c r="I1211">
        <v>697.24</v>
      </c>
      <c r="Q1211" t="s">
        <v>54</v>
      </c>
    </row>
    <row r="1212" spans="2:17" hidden="1" x14ac:dyDescent="0.25">
      <c r="B1212">
        <v>122430</v>
      </c>
      <c r="C1212" t="s">
        <v>127</v>
      </c>
      <c r="D1212" t="s">
        <v>76</v>
      </c>
      <c r="E1212" t="s">
        <v>2609</v>
      </c>
      <c r="F1212" t="s">
        <v>2610</v>
      </c>
      <c r="G1212" t="s">
        <v>79</v>
      </c>
      <c r="H1212">
        <v>45631</v>
      </c>
      <c r="I1212">
        <v>190.2</v>
      </c>
      <c r="Q1212" t="s">
        <v>54</v>
      </c>
    </row>
    <row r="1213" spans="2:17" hidden="1" x14ac:dyDescent="0.25">
      <c r="B1213">
        <v>107786</v>
      </c>
      <c r="C1213" t="s">
        <v>242</v>
      </c>
      <c r="D1213" t="s">
        <v>76</v>
      </c>
      <c r="E1213" t="s">
        <v>2611</v>
      </c>
      <c r="F1213" t="s">
        <v>2612</v>
      </c>
      <c r="G1213" t="s">
        <v>101</v>
      </c>
      <c r="H1213">
        <v>45684</v>
      </c>
      <c r="I1213">
        <v>1026.4100000000001</v>
      </c>
      <c r="Q1213" t="s">
        <v>54</v>
      </c>
    </row>
    <row r="1214" spans="2:17" hidden="1" x14ac:dyDescent="0.25">
      <c r="B1214">
        <v>107786</v>
      </c>
      <c r="C1214" t="s">
        <v>242</v>
      </c>
      <c r="D1214" t="s">
        <v>76</v>
      </c>
      <c r="E1214" t="s">
        <v>2613</v>
      </c>
      <c r="F1214" t="s">
        <v>2614</v>
      </c>
      <c r="G1214" t="s">
        <v>79</v>
      </c>
      <c r="H1214">
        <v>45630</v>
      </c>
      <c r="I1214">
        <v>290.39</v>
      </c>
      <c r="Q1214" t="s">
        <v>54</v>
      </c>
    </row>
    <row r="1215" spans="2:17" hidden="1" x14ac:dyDescent="0.25">
      <c r="B1215">
        <v>103423</v>
      </c>
      <c r="C1215" t="s">
        <v>82</v>
      </c>
      <c r="D1215" t="s">
        <v>76</v>
      </c>
      <c r="E1215" t="s">
        <v>2615</v>
      </c>
      <c r="F1215" t="s">
        <v>2616</v>
      </c>
      <c r="G1215" t="s">
        <v>101</v>
      </c>
      <c r="H1215">
        <v>45655</v>
      </c>
      <c r="I1215">
        <v>4197.7299999999996</v>
      </c>
      <c r="Q1215" t="s">
        <v>54</v>
      </c>
    </row>
    <row r="1216" spans="2:17" hidden="1" x14ac:dyDescent="0.25">
      <c r="B1216">
        <v>102602</v>
      </c>
      <c r="C1216" t="s">
        <v>2618</v>
      </c>
      <c r="D1216" t="s">
        <v>76</v>
      </c>
      <c r="E1216" t="s">
        <v>2619</v>
      </c>
      <c r="F1216" t="s">
        <v>2620</v>
      </c>
      <c r="G1216" t="s">
        <v>79</v>
      </c>
      <c r="H1216">
        <v>45687</v>
      </c>
      <c r="I1216">
        <v>0</v>
      </c>
      <c r="Q1216" t="s">
        <v>54</v>
      </c>
    </row>
    <row r="1217" spans="2:17" hidden="1" x14ac:dyDescent="0.25">
      <c r="B1217">
        <v>107341</v>
      </c>
      <c r="C1217" t="s">
        <v>2181</v>
      </c>
      <c r="D1217" t="s">
        <v>76</v>
      </c>
      <c r="E1217" t="s">
        <v>2621</v>
      </c>
      <c r="F1217" t="s">
        <v>2622</v>
      </c>
      <c r="G1217" t="s">
        <v>79</v>
      </c>
      <c r="H1217">
        <v>45672</v>
      </c>
      <c r="I1217">
        <v>965.02</v>
      </c>
      <c r="Q1217" t="s">
        <v>54</v>
      </c>
    </row>
    <row r="1218" spans="2:17" hidden="1" x14ac:dyDescent="0.25">
      <c r="B1218">
        <v>104758</v>
      </c>
      <c r="C1218" t="s">
        <v>188</v>
      </c>
      <c r="D1218" t="s">
        <v>76</v>
      </c>
      <c r="E1218" t="s">
        <v>2623</v>
      </c>
      <c r="F1218" t="s">
        <v>2624</v>
      </c>
      <c r="G1218" t="s">
        <v>79</v>
      </c>
      <c r="H1218">
        <v>45636</v>
      </c>
      <c r="I1218">
        <v>1370</v>
      </c>
      <c r="Q1218" t="s">
        <v>54</v>
      </c>
    </row>
    <row r="1219" spans="2:17" hidden="1" x14ac:dyDescent="0.25">
      <c r="B1219">
        <v>122430</v>
      </c>
      <c r="C1219" t="s">
        <v>127</v>
      </c>
      <c r="D1219" t="s">
        <v>76</v>
      </c>
      <c r="E1219" t="s">
        <v>2625</v>
      </c>
      <c r="F1219" t="s">
        <v>2626</v>
      </c>
      <c r="G1219" t="s">
        <v>101</v>
      </c>
      <c r="H1219">
        <v>45686</v>
      </c>
      <c r="I1219">
        <v>68</v>
      </c>
      <c r="Q1219" t="s">
        <v>54</v>
      </c>
    </row>
    <row r="1220" spans="2:17" hidden="1" x14ac:dyDescent="0.25">
      <c r="B1220">
        <v>126740</v>
      </c>
      <c r="C1220" t="s">
        <v>2628</v>
      </c>
      <c r="D1220" t="s">
        <v>76</v>
      </c>
      <c r="E1220" t="s">
        <v>2629</v>
      </c>
      <c r="F1220" t="s">
        <v>2630</v>
      </c>
      <c r="G1220" t="s">
        <v>101</v>
      </c>
      <c r="H1220">
        <v>45695</v>
      </c>
      <c r="I1220">
        <v>1984.64</v>
      </c>
      <c r="Q1220" t="s">
        <v>54</v>
      </c>
    </row>
    <row r="1221" spans="2:17" hidden="1" x14ac:dyDescent="0.25">
      <c r="B1221">
        <v>110164</v>
      </c>
      <c r="C1221" t="s">
        <v>612</v>
      </c>
      <c r="D1221" t="s">
        <v>76</v>
      </c>
      <c r="E1221" t="s">
        <v>2631</v>
      </c>
      <c r="F1221" t="s">
        <v>2632</v>
      </c>
      <c r="G1221" t="s">
        <v>79</v>
      </c>
      <c r="H1221">
        <v>45597</v>
      </c>
      <c r="I1221">
        <v>0</v>
      </c>
      <c r="Q1221" t="s">
        <v>54</v>
      </c>
    </row>
    <row r="1222" spans="2:17" hidden="1" x14ac:dyDescent="0.25">
      <c r="B1222">
        <v>122034</v>
      </c>
      <c r="C1222" t="s">
        <v>575</v>
      </c>
      <c r="D1222" t="s">
        <v>76</v>
      </c>
      <c r="E1222" t="s">
        <v>2633</v>
      </c>
      <c r="F1222" t="s">
        <v>2634</v>
      </c>
      <c r="G1222" t="s">
        <v>79</v>
      </c>
      <c r="H1222">
        <v>45652</v>
      </c>
      <c r="I1222">
        <v>4568.74</v>
      </c>
      <c r="Q1222" t="s">
        <v>54</v>
      </c>
    </row>
    <row r="1223" spans="2:17" hidden="1" x14ac:dyDescent="0.25">
      <c r="B1223">
        <v>122430</v>
      </c>
      <c r="C1223" t="s">
        <v>127</v>
      </c>
      <c r="D1223" t="s">
        <v>76</v>
      </c>
      <c r="E1223" t="s">
        <v>2635</v>
      </c>
      <c r="F1223" t="s">
        <v>2636</v>
      </c>
      <c r="G1223" t="s">
        <v>79</v>
      </c>
      <c r="H1223">
        <v>45672</v>
      </c>
      <c r="I1223">
        <v>34.56</v>
      </c>
      <c r="Q1223" t="s">
        <v>54</v>
      </c>
    </row>
    <row r="1224" spans="2:17" hidden="1" x14ac:dyDescent="0.25">
      <c r="B1224">
        <v>107786</v>
      </c>
      <c r="C1224" t="s">
        <v>242</v>
      </c>
      <c r="D1224" t="s">
        <v>76</v>
      </c>
      <c r="E1224" t="s">
        <v>2637</v>
      </c>
      <c r="F1224" t="s">
        <v>2289</v>
      </c>
      <c r="G1224" t="s">
        <v>79</v>
      </c>
      <c r="H1224">
        <v>45586</v>
      </c>
      <c r="I1224">
        <v>285</v>
      </c>
      <c r="Q1224" t="s">
        <v>54</v>
      </c>
    </row>
    <row r="1225" spans="2:17" hidden="1" x14ac:dyDescent="0.25">
      <c r="B1225">
        <v>107786</v>
      </c>
      <c r="C1225" t="s">
        <v>242</v>
      </c>
      <c r="D1225" t="s">
        <v>76</v>
      </c>
      <c r="E1225" t="s">
        <v>2638</v>
      </c>
      <c r="F1225" t="s">
        <v>1634</v>
      </c>
      <c r="G1225" t="s">
        <v>101</v>
      </c>
      <c r="H1225">
        <v>45693</v>
      </c>
      <c r="I1225">
        <v>2410.9499999999998</v>
      </c>
      <c r="Q1225" t="s">
        <v>54</v>
      </c>
    </row>
    <row r="1226" spans="2:17" hidden="1" x14ac:dyDescent="0.25">
      <c r="B1226">
        <v>122430</v>
      </c>
      <c r="C1226" t="s">
        <v>127</v>
      </c>
      <c r="D1226" t="s">
        <v>76</v>
      </c>
      <c r="E1226" t="s">
        <v>2639</v>
      </c>
      <c r="F1226" t="s">
        <v>2640</v>
      </c>
      <c r="G1226" t="s">
        <v>79</v>
      </c>
      <c r="H1226">
        <v>45588</v>
      </c>
      <c r="I1226">
        <v>160.80000000000001</v>
      </c>
      <c r="Q1226" t="s">
        <v>54</v>
      </c>
    </row>
    <row r="1227" spans="2:17" hidden="1" x14ac:dyDescent="0.25">
      <c r="B1227">
        <v>122430</v>
      </c>
      <c r="C1227" t="s">
        <v>127</v>
      </c>
      <c r="D1227" t="s">
        <v>76</v>
      </c>
      <c r="E1227" t="s">
        <v>2641</v>
      </c>
      <c r="F1227" t="s">
        <v>2642</v>
      </c>
      <c r="G1227" t="s">
        <v>79</v>
      </c>
      <c r="H1227">
        <v>45632</v>
      </c>
      <c r="I1227">
        <v>289.95</v>
      </c>
      <c r="Q1227" t="s">
        <v>54</v>
      </c>
    </row>
    <row r="1228" spans="2:17" hidden="1" x14ac:dyDescent="0.25">
      <c r="B1228">
        <v>122430</v>
      </c>
      <c r="C1228" t="s">
        <v>127</v>
      </c>
      <c r="D1228" t="s">
        <v>76</v>
      </c>
      <c r="E1228" t="s">
        <v>2643</v>
      </c>
      <c r="F1228" t="s">
        <v>2644</v>
      </c>
      <c r="G1228" t="s">
        <v>79</v>
      </c>
      <c r="H1228">
        <v>45572</v>
      </c>
      <c r="I1228">
        <v>462</v>
      </c>
      <c r="Q1228" t="s">
        <v>54</v>
      </c>
    </row>
    <row r="1229" spans="2:17" hidden="1" x14ac:dyDescent="0.25">
      <c r="B1229">
        <v>102775</v>
      </c>
      <c r="C1229" t="s">
        <v>75</v>
      </c>
      <c r="D1229" t="s">
        <v>76</v>
      </c>
      <c r="E1229" t="s">
        <v>2645</v>
      </c>
      <c r="F1229" t="s">
        <v>2646</v>
      </c>
      <c r="G1229" t="s">
        <v>79</v>
      </c>
      <c r="H1229">
        <v>45608</v>
      </c>
      <c r="I1229">
        <v>8389.61</v>
      </c>
      <c r="Q1229" t="s">
        <v>54</v>
      </c>
    </row>
    <row r="1230" spans="2:17" hidden="1" x14ac:dyDescent="0.25">
      <c r="B1230">
        <v>108164</v>
      </c>
      <c r="C1230" t="s">
        <v>86</v>
      </c>
      <c r="D1230" t="s">
        <v>76</v>
      </c>
      <c r="E1230" t="s">
        <v>2647</v>
      </c>
      <c r="F1230" t="s">
        <v>2648</v>
      </c>
      <c r="G1230" t="s">
        <v>79</v>
      </c>
      <c r="H1230">
        <v>45629</v>
      </c>
      <c r="I1230">
        <v>131.53</v>
      </c>
      <c r="Q1230" t="s">
        <v>54</v>
      </c>
    </row>
    <row r="1231" spans="2:17" hidden="1" x14ac:dyDescent="0.25">
      <c r="B1231">
        <v>108912</v>
      </c>
      <c r="C1231" t="s">
        <v>2650</v>
      </c>
      <c r="D1231" t="s">
        <v>76</v>
      </c>
      <c r="E1231" t="s">
        <v>2651</v>
      </c>
      <c r="F1231" t="s">
        <v>2652</v>
      </c>
      <c r="G1231" t="s">
        <v>79</v>
      </c>
      <c r="H1231">
        <v>45698</v>
      </c>
      <c r="I1231">
        <v>5372.26</v>
      </c>
      <c r="Q1231" t="s">
        <v>54</v>
      </c>
    </row>
    <row r="1232" spans="2:17" hidden="1" x14ac:dyDescent="0.25">
      <c r="B1232">
        <v>107786</v>
      </c>
      <c r="C1232" t="s">
        <v>242</v>
      </c>
      <c r="D1232" t="s">
        <v>76</v>
      </c>
      <c r="E1232" t="s">
        <v>2653</v>
      </c>
      <c r="F1232" t="s">
        <v>2654</v>
      </c>
      <c r="G1232" t="s">
        <v>79</v>
      </c>
      <c r="H1232">
        <v>45630</v>
      </c>
      <c r="I1232">
        <v>194.51</v>
      </c>
      <c r="Q1232" t="s">
        <v>54</v>
      </c>
    </row>
    <row r="1233" spans="2:17" hidden="1" x14ac:dyDescent="0.25">
      <c r="B1233">
        <v>103423</v>
      </c>
      <c r="C1233" t="s">
        <v>82</v>
      </c>
      <c r="D1233" t="s">
        <v>76</v>
      </c>
      <c r="E1233" t="s">
        <v>2655</v>
      </c>
      <c r="F1233" t="s">
        <v>1046</v>
      </c>
      <c r="G1233" t="s">
        <v>101</v>
      </c>
      <c r="H1233">
        <v>45673</v>
      </c>
      <c r="I1233">
        <v>585.28</v>
      </c>
      <c r="Q1233" t="s">
        <v>54</v>
      </c>
    </row>
    <row r="1234" spans="2:17" hidden="1" x14ac:dyDescent="0.25">
      <c r="B1234">
        <v>107786</v>
      </c>
      <c r="C1234" t="s">
        <v>242</v>
      </c>
      <c r="D1234" t="s">
        <v>76</v>
      </c>
      <c r="E1234" t="s">
        <v>2656</v>
      </c>
      <c r="F1234" t="s">
        <v>2657</v>
      </c>
      <c r="G1234" t="s">
        <v>101</v>
      </c>
      <c r="H1234">
        <v>45679</v>
      </c>
      <c r="I1234">
        <v>1268.42</v>
      </c>
      <c r="Q1234" t="s">
        <v>54</v>
      </c>
    </row>
    <row r="1235" spans="2:17" hidden="1" x14ac:dyDescent="0.25">
      <c r="B1235">
        <v>107786</v>
      </c>
      <c r="C1235" t="s">
        <v>242</v>
      </c>
      <c r="D1235" t="s">
        <v>76</v>
      </c>
      <c r="E1235" t="s">
        <v>2658</v>
      </c>
      <c r="F1235" t="s">
        <v>1353</v>
      </c>
      <c r="G1235" t="s">
        <v>79</v>
      </c>
      <c r="H1235">
        <v>45581</v>
      </c>
      <c r="I1235">
        <v>12907.87</v>
      </c>
      <c r="Q1235" t="s">
        <v>54</v>
      </c>
    </row>
    <row r="1236" spans="2:17" hidden="1" x14ac:dyDescent="0.25">
      <c r="B1236">
        <v>122430</v>
      </c>
      <c r="C1236" t="s">
        <v>127</v>
      </c>
      <c r="D1236" t="s">
        <v>76</v>
      </c>
      <c r="E1236" t="s">
        <v>2659</v>
      </c>
      <c r="F1236" t="s">
        <v>2660</v>
      </c>
      <c r="G1236" t="s">
        <v>101</v>
      </c>
      <c r="H1236">
        <v>45714</v>
      </c>
      <c r="I1236">
        <v>241.2</v>
      </c>
      <c r="Q1236" t="s">
        <v>54</v>
      </c>
    </row>
    <row r="1237" spans="2:17" hidden="1" x14ac:dyDescent="0.25">
      <c r="B1237">
        <v>122430</v>
      </c>
      <c r="C1237" t="s">
        <v>127</v>
      </c>
      <c r="D1237" t="s">
        <v>76</v>
      </c>
      <c r="E1237" t="s">
        <v>2661</v>
      </c>
      <c r="F1237" t="s">
        <v>2589</v>
      </c>
      <c r="G1237" t="s">
        <v>101</v>
      </c>
      <c r="H1237">
        <v>45698</v>
      </c>
      <c r="I1237">
        <v>153</v>
      </c>
      <c r="Q1237" t="s">
        <v>54</v>
      </c>
    </row>
    <row r="1238" spans="2:17" hidden="1" x14ac:dyDescent="0.25">
      <c r="B1238">
        <v>108186</v>
      </c>
      <c r="C1238" t="s">
        <v>624</v>
      </c>
      <c r="D1238" t="s">
        <v>76</v>
      </c>
      <c r="E1238" t="s">
        <v>2662</v>
      </c>
      <c r="F1238" t="s">
        <v>2663</v>
      </c>
      <c r="G1238" t="s">
        <v>101</v>
      </c>
      <c r="H1238">
        <v>45679</v>
      </c>
      <c r="I1238">
        <v>327.9</v>
      </c>
      <c r="Q1238" t="s">
        <v>54</v>
      </c>
    </row>
    <row r="1239" spans="2:17" hidden="1" x14ac:dyDescent="0.25">
      <c r="B1239">
        <v>126695</v>
      </c>
      <c r="C1239" t="s">
        <v>167</v>
      </c>
      <c r="D1239" t="s">
        <v>76</v>
      </c>
      <c r="E1239" t="s">
        <v>2664</v>
      </c>
      <c r="F1239" t="s">
        <v>2665</v>
      </c>
      <c r="G1239" t="s">
        <v>79</v>
      </c>
      <c r="H1239">
        <v>45575</v>
      </c>
      <c r="I1239">
        <v>969</v>
      </c>
      <c r="Q1239" t="s">
        <v>54</v>
      </c>
    </row>
    <row r="1240" spans="2:17" hidden="1" x14ac:dyDescent="0.25">
      <c r="B1240">
        <v>107786</v>
      </c>
      <c r="C1240" t="s">
        <v>242</v>
      </c>
      <c r="D1240" t="s">
        <v>76</v>
      </c>
      <c r="E1240" t="s">
        <v>2666</v>
      </c>
      <c r="F1240" t="s">
        <v>2667</v>
      </c>
      <c r="G1240" t="s">
        <v>79</v>
      </c>
      <c r="H1240">
        <v>45583</v>
      </c>
      <c r="I1240">
        <v>158.1</v>
      </c>
      <c r="Q1240" t="s">
        <v>54</v>
      </c>
    </row>
    <row r="1241" spans="2:17" hidden="1" x14ac:dyDescent="0.25">
      <c r="B1241">
        <v>107776</v>
      </c>
      <c r="C1241" t="s">
        <v>151</v>
      </c>
      <c r="D1241" t="s">
        <v>76</v>
      </c>
      <c r="E1241" t="s">
        <v>2668</v>
      </c>
      <c r="F1241" t="s">
        <v>2669</v>
      </c>
      <c r="G1241" t="s">
        <v>79</v>
      </c>
      <c r="H1241">
        <v>45652</v>
      </c>
      <c r="I1241">
        <v>984.73</v>
      </c>
      <c r="Q1241" t="s">
        <v>54</v>
      </c>
    </row>
    <row r="1242" spans="2:17" hidden="1" x14ac:dyDescent="0.25">
      <c r="B1242">
        <v>107768</v>
      </c>
      <c r="C1242" t="s">
        <v>225</v>
      </c>
      <c r="D1242" t="s">
        <v>76</v>
      </c>
      <c r="E1242" t="s">
        <v>2670</v>
      </c>
      <c r="F1242" t="s">
        <v>2671</v>
      </c>
      <c r="G1242" t="s">
        <v>79</v>
      </c>
      <c r="H1242">
        <v>45566</v>
      </c>
      <c r="I1242">
        <v>2760.09</v>
      </c>
      <c r="Q1242" t="s">
        <v>54</v>
      </c>
    </row>
    <row r="1243" spans="2:17" hidden="1" x14ac:dyDescent="0.25">
      <c r="B1243">
        <v>107786</v>
      </c>
      <c r="C1243" t="s">
        <v>242</v>
      </c>
      <c r="D1243" t="s">
        <v>76</v>
      </c>
      <c r="E1243" t="s">
        <v>2672</v>
      </c>
      <c r="F1243" t="s">
        <v>2673</v>
      </c>
      <c r="G1243" t="s">
        <v>79</v>
      </c>
      <c r="H1243">
        <v>45611</v>
      </c>
      <c r="I1243">
        <v>1373.02</v>
      </c>
      <c r="Q1243" t="s">
        <v>54</v>
      </c>
    </row>
    <row r="1244" spans="2:17" hidden="1" x14ac:dyDescent="0.25">
      <c r="B1244">
        <v>107659</v>
      </c>
      <c r="C1244" t="s">
        <v>679</v>
      </c>
      <c r="D1244" t="s">
        <v>76</v>
      </c>
      <c r="E1244" t="s">
        <v>2674</v>
      </c>
      <c r="F1244" t="s">
        <v>2675</v>
      </c>
      <c r="G1244" t="s">
        <v>101</v>
      </c>
      <c r="H1244">
        <v>45712</v>
      </c>
      <c r="I1244">
        <v>2773.66</v>
      </c>
      <c r="Q1244" t="s">
        <v>54</v>
      </c>
    </row>
    <row r="1245" spans="2:17" hidden="1" x14ac:dyDescent="0.25">
      <c r="B1245">
        <v>107786</v>
      </c>
      <c r="C1245" t="s">
        <v>242</v>
      </c>
      <c r="D1245" t="s">
        <v>76</v>
      </c>
      <c r="E1245" t="s">
        <v>2676</v>
      </c>
      <c r="F1245" t="s">
        <v>2677</v>
      </c>
      <c r="G1245" t="s">
        <v>79</v>
      </c>
      <c r="H1245">
        <v>45602</v>
      </c>
      <c r="I1245">
        <v>678.34</v>
      </c>
      <c r="Q1245" t="s">
        <v>54</v>
      </c>
    </row>
    <row r="1246" spans="2:17" hidden="1" x14ac:dyDescent="0.25">
      <c r="B1246">
        <v>107776</v>
      </c>
      <c r="C1246" t="s">
        <v>151</v>
      </c>
      <c r="D1246" t="s">
        <v>76</v>
      </c>
      <c r="E1246" t="s">
        <v>2678</v>
      </c>
      <c r="F1246" t="s">
        <v>2679</v>
      </c>
      <c r="G1246" t="s">
        <v>79</v>
      </c>
      <c r="H1246">
        <v>45680</v>
      </c>
      <c r="I1246">
        <v>305.94</v>
      </c>
      <c r="Q1246" t="s">
        <v>54</v>
      </c>
    </row>
    <row r="1247" spans="2:17" hidden="1" x14ac:dyDescent="0.25">
      <c r="B1247">
        <v>103423</v>
      </c>
      <c r="C1247" t="s">
        <v>82</v>
      </c>
      <c r="D1247" t="s">
        <v>76</v>
      </c>
      <c r="E1247" t="s">
        <v>2680</v>
      </c>
      <c r="F1247" t="s">
        <v>498</v>
      </c>
      <c r="G1247" t="s">
        <v>101</v>
      </c>
      <c r="H1247">
        <v>45713</v>
      </c>
      <c r="I1247">
        <v>10358.540000000001</v>
      </c>
      <c r="Q1247" t="s">
        <v>54</v>
      </c>
    </row>
    <row r="1248" spans="2:17" hidden="1" x14ac:dyDescent="0.25">
      <c r="B1248">
        <v>122430</v>
      </c>
      <c r="C1248" t="s">
        <v>127</v>
      </c>
      <c r="D1248" t="s">
        <v>76</v>
      </c>
      <c r="E1248" t="s">
        <v>2681</v>
      </c>
      <c r="F1248" t="s">
        <v>2518</v>
      </c>
      <c r="G1248" t="s">
        <v>101</v>
      </c>
      <c r="H1248">
        <v>45693</v>
      </c>
      <c r="I1248">
        <v>250.88</v>
      </c>
      <c r="Q1248" t="s">
        <v>54</v>
      </c>
    </row>
    <row r="1249" spans="2:17" hidden="1" x14ac:dyDescent="0.25">
      <c r="B1249">
        <v>107786</v>
      </c>
      <c r="C1249" t="s">
        <v>242</v>
      </c>
      <c r="D1249" t="s">
        <v>76</v>
      </c>
      <c r="E1249" t="s">
        <v>2682</v>
      </c>
      <c r="F1249" t="s">
        <v>2683</v>
      </c>
      <c r="G1249" t="s">
        <v>79</v>
      </c>
      <c r="H1249">
        <v>45649</v>
      </c>
      <c r="I1249">
        <v>955.52</v>
      </c>
      <c r="Q1249" t="s">
        <v>54</v>
      </c>
    </row>
    <row r="1250" spans="2:17" hidden="1" x14ac:dyDescent="0.25">
      <c r="B1250">
        <v>103423</v>
      </c>
      <c r="C1250" t="s">
        <v>82</v>
      </c>
      <c r="D1250" t="s">
        <v>76</v>
      </c>
      <c r="E1250" t="s">
        <v>2684</v>
      </c>
      <c r="F1250" t="s">
        <v>2685</v>
      </c>
      <c r="G1250" t="s">
        <v>101</v>
      </c>
      <c r="H1250">
        <v>45715</v>
      </c>
      <c r="I1250">
        <v>187.73</v>
      </c>
      <c r="Q1250" t="s">
        <v>54</v>
      </c>
    </row>
    <row r="1251" spans="2:17" hidden="1" x14ac:dyDescent="0.25">
      <c r="B1251">
        <v>107786</v>
      </c>
      <c r="C1251" t="s">
        <v>242</v>
      </c>
      <c r="D1251" t="s">
        <v>76</v>
      </c>
      <c r="E1251" t="s">
        <v>2686</v>
      </c>
      <c r="F1251" t="s">
        <v>2687</v>
      </c>
      <c r="G1251" t="s">
        <v>79</v>
      </c>
      <c r="H1251">
        <v>45588</v>
      </c>
      <c r="I1251">
        <v>126.02</v>
      </c>
      <c r="Q1251" t="s">
        <v>54</v>
      </c>
    </row>
    <row r="1252" spans="2:17" hidden="1" x14ac:dyDescent="0.25">
      <c r="B1252">
        <v>108164</v>
      </c>
      <c r="C1252" t="s">
        <v>86</v>
      </c>
      <c r="D1252" t="s">
        <v>76</v>
      </c>
      <c r="E1252" t="s">
        <v>2688</v>
      </c>
      <c r="F1252" t="s">
        <v>2689</v>
      </c>
      <c r="G1252" t="s">
        <v>79</v>
      </c>
      <c r="H1252">
        <v>45616</v>
      </c>
      <c r="I1252">
        <v>350.35</v>
      </c>
      <c r="Q1252" t="s">
        <v>54</v>
      </c>
    </row>
    <row r="1253" spans="2:17" hidden="1" x14ac:dyDescent="0.25">
      <c r="B1253">
        <v>107486</v>
      </c>
      <c r="C1253" t="s">
        <v>308</v>
      </c>
      <c r="D1253" t="s">
        <v>76</v>
      </c>
      <c r="E1253" t="s">
        <v>2690</v>
      </c>
      <c r="F1253" t="s">
        <v>2691</v>
      </c>
      <c r="G1253" t="s">
        <v>101</v>
      </c>
      <c r="H1253">
        <v>45681</v>
      </c>
      <c r="I1253">
        <v>144.56</v>
      </c>
      <c r="Q1253" t="s">
        <v>54</v>
      </c>
    </row>
    <row r="1254" spans="2:17" hidden="1" x14ac:dyDescent="0.25">
      <c r="B1254">
        <v>104758</v>
      </c>
      <c r="C1254" t="s">
        <v>188</v>
      </c>
      <c r="D1254" t="s">
        <v>76</v>
      </c>
      <c r="E1254" t="s">
        <v>2692</v>
      </c>
      <c r="F1254" t="s">
        <v>2693</v>
      </c>
      <c r="G1254" t="s">
        <v>79</v>
      </c>
      <c r="H1254">
        <v>45618</v>
      </c>
      <c r="I1254">
        <v>804</v>
      </c>
      <c r="Q1254" t="s">
        <v>54</v>
      </c>
    </row>
    <row r="1255" spans="2:17" hidden="1" x14ac:dyDescent="0.25">
      <c r="B1255">
        <v>103423</v>
      </c>
      <c r="C1255" t="s">
        <v>82</v>
      </c>
      <c r="D1255" t="s">
        <v>76</v>
      </c>
      <c r="E1255" t="s">
        <v>2694</v>
      </c>
      <c r="F1255" t="s">
        <v>2695</v>
      </c>
      <c r="G1255" t="s">
        <v>79</v>
      </c>
      <c r="H1255">
        <v>45632</v>
      </c>
      <c r="I1255">
        <v>4388.1499999999996</v>
      </c>
      <c r="Q1255" t="s">
        <v>54</v>
      </c>
    </row>
    <row r="1256" spans="2:17" hidden="1" x14ac:dyDescent="0.25">
      <c r="B1256">
        <v>108481</v>
      </c>
      <c r="C1256" t="s">
        <v>121</v>
      </c>
      <c r="D1256" t="s">
        <v>76</v>
      </c>
      <c r="E1256" t="s">
        <v>2696</v>
      </c>
      <c r="F1256" t="s">
        <v>2697</v>
      </c>
      <c r="G1256" t="s">
        <v>79</v>
      </c>
      <c r="H1256">
        <v>45603</v>
      </c>
      <c r="I1256">
        <v>12989.12</v>
      </c>
      <c r="Q1256" t="s">
        <v>54</v>
      </c>
    </row>
    <row r="1257" spans="2:17" hidden="1" x14ac:dyDescent="0.25">
      <c r="B1257">
        <v>107786</v>
      </c>
      <c r="C1257" t="s">
        <v>242</v>
      </c>
      <c r="D1257" t="s">
        <v>76</v>
      </c>
      <c r="E1257" t="s">
        <v>2698</v>
      </c>
      <c r="F1257" t="s">
        <v>2699</v>
      </c>
      <c r="G1257" t="s">
        <v>79</v>
      </c>
      <c r="H1257">
        <v>45595</v>
      </c>
      <c r="I1257">
        <v>91.51</v>
      </c>
      <c r="Q1257" t="s">
        <v>54</v>
      </c>
    </row>
    <row r="1258" spans="2:17" hidden="1" x14ac:dyDescent="0.25">
      <c r="B1258">
        <v>107786</v>
      </c>
      <c r="C1258" t="s">
        <v>242</v>
      </c>
      <c r="D1258" t="s">
        <v>76</v>
      </c>
      <c r="E1258" t="s">
        <v>2700</v>
      </c>
      <c r="F1258" t="s">
        <v>2701</v>
      </c>
      <c r="G1258" t="s">
        <v>101</v>
      </c>
      <c r="H1258">
        <v>45693</v>
      </c>
      <c r="I1258">
        <v>277.66000000000003</v>
      </c>
      <c r="Q1258" t="s">
        <v>54</v>
      </c>
    </row>
    <row r="1259" spans="2:17" hidden="1" x14ac:dyDescent="0.25">
      <c r="B1259">
        <v>107786</v>
      </c>
      <c r="C1259" t="s">
        <v>242</v>
      </c>
      <c r="D1259" t="s">
        <v>76</v>
      </c>
      <c r="E1259" t="s">
        <v>2702</v>
      </c>
      <c r="F1259" t="s">
        <v>2703</v>
      </c>
      <c r="G1259" t="s">
        <v>79</v>
      </c>
      <c r="H1259">
        <v>45590</v>
      </c>
      <c r="I1259">
        <v>0</v>
      </c>
      <c r="Q1259" t="s">
        <v>54</v>
      </c>
    </row>
    <row r="1260" spans="2:17" hidden="1" x14ac:dyDescent="0.25">
      <c r="B1260">
        <v>107486</v>
      </c>
      <c r="C1260" t="s">
        <v>308</v>
      </c>
      <c r="D1260" t="s">
        <v>76</v>
      </c>
      <c r="E1260" t="s">
        <v>2704</v>
      </c>
      <c r="F1260" t="s">
        <v>2705</v>
      </c>
      <c r="G1260" t="s">
        <v>79</v>
      </c>
      <c r="H1260">
        <v>45568</v>
      </c>
      <c r="I1260">
        <v>2348.15</v>
      </c>
      <c r="Q1260" t="s">
        <v>54</v>
      </c>
    </row>
    <row r="1261" spans="2:17" hidden="1" x14ac:dyDescent="0.25">
      <c r="B1261">
        <v>107786</v>
      </c>
      <c r="C1261" t="s">
        <v>242</v>
      </c>
      <c r="D1261" t="s">
        <v>76</v>
      </c>
      <c r="E1261" t="s">
        <v>2706</v>
      </c>
      <c r="F1261" t="s">
        <v>532</v>
      </c>
      <c r="G1261" t="s">
        <v>79</v>
      </c>
      <c r="H1261">
        <v>45611</v>
      </c>
      <c r="I1261">
        <v>36.880000000000003</v>
      </c>
      <c r="Q1261" t="s">
        <v>54</v>
      </c>
    </row>
    <row r="1262" spans="2:17" hidden="1" x14ac:dyDescent="0.25">
      <c r="B1262">
        <v>103423</v>
      </c>
      <c r="C1262" t="s">
        <v>82</v>
      </c>
      <c r="D1262" t="s">
        <v>76</v>
      </c>
      <c r="E1262" t="s">
        <v>2707</v>
      </c>
      <c r="F1262" t="s">
        <v>2708</v>
      </c>
      <c r="G1262" t="s">
        <v>101</v>
      </c>
      <c r="H1262">
        <v>45677</v>
      </c>
      <c r="I1262">
        <v>2924.15</v>
      </c>
      <c r="Q1262" t="s">
        <v>54</v>
      </c>
    </row>
    <row r="1263" spans="2:17" hidden="1" x14ac:dyDescent="0.25">
      <c r="B1263">
        <v>103423</v>
      </c>
      <c r="C1263" t="s">
        <v>82</v>
      </c>
      <c r="D1263" t="s">
        <v>76</v>
      </c>
      <c r="E1263" t="s">
        <v>2709</v>
      </c>
      <c r="F1263" t="s">
        <v>2710</v>
      </c>
      <c r="G1263" t="s">
        <v>101</v>
      </c>
      <c r="H1263">
        <v>45680</v>
      </c>
      <c r="I1263">
        <v>1702.74</v>
      </c>
      <c r="Q1263" t="s">
        <v>54</v>
      </c>
    </row>
    <row r="1264" spans="2:17" hidden="1" x14ac:dyDescent="0.25">
      <c r="B1264">
        <v>107786</v>
      </c>
      <c r="C1264" t="s">
        <v>242</v>
      </c>
      <c r="D1264" t="s">
        <v>76</v>
      </c>
      <c r="E1264" t="s">
        <v>2711</v>
      </c>
      <c r="F1264" t="s">
        <v>1739</v>
      </c>
      <c r="G1264" t="s">
        <v>101</v>
      </c>
      <c r="H1264">
        <v>45679</v>
      </c>
      <c r="I1264">
        <v>762.72</v>
      </c>
      <c r="Q1264" t="s">
        <v>54</v>
      </c>
    </row>
    <row r="1265" spans="2:17" hidden="1" x14ac:dyDescent="0.25">
      <c r="B1265">
        <v>122430</v>
      </c>
      <c r="C1265" t="s">
        <v>127</v>
      </c>
      <c r="D1265" t="s">
        <v>76</v>
      </c>
      <c r="E1265" t="s">
        <v>2712</v>
      </c>
      <c r="F1265" t="s">
        <v>2713</v>
      </c>
      <c r="G1265" t="s">
        <v>79</v>
      </c>
      <c r="H1265">
        <v>45588</v>
      </c>
      <c r="I1265">
        <v>88.24</v>
      </c>
      <c r="Q1265" t="s">
        <v>54</v>
      </c>
    </row>
    <row r="1266" spans="2:17" hidden="1" x14ac:dyDescent="0.25">
      <c r="B1266">
        <v>122430</v>
      </c>
      <c r="C1266" t="s">
        <v>127</v>
      </c>
      <c r="D1266" t="s">
        <v>76</v>
      </c>
      <c r="E1266" t="s">
        <v>2714</v>
      </c>
      <c r="F1266" t="s">
        <v>2715</v>
      </c>
      <c r="G1266" t="s">
        <v>79</v>
      </c>
      <c r="H1266">
        <v>45664</v>
      </c>
      <c r="I1266">
        <v>321.60000000000002</v>
      </c>
      <c r="Q1266" t="s">
        <v>54</v>
      </c>
    </row>
    <row r="1267" spans="2:17" hidden="1" x14ac:dyDescent="0.25">
      <c r="B1267">
        <v>122430</v>
      </c>
      <c r="C1267" t="s">
        <v>127</v>
      </c>
      <c r="D1267" t="s">
        <v>76</v>
      </c>
      <c r="E1267" t="s">
        <v>2716</v>
      </c>
      <c r="F1267" t="s">
        <v>2717</v>
      </c>
      <c r="G1267" t="s">
        <v>79</v>
      </c>
      <c r="H1267">
        <v>45673</v>
      </c>
      <c r="I1267">
        <v>964.8</v>
      </c>
      <c r="Q1267" t="s">
        <v>54</v>
      </c>
    </row>
    <row r="1268" spans="2:17" hidden="1" x14ac:dyDescent="0.25">
      <c r="B1268">
        <v>107786</v>
      </c>
      <c r="C1268" t="s">
        <v>242</v>
      </c>
      <c r="D1268" t="s">
        <v>76</v>
      </c>
      <c r="E1268" t="s">
        <v>2718</v>
      </c>
      <c r="F1268" t="s">
        <v>2719</v>
      </c>
      <c r="G1268" t="s">
        <v>101</v>
      </c>
      <c r="H1268">
        <v>45695</v>
      </c>
      <c r="I1268">
        <v>625.22</v>
      </c>
      <c r="Q1268" t="s">
        <v>54</v>
      </c>
    </row>
    <row r="1269" spans="2:17" hidden="1" x14ac:dyDescent="0.25">
      <c r="B1269">
        <v>107786</v>
      </c>
      <c r="C1269" t="s">
        <v>242</v>
      </c>
      <c r="D1269" t="s">
        <v>76</v>
      </c>
      <c r="E1269" t="s">
        <v>2720</v>
      </c>
      <c r="F1269" t="s">
        <v>2146</v>
      </c>
      <c r="G1269" t="s">
        <v>79</v>
      </c>
      <c r="H1269">
        <v>45630</v>
      </c>
      <c r="I1269">
        <v>1531.48</v>
      </c>
      <c r="Q1269" t="s">
        <v>54</v>
      </c>
    </row>
    <row r="1270" spans="2:17" hidden="1" x14ac:dyDescent="0.25">
      <c r="B1270">
        <v>122430</v>
      </c>
      <c r="C1270" t="s">
        <v>127</v>
      </c>
      <c r="D1270" t="s">
        <v>76</v>
      </c>
      <c r="E1270" t="s">
        <v>2721</v>
      </c>
      <c r="F1270" t="s">
        <v>2722</v>
      </c>
      <c r="G1270" t="s">
        <v>101</v>
      </c>
      <c r="H1270">
        <v>45701</v>
      </c>
      <c r="I1270">
        <v>7187.8</v>
      </c>
      <c r="Q1270" t="s">
        <v>54</v>
      </c>
    </row>
    <row r="1271" spans="2:17" hidden="1" x14ac:dyDescent="0.25">
      <c r="B1271">
        <v>122430</v>
      </c>
      <c r="C1271" t="s">
        <v>127</v>
      </c>
      <c r="D1271" t="s">
        <v>76</v>
      </c>
      <c r="E1271" t="s">
        <v>2723</v>
      </c>
      <c r="F1271" t="s">
        <v>2724</v>
      </c>
      <c r="G1271" t="s">
        <v>79</v>
      </c>
      <c r="H1271">
        <v>45643</v>
      </c>
      <c r="I1271">
        <v>80.400000000000006</v>
      </c>
      <c r="Q1271" t="s">
        <v>54</v>
      </c>
    </row>
    <row r="1272" spans="2:17" hidden="1" x14ac:dyDescent="0.25">
      <c r="B1272">
        <v>107786</v>
      </c>
      <c r="C1272" t="s">
        <v>242</v>
      </c>
      <c r="D1272" t="s">
        <v>76</v>
      </c>
      <c r="E1272" t="s">
        <v>2725</v>
      </c>
      <c r="F1272" t="s">
        <v>2726</v>
      </c>
      <c r="G1272" t="s">
        <v>79</v>
      </c>
      <c r="H1272">
        <v>45567</v>
      </c>
      <c r="I1272">
        <v>279.99</v>
      </c>
      <c r="Q1272" t="s">
        <v>54</v>
      </c>
    </row>
    <row r="1273" spans="2:17" hidden="1" x14ac:dyDescent="0.25">
      <c r="B1273">
        <v>107786</v>
      </c>
      <c r="C1273" t="s">
        <v>242</v>
      </c>
      <c r="D1273" t="s">
        <v>76</v>
      </c>
      <c r="E1273" t="s">
        <v>2727</v>
      </c>
      <c r="F1273" t="s">
        <v>2728</v>
      </c>
      <c r="G1273" t="s">
        <v>101</v>
      </c>
      <c r="H1273">
        <v>45714</v>
      </c>
      <c r="I1273">
        <v>922.46</v>
      </c>
      <c r="Q1273" t="s">
        <v>54</v>
      </c>
    </row>
    <row r="1274" spans="2:17" hidden="1" x14ac:dyDescent="0.25">
      <c r="B1274">
        <v>107786</v>
      </c>
      <c r="C1274" t="s">
        <v>242</v>
      </c>
      <c r="D1274" t="s">
        <v>76</v>
      </c>
      <c r="E1274" t="s">
        <v>2729</v>
      </c>
      <c r="F1274" t="s">
        <v>1442</v>
      </c>
      <c r="G1274" t="s">
        <v>79</v>
      </c>
      <c r="H1274">
        <v>45588</v>
      </c>
      <c r="I1274">
        <v>3749.36</v>
      </c>
      <c r="Q1274" t="s">
        <v>54</v>
      </c>
    </row>
    <row r="1275" spans="2:17" hidden="1" x14ac:dyDescent="0.25">
      <c r="B1275">
        <v>103423</v>
      </c>
      <c r="C1275" t="s">
        <v>82</v>
      </c>
      <c r="D1275" t="s">
        <v>76</v>
      </c>
      <c r="E1275" t="s">
        <v>2730</v>
      </c>
      <c r="F1275" t="s">
        <v>2731</v>
      </c>
      <c r="G1275" t="s">
        <v>101</v>
      </c>
      <c r="H1275">
        <v>45706</v>
      </c>
      <c r="I1275">
        <v>1821.91</v>
      </c>
      <c r="Q1275" t="s">
        <v>54</v>
      </c>
    </row>
    <row r="1276" spans="2:17" hidden="1" x14ac:dyDescent="0.25">
      <c r="B1276">
        <v>108186</v>
      </c>
      <c r="C1276" t="s">
        <v>624</v>
      </c>
      <c r="D1276" t="s">
        <v>76</v>
      </c>
      <c r="E1276" t="s">
        <v>2732</v>
      </c>
      <c r="F1276" t="s">
        <v>2733</v>
      </c>
      <c r="G1276" t="s">
        <v>79</v>
      </c>
      <c r="H1276">
        <v>45636</v>
      </c>
      <c r="I1276">
        <v>2368.5500000000002</v>
      </c>
      <c r="Q1276" t="s">
        <v>54</v>
      </c>
    </row>
    <row r="1277" spans="2:17" hidden="1" x14ac:dyDescent="0.25">
      <c r="B1277">
        <v>122430</v>
      </c>
      <c r="C1277" t="s">
        <v>127</v>
      </c>
      <c r="D1277" t="s">
        <v>76</v>
      </c>
      <c r="E1277" t="s">
        <v>2734</v>
      </c>
      <c r="F1277" t="s">
        <v>2735</v>
      </c>
      <c r="G1277" t="s">
        <v>79</v>
      </c>
      <c r="H1277">
        <v>45590</v>
      </c>
      <c r="I1277">
        <v>1291.1400000000001</v>
      </c>
      <c r="Q1277" t="s">
        <v>54</v>
      </c>
    </row>
    <row r="1278" spans="2:17" hidden="1" x14ac:dyDescent="0.25">
      <c r="B1278">
        <v>104758</v>
      </c>
      <c r="C1278" t="s">
        <v>188</v>
      </c>
      <c r="D1278" t="s">
        <v>76</v>
      </c>
      <c r="E1278" t="s">
        <v>2736</v>
      </c>
      <c r="F1278" t="s">
        <v>2737</v>
      </c>
      <c r="G1278" t="s">
        <v>79</v>
      </c>
      <c r="H1278">
        <v>45593</v>
      </c>
      <c r="I1278">
        <v>184.8</v>
      </c>
      <c r="Q1278" t="s">
        <v>54</v>
      </c>
    </row>
    <row r="1279" spans="2:17" hidden="1" x14ac:dyDescent="0.25">
      <c r="B1279">
        <v>103269</v>
      </c>
      <c r="C1279" t="s">
        <v>262</v>
      </c>
      <c r="D1279" t="s">
        <v>76</v>
      </c>
      <c r="E1279" t="s">
        <v>2738</v>
      </c>
      <c r="F1279" t="s">
        <v>2739</v>
      </c>
      <c r="G1279" t="s">
        <v>101</v>
      </c>
      <c r="H1279">
        <v>45688</v>
      </c>
      <c r="I1279">
        <v>1192.52</v>
      </c>
      <c r="Q1279" t="s">
        <v>54</v>
      </c>
    </row>
    <row r="1280" spans="2:17" hidden="1" x14ac:dyDescent="0.25">
      <c r="B1280">
        <v>122430</v>
      </c>
      <c r="C1280" t="s">
        <v>127</v>
      </c>
      <c r="D1280" t="s">
        <v>76</v>
      </c>
      <c r="E1280" t="s">
        <v>2740</v>
      </c>
      <c r="F1280" t="s">
        <v>249</v>
      </c>
      <c r="G1280" t="s">
        <v>79</v>
      </c>
      <c r="H1280">
        <v>45588</v>
      </c>
      <c r="I1280">
        <v>23.04</v>
      </c>
      <c r="Q1280" t="s">
        <v>54</v>
      </c>
    </row>
    <row r="1281" spans="2:17" hidden="1" x14ac:dyDescent="0.25">
      <c r="B1281">
        <v>110041</v>
      </c>
      <c r="C1281" t="s">
        <v>1894</v>
      </c>
      <c r="D1281" t="s">
        <v>76</v>
      </c>
      <c r="E1281" t="s">
        <v>2741</v>
      </c>
      <c r="F1281" t="s">
        <v>1896</v>
      </c>
      <c r="G1281" t="s">
        <v>79</v>
      </c>
      <c r="H1281">
        <v>45603</v>
      </c>
      <c r="I1281">
        <v>106.34</v>
      </c>
      <c r="Q1281" t="s">
        <v>54</v>
      </c>
    </row>
    <row r="1282" spans="2:17" hidden="1" x14ac:dyDescent="0.25">
      <c r="B1282">
        <v>107776</v>
      </c>
      <c r="C1282" t="s">
        <v>151</v>
      </c>
      <c r="D1282" t="s">
        <v>76</v>
      </c>
      <c r="E1282" t="s">
        <v>2742</v>
      </c>
      <c r="F1282" t="s">
        <v>2743</v>
      </c>
      <c r="G1282" t="s">
        <v>79</v>
      </c>
      <c r="H1282">
        <v>45582</v>
      </c>
      <c r="I1282">
        <v>17081.88</v>
      </c>
      <c r="Q1282" t="s">
        <v>54</v>
      </c>
    </row>
    <row r="1283" spans="2:17" hidden="1" x14ac:dyDescent="0.25">
      <c r="B1283">
        <v>121019</v>
      </c>
      <c r="C1283" t="s">
        <v>594</v>
      </c>
      <c r="D1283" t="s">
        <v>76</v>
      </c>
      <c r="E1283" t="s">
        <v>2744</v>
      </c>
      <c r="F1283" t="s">
        <v>2745</v>
      </c>
      <c r="G1283" t="s">
        <v>79</v>
      </c>
      <c r="H1283">
        <v>45646</v>
      </c>
      <c r="I1283">
        <v>17572</v>
      </c>
      <c r="Q1283" t="s">
        <v>54</v>
      </c>
    </row>
    <row r="1284" spans="2:17" hidden="1" x14ac:dyDescent="0.25">
      <c r="B1284">
        <v>103423</v>
      </c>
      <c r="C1284" t="s">
        <v>82</v>
      </c>
      <c r="D1284" t="s">
        <v>76</v>
      </c>
      <c r="E1284" t="s">
        <v>2746</v>
      </c>
      <c r="F1284" t="s">
        <v>2747</v>
      </c>
      <c r="G1284" t="s">
        <v>79</v>
      </c>
      <c r="H1284">
        <v>45614</v>
      </c>
      <c r="I1284">
        <v>2173.23</v>
      </c>
      <c r="Q1284" t="s">
        <v>54</v>
      </c>
    </row>
    <row r="1285" spans="2:17" hidden="1" x14ac:dyDescent="0.25">
      <c r="B1285">
        <v>103423</v>
      </c>
      <c r="C1285" t="s">
        <v>82</v>
      </c>
      <c r="D1285" t="s">
        <v>76</v>
      </c>
      <c r="E1285" t="s">
        <v>2748</v>
      </c>
      <c r="F1285" t="s">
        <v>2749</v>
      </c>
      <c r="G1285" t="s">
        <v>101</v>
      </c>
      <c r="H1285">
        <v>45686</v>
      </c>
      <c r="I1285">
        <v>8196.16</v>
      </c>
      <c r="Q1285" t="s">
        <v>54</v>
      </c>
    </row>
    <row r="1286" spans="2:17" hidden="1" x14ac:dyDescent="0.25">
      <c r="B1286">
        <v>102775</v>
      </c>
      <c r="C1286" t="s">
        <v>75</v>
      </c>
      <c r="D1286" t="s">
        <v>76</v>
      </c>
      <c r="E1286" t="s">
        <v>2750</v>
      </c>
      <c r="F1286" t="s">
        <v>2751</v>
      </c>
      <c r="G1286" t="s">
        <v>79</v>
      </c>
      <c r="H1286">
        <v>45582</v>
      </c>
      <c r="I1286">
        <v>3109.61</v>
      </c>
      <c r="Q1286" t="s">
        <v>54</v>
      </c>
    </row>
    <row r="1287" spans="2:17" hidden="1" x14ac:dyDescent="0.25">
      <c r="B1287">
        <v>103423</v>
      </c>
      <c r="C1287" t="s">
        <v>82</v>
      </c>
      <c r="D1287" t="s">
        <v>76</v>
      </c>
      <c r="E1287" t="s">
        <v>2752</v>
      </c>
      <c r="F1287" t="s">
        <v>571</v>
      </c>
      <c r="G1287" t="s">
        <v>79</v>
      </c>
      <c r="H1287">
        <v>45616</v>
      </c>
      <c r="I1287">
        <v>9554.82</v>
      </c>
      <c r="Q1287" t="s">
        <v>54</v>
      </c>
    </row>
    <row r="1288" spans="2:17" hidden="1" x14ac:dyDescent="0.25">
      <c r="B1288">
        <v>107412</v>
      </c>
      <c r="C1288" t="s">
        <v>1322</v>
      </c>
      <c r="D1288" t="s">
        <v>76</v>
      </c>
      <c r="E1288" t="s">
        <v>2753</v>
      </c>
      <c r="F1288" t="s">
        <v>2754</v>
      </c>
      <c r="G1288" t="s">
        <v>101</v>
      </c>
      <c r="H1288">
        <v>45707</v>
      </c>
      <c r="I1288">
        <v>337</v>
      </c>
      <c r="Q1288" t="s">
        <v>54</v>
      </c>
    </row>
    <row r="1289" spans="2:17" hidden="1" x14ac:dyDescent="0.25">
      <c r="B1289">
        <v>103423</v>
      </c>
      <c r="C1289" t="s">
        <v>82</v>
      </c>
      <c r="D1289" t="s">
        <v>76</v>
      </c>
      <c r="E1289" t="s">
        <v>2755</v>
      </c>
      <c r="F1289" t="s">
        <v>2756</v>
      </c>
      <c r="G1289" t="s">
        <v>79</v>
      </c>
      <c r="H1289">
        <v>45604</v>
      </c>
      <c r="I1289">
        <v>-14367.77</v>
      </c>
      <c r="Q1289" t="s">
        <v>54</v>
      </c>
    </row>
    <row r="1290" spans="2:17" hidden="1" x14ac:dyDescent="0.25">
      <c r="B1290">
        <v>107786</v>
      </c>
      <c r="C1290" t="s">
        <v>242</v>
      </c>
      <c r="D1290" t="s">
        <v>76</v>
      </c>
      <c r="E1290" t="s">
        <v>2757</v>
      </c>
      <c r="F1290" t="s">
        <v>386</v>
      </c>
      <c r="G1290" t="s">
        <v>79</v>
      </c>
      <c r="H1290">
        <v>45588</v>
      </c>
      <c r="I1290">
        <v>446.76</v>
      </c>
      <c r="Q1290" t="s">
        <v>54</v>
      </c>
    </row>
    <row r="1291" spans="2:17" hidden="1" x14ac:dyDescent="0.25">
      <c r="B1291">
        <v>107786</v>
      </c>
      <c r="C1291" t="s">
        <v>242</v>
      </c>
      <c r="D1291" t="s">
        <v>76</v>
      </c>
      <c r="E1291" t="s">
        <v>2758</v>
      </c>
      <c r="F1291" t="s">
        <v>406</v>
      </c>
      <c r="G1291" t="s">
        <v>79</v>
      </c>
      <c r="H1291">
        <v>45649</v>
      </c>
      <c r="I1291">
        <v>68.87</v>
      </c>
      <c r="Q1291" t="s">
        <v>54</v>
      </c>
    </row>
    <row r="1292" spans="2:17" hidden="1" x14ac:dyDescent="0.25">
      <c r="B1292">
        <v>107786</v>
      </c>
      <c r="C1292" t="s">
        <v>242</v>
      </c>
      <c r="D1292" t="s">
        <v>76</v>
      </c>
      <c r="E1292" t="s">
        <v>2759</v>
      </c>
      <c r="F1292" t="s">
        <v>2760</v>
      </c>
      <c r="G1292" t="s">
        <v>101</v>
      </c>
      <c r="H1292">
        <v>45667</v>
      </c>
      <c r="I1292">
        <v>100.7</v>
      </c>
      <c r="Q1292" t="s">
        <v>54</v>
      </c>
    </row>
    <row r="1293" spans="2:17" hidden="1" x14ac:dyDescent="0.25">
      <c r="B1293">
        <v>101857</v>
      </c>
      <c r="C1293" t="s">
        <v>565</v>
      </c>
      <c r="D1293" t="s">
        <v>76</v>
      </c>
      <c r="E1293" t="s">
        <v>2761</v>
      </c>
      <c r="F1293" t="s">
        <v>2762</v>
      </c>
      <c r="G1293" t="s">
        <v>79</v>
      </c>
      <c r="H1293">
        <v>45644</v>
      </c>
      <c r="I1293">
        <v>6016.05</v>
      </c>
      <c r="Q1293" t="s">
        <v>54</v>
      </c>
    </row>
    <row r="1294" spans="2:17" hidden="1" x14ac:dyDescent="0.25">
      <c r="B1294">
        <v>107786</v>
      </c>
      <c r="C1294" t="s">
        <v>242</v>
      </c>
      <c r="D1294" t="s">
        <v>76</v>
      </c>
      <c r="E1294" t="s">
        <v>2763</v>
      </c>
      <c r="F1294" t="s">
        <v>2764</v>
      </c>
      <c r="G1294" t="s">
        <v>101</v>
      </c>
      <c r="H1294">
        <v>45660</v>
      </c>
      <c r="I1294">
        <v>116.79</v>
      </c>
      <c r="Q1294" t="s">
        <v>54</v>
      </c>
    </row>
    <row r="1295" spans="2:17" hidden="1" x14ac:dyDescent="0.25">
      <c r="B1295">
        <v>107786</v>
      </c>
      <c r="C1295" t="s">
        <v>242</v>
      </c>
      <c r="D1295" t="s">
        <v>76</v>
      </c>
      <c r="E1295" t="s">
        <v>2765</v>
      </c>
      <c r="F1295" t="s">
        <v>2766</v>
      </c>
      <c r="G1295" t="s">
        <v>79</v>
      </c>
      <c r="H1295">
        <v>45597</v>
      </c>
      <c r="I1295">
        <v>1016.82</v>
      </c>
      <c r="Q1295" t="s">
        <v>54</v>
      </c>
    </row>
    <row r="1296" spans="2:17" hidden="1" x14ac:dyDescent="0.25">
      <c r="B1296">
        <v>107768</v>
      </c>
      <c r="C1296" t="s">
        <v>225</v>
      </c>
      <c r="D1296" t="s">
        <v>76</v>
      </c>
      <c r="E1296" t="s">
        <v>2767</v>
      </c>
      <c r="F1296" t="s">
        <v>2768</v>
      </c>
      <c r="G1296" t="s">
        <v>79</v>
      </c>
      <c r="H1296">
        <v>45673</v>
      </c>
      <c r="I1296">
        <v>9247.9699999999993</v>
      </c>
      <c r="Q1296" t="s">
        <v>54</v>
      </c>
    </row>
    <row r="1297" spans="2:17" hidden="1" x14ac:dyDescent="0.25">
      <c r="B1297">
        <v>108164</v>
      </c>
      <c r="C1297" t="s">
        <v>86</v>
      </c>
      <c r="D1297" t="s">
        <v>76</v>
      </c>
      <c r="E1297" t="s">
        <v>2769</v>
      </c>
      <c r="F1297" t="s">
        <v>2770</v>
      </c>
      <c r="G1297" t="s">
        <v>79</v>
      </c>
      <c r="H1297">
        <v>45603</v>
      </c>
      <c r="I1297">
        <v>1613.38</v>
      </c>
      <c r="Q1297" t="s">
        <v>54</v>
      </c>
    </row>
    <row r="1298" spans="2:17" hidden="1" x14ac:dyDescent="0.25">
      <c r="B1298">
        <v>129612</v>
      </c>
      <c r="C1298" t="s">
        <v>282</v>
      </c>
      <c r="D1298" t="s">
        <v>76</v>
      </c>
      <c r="E1298" t="s">
        <v>2771</v>
      </c>
      <c r="F1298" t="s">
        <v>2772</v>
      </c>
      <c r="G1298" t="s">
        <v>101</v>
      </c>
      <c r="H1298">
        <v>45716</v>
      </c>
      <c r="I1298">
        <v>2683.69</v>
      </c>
      <c r="Q1298" t="s">
        <v>54</v>
      </c>
    </row>
    <row r="1299" spans="2:17" hidden="1" x14ac:dyDescent="0.25">
      <c r="B1299">
        <v>104758</v>
      </c>
      <c r="C1299" t="s">
        <v>188</v>
      </c>
      <c r="D1299" t="s">
        <v>76</v>
      </c>
      <c r="E1299" t="s">
        <v>2773</v>
      </c>
      <c r="F1299" t="s">
        <v>2774</v>
      </c>
      <c r="G1299" t="s">
        <v>79</v>
      </c>
      <c r="H1299">
        <v>45581</v>
      </c>
      <c r="I1299">
        <v>2481.6</v>
      </c>
      <c r="Q1299" t="s">
        <v>54</v>
      </c>
    </row>
    <row r="1300" spans="2:17" hidden="1" x14ac:dyDescent="0.25">
      <c r="B1300">
        <v>107786</v>
      </c>
      <c r="C1300" t="s">
        <v>242</v>
      </c>
      <c r="D1300" t="s">
        <v>76</v>
      </c>
      <c r="E1300" t="s">
        <v>2775</v>
      </c>
      <c r="F1300" t="s">
        <v>1739</v>
      </c>
      <c r="G1300" t="s">
        <v>101</v>
      </c>
      <c r="H1300">
        <v>45660</v>
      </c>
      <c r="I1300">
        <v>9735.51</v>
      </c>
      <c r="Q1300" t="s">
        <v>54</v>
      </c>
    </row>
    <row r="1301" spans="2:17" hidden="1" x14ac:dyDescent="0.25">
      <c r="B1301">
        <v>104758</v>
      </c>
      <c r="C1301" t="s">
        <v>188</v>
      </c>
      <c r="D1301" t="s">
        <v>76</v>
      </c>
      <c r="E1301" t="s">
        <v>2776</v>
      </c>
      <c r="F1301" t="s">
        <v>2777</v>
      </c>
      <c r="G1301" t="s">
        <v>79</v>
      </c>
      <c r="H1301">
        <v>45594</v>
      </c>
      <c r="I1301">
        <v>1608</v>
      </c>
      <c r="Q1301" t="s">
        <v>54</v>
      </c>
    </row>
    <row r="1302" spans="2:17" hidden="1" x14ac:dyDescent="0.25">
      <c r="B1302">
        <v>107672</v>
      </c>
      <c r="C1302" t="s">
        <v>1446</v>
      </c>
      <c r="D1302" t="s">
        <v>76</v>
      </c>
      <c r="E1302" t="s">
        <v>2778</v>
      </c>
      <c r="F1302" t="s">
        <v>2779</v>
      </c>
      <c r="G1302" t="s">
        <v>101</v>
      </c>
      <c r="H1302">
        <v>45698</v>
      </c>
      <c r="I1302">
        <v>2226.56</v>
      </c>
      <c r="Q1302" t="s">
        <v>54</v>
      </c>
    </row>
    <row r="1303" spans="2:17" hidden="1" x14ac:dyDescent="0.25">
      <c r="B1303">
        <v>104758</v>
      </c>
      <c r="C1303" t="s">
        <v>188</v>
      </c>
      <c r="D1303" t="s">
        <v>76</v>
      </c>
      <c r="E1303" t="s">
        <v>2780</v>
      </c>
      <c r="F1303" t="s">
        <v>2781</v>
      </c>
      <c r="G1303" t="s">
        <v>101</v>
      </c>
      <c r="H1303">
        <v>45707</v>
      </c>
      <c r="I1303">
        <v>1785.6</v>
      </c>
      <c r="Q1303" t="s">
        <v>54</v>
      </c>
    </row>
    <row r="1304" spans="2:17" hidden="1" x14ac:dyDescent="0.25">
      <c r="B1304">
        <v>103423</v>
      </c>
      <c r="C1304" t="s">
        <v>82</v>
      </c>
      <c r="D1304" t="s">
        <v>76</v>
      </c>
      <c r="E1304" t="s">
        <v>2782</v>
      </c>
      <c r="F1304" t="s">
        <v>2783</v>
      </c>
      <c r="G1304" t="s">
        <v>101</v>
      </c>
      <c r="H1304">
        <v>45652</v>
      </c>
      <c r="I1304">
        <v>328.98</v>
      </c>
      <c r="Q1304" t="s">
        <v>54</v>
      </c>
    </row>
    <row r="1305" spans="2:17" hidden="1" x14ac:dyDescent="0.25">
      <c r="B1305">
        <v>103423</v>
      </c>
      <c r="C1305" t="s">
        <v>82</v>
      </c>
      <c r="D1305" t="s">
        <v>76</v>
      </c>
      <c r="E1305" t="s">
        <v>2784</v>
      </c>
      <c r="F1305" t="s">
        <v>2785</v>
      </c>
      <c r="G1305" t="s">
        <v>101</v>
      </c>
      <c r="H1305">
        <v>45693</v>
      </c>
      <c r="I1305">
        <v>361.23</v>
      </c>
      <c r="Q1305" t="s">
        <v>54</v>
      </c>
    </row>
    <row r="1306" spans="2:17" hidden="1" x14ac:dyDescent="0.25">
      <c r="B1306">
        <v>108481</v>
      </c>
      <c r="C1306" t="s">
        <v>121</v>
      </c>
      <c r="D1306" t="s">
        <v>76</v>
      </c>
      <c r="E1306" t="s">
        <v>2786</v>
      </c>
      <c r="F1306" t="s">
        <v>2787</v>
      </c>
      <c r="G1306" t="s">
        <v>101</v>
      </c>
      <c r="H1306">
        <v>45715</v>
      </c>
      <c r="I1306">
        <v>864.68</v>
      </c>
      <c r="Q1306" t="s">
        <v>54</v>
      </c>
    </row>
    <row r="1307" spans="2:17" hidden="1" x14ac:dyDescent="0.25">
      <c r="B1307">
        <v>100160</v>
      </c>
      <c r="C1307" t="s">
        <v>2789</v>
      </c>
      <c r="D1307" t="s">
        <v>76</v>
      </c>
      <c r="E1307" t="s">
        <v>2790</v>
      </c>
      <c r="F1307" t="s">
        <v>2791</v>
      </c>
      <c r="G1307" t="s">
        <v>79</v>
      </c>
      <c r="H1307">
        <v>45611</v>
      </c>
      <c r="I1307">
        <v>9312.7199999999993</v>
      </c>
      <c r="Q1307" t="s">
        <v>54</v>
      </c>
    </row>
    <row r="1308" spans="2:17" hidden="1" x14ac:dyDescent="0.25">
      <c r="B1308">
        <v>103423</v>
      </c>
      <c r="C1308" t="s">
        <v>82</v>
      </c>
      <c r="D1308" t="s">
        <v>76</v>
      </c>
      <c r="E1308" t="s">
        <v>2792</v>
      </c>
      <c r="F1308" t="s">
        <v>2793</v>
      </c>
      <c r="G1308" t="s">
        <v>79</v>
      </c>
      <c r="H1308">
        <v>45583</v>
      </c>
      <c r="I1308">
        <v>13864.44</v>
      </c>
      <c r="Q1308" t="s">
        <v>54</v>
      </c>
    </row>
    <row r="1309" spans="2:17" hidden="1" x14ac:dyDescent="0.25">
      <c r="B1309">
        <v>104758</v>
      </c>
      <c r="C1309" t="s">
        <v>188</v>
      </c>
      <c r="D1309" t="s">
        <v>76</v>
      </c>
      <c r="E1309" t="s">
        <v>2794</v>
      </c>
      <c r="F1309" t="s">
        <v>2795</v>
      </c>
      <c r="G1309" t="s">
        <v>101</v>
      </c>
      <c r="H1309">
        <v>45698</v>
      </c>
      <c r="I1309">
        <v>117</v>
      </c>
      <c r="Q1309" t="s">
        <v>54</v>
      </c>
    </row>
    <row r="1310" spans="2:17" hidden="1" x14ac:dyDescent="0.25">
      <c r="B1310">
        <v>107786</v>
      </c>
      <c r="C1310" t="s">
        <v>242</v>
      </c>
      <c r="D1310" t="s">
        <v>76</v>
      </c>
      <c r="E1310" t="s">
        <v>2796</v>
      </c>
      <c r="F1310" t="s">
        <v>2797</v>
      </c>
      <c r="G1310" t="s">
        <v>79</v>
      </c>
      <c r="H1310">
        <v>45566</v>
      </c>
      <c r="I1310">
        <v>1688.17</v>
      </c>
      <c r="Q1310" t="s">
        <v>54</v>
      </c>
    </row>
    <row r="1311" spans="2:17" hidden="1" x14ac:dyDescent="0.25">
      <c r="B1311">
        <v>107341</v>
      </c>
      <c r="C1311" t="s">
        <v>2181</v>
      </c>
      <c r="D1311" t="s">
        <v>76</v>
      </c>
      <c r="E1311" t="s">
        <v>2798</v>
      </c>
      <c r="F1311" t="s">
        <v>2799</v>
      </c>
      <c r="G1311" t="s">
        <v>79</v>
      </c>
      <c r="H1311">
        <v>45688</v>
      </c>
      <c r="I1311">
        <v>1848.3</v>
      </c>
      <c r="Q1311" t="s">
        <v>54</v>
      </c>
    </row>
    <row r="1312" spans="2:17" hidden="1" x14ac:dyDescent="0.25">
      <c r="B1312">
        <v>108481</v>
      </c>
      <c r="C1312" t="s">
        <v>121</v>
      </c>
      <c r="D1312" t="s">
        <v>76</v>
      </c>
      <c r="E1312" t="s">
        <v>2800</v>
      </c>
      <c r="F1312" t="s">
        <v>2801</v>
      </c>
      <c r="G1312" t="s">
        <v>79</v>
      </c>
      <c r="H1312">
        <v>45589</v>
      </c>
      <c r="I1312">
        <v>704.04</v>
      </c>
      <c r="Q1312" t="s">
        <v>54</v>
      </c>
    </row>
    <row r="1313" spans="2:17" hidden="1" x14ac:dyDescent="0.25">
      <c r="B1313">
        <v>104758</v>
      </c>
      <c r="C1313" t="s">
        <v>188</v>
      </c>
      <c r="D1313" t="s">
        <v>76</v>
      </c>
      <c r="E1313" t="s">
        <v>2802</v>
      </c>
      <c r="F1313" t="s">
        <v>2803</v>
      </c>
      <c r="G1313" t="s">
        <v>79</v>
      </c>
      <c r="H1313">
        <v>45630</v>
      </c>
      <c r="I1313">
        <v>824.32</v>
      </c>
      <c r="Q1313" t="s">
        <v>54</v>
      </c>
    </row>
    <row r="1314" spans="2:17" hidden="1" x14ac:dyDescent="0.25">
      <c r="B1314">
        <v>107786</v>
      </c>
      <c r="C1314" t="s">
        <v>242</v>
      </c>
      <c r="D1314" t="s">
        <v>76</v>
      </c>
      <c r="E1314" t="s">
        <v>2804</v>
      </c>
      <c r="F1314" t="s">
        <v>2805</v>
      </c>
      <c r="G1314" t="s">
        <v>79</v>
      </c>
      <c r="H1314">
        <v>45649</v>
      </c>
      <c r="I1314">
        <v>234.6</v>
      </c>
      <c r="Q1314" t="s">
        <v>54</v>
      </c>
    </row>
    <row r="1315" spans="2:17" hidden="1" x14ac:dyDescent="0.25">
      <c r="B1315">
        <v>107486</v>
      </c>
      <c r="C1315" t="s">
        <v>308</v>
      </c>
      <c r="D1315" t="s">
        <v>76</v>
      </c>
      <c r="E1315" t="s">
        <v>2806</v>
      </c>
      <c r="F1315" t="s">
        <v>2807</v>
      </c>
      <c r="G1315" t="s">
        <v>101</v>
      </c>
      <c r="H1315">
        <v>45695</v>
      </c>
      <c r="I1315">
        <v>656</v>
      </c>
      <c r="Q1315" t="s">
        <v>54</v>
      </c>
    </row>
    <row r="1316" spans="2:17" hidden="1" x14ac:dyDescent="0.25">
      <c r="B1316">
        <v>122034</v>
      </c>
      <c r="C1316" t="s">
        <v>575</v>
      </c>
      <c r="D1316" t="s">
        <v>76</v>
      </c>
      <c r="E1316" t="s">
        <v>2808</v>
      </c>
      <c r="F1316" t="s">
        <v>2809</v>
      </c>
      <c r="G1316" t="s">
        <v>79</v>
      </c>
      <c r="H1316">
        <v>45609</v>
      </c>
      <c r="I1316">
        <v>235.8</v>
      </c>
      <c r="Q1316" t="s">
        <v>54</v>
      </c>
    </row>
    <row r="1317" spans="2:17" hidden="1" x14ac:dyDescent="0.25">
      <c r="B1317">
        <v>103423</v>
      </c>
      <c r="C1317" t="s">
        <v>82</v>
      </c>
      <c r="D1317" t="s">
        <v>76</v>
      </c>
      <c r="E1317" t="s">
        <v>2810</v>
      </c>
      <c r="F1317" t="s">
        <v>2811</v>
      </c>
      <c r="G1317" t="s">
        <v>101</v>
      </c>
      <c r="H1317">
        <v>45693</v>
      </c>
      <c r="I1317">
        <v>6855.86</v>
      </c>
      <c r="Q1317" t="s">
        <v>54</v>
      </c>
    </row>
    <row r="1318" spans="2:17" hidden="1" x14ac:dyDescent="0.25">
      <c r="B1318">
        <v>122430</v>
      </c>
      <c r="C1318" t="s">
        <v>127</v>
      </c>
      <c r="D1318" t="s">
        <v>76</v>
      </c>
      <c r="E1318" t="s">
        <v>2812</v>
      </c>
      <c r="F1318" t="s">
        <v>1825</v>
      </c>
      <c r="G1318" t="s">
        <v>79</v>
      </c>
      <c r="H1318">
        <v>45618</v>
      </c>
      <c r="I1318">
        <v>558.9</v>
      </c>
      <c r="Q1318" t="s">
        <v>54</v>
      </c>
    </row>
    <row r="1319" spans="2:17" hidden="1" x14ac:dyDescent="0.25">
      <c r="B1319">
        <v>122430</v>
      </c>
      <c r="C1319" t="s">
        <v>127</v>
      </c>
      <c r="D1319" t="s">
        <v>76</v>
      </c>
      <c r="E1319" t="s">
        <v>2813</v>
      </c>
      <c r="F1319" t="s">
        <v>2814</v>
      </c>
      <c r="G1319" t="s">
        <v>79</v>
      </c>
      <c r="H1319">
        <v>45580</v>
      </c>
      <c r="I1319">
        <v>7271.44</v>
      </c>
      <c r="Q1319" t="s">
        <v>54</v>
      </c>
    </row>
    <row r="1320" spans="2:17" hidden="1" x14ac:dyDescent="0.25">
      <c r="B1320">
        <v>122430</v>
      </c>
      <c r="C1320" t="s">
        <v>127</v>
      </c>
      <c r="D1320" t="s">
        <v>76</v>
      </c>
      <c r="E1320" t="s">
        <v>2815</v>
      </c>
      <c r="F1320" t="s">
        <v>2816</v>
      </c>
      <c r="G1320" t="s">
        <v>101</v>
      </c>
      <c r="H1320">
        <v>45716</v>
      </c>
      <c r="I1320">
        <v>746.65</v>
      </c>
      <c r="Q1320" t="s">
        <v>54</v>
      </c>
    </row>
    <row r="1321" spans="2:17" hidden="1" x14ac:dyDescent="0.25">
      <c r="B1321">
        <v>100067</v>
      </c>
      <c r="C1321" t="s">
        <v>323</v>
      </c>
      <c r="D1321" t="s">
        <v>76</v>
      </c>
      <c r="E1321" t="s">
        <v>2817</v>
      </c>
      <c r="F1321" t="s">
        <v>2818</v>
      </c>
      <c r="G1321" t="s">
        <v>101</v>
      </c>
      <c r="H1321">
        <v>45687</v>
      </c>
      <c r="I1321">
        <v>644.34</v>
      </c>
      <c r="Q1321" t="s">
        <v>54</v>
      </c>
    </row>
    <row r="1322" spans="2:17" hidden="1" x14ac:dyDescent="0.25">
      <c r="B1322">
        <v>104758</v>
      </c>
      <c r="C1322" t="s">
        <v>188</v>
      </c>
      <c r="D1322" t="s">
        <v>76</v>
      </c>
      <c r="E1322" t="s">
        <v>2819</v>
      </c>
      <c r="F1322" t="s">
        <v>2820</v>
      </c>
      <c r="G1322" t="s">
        <v>79</v>
      </c>
      <c r="H1322">
        <v>45665</v>
      </c>
      <c r="I1322">
        <v>427.58</v>
      </c>
      <c r="Q1322" t="s">
        <v>54</v>
      </c>
    </row>
    <row r="1323" spans="2:17" hidden="1" x14ac:dyDescent="0.25">
      <c r="B1323">
        <v>107786</v>
      </c>
      <c r="C1323" t="s">
        <v>242</v>
      </c>
      <c r="D1323" t="s">
        <v>76</v>
      </c>
      <c r="E1323" t="s">
        <v>2821</v>
      </c>
      <c r="F1323" t="s">
        <v>2822</v>
      </c>
      <c r="G1323" t="s">
        <v>101</v>
      </c>
      <c r="H1323">
        <v>45714</v>
      </c>
      <c r="I1323">
        <v>6124.62</v>
      </c>
      <c r="Q1323" t="s">
        <v>54</v>
      </c>
    </row>
    <row r="1324" spans="2:17" hidden="1" x14ac:dyDescent="0.25">
      <c r="B1324">
        <v>107786</v>
      </c>
      <c r="C1324" t="s">
        <v>242</v>
      </c>
      <c r="D1324" t="s">
        <v>76</v>
      </c>
      <c r="E1324" t="s">
        <v>2823</v>
      </c>
      <c r="F1324" t="s">
        <v>1185</v>
      </c>
      <c r="G1324" t="s">
        <v>79</v>
      </c>
      <c r="H1324">
        <v>45618</v>
      </c>
      <c r="I1324">
        <v>87.84</v>
      </c>
      <c r="Q1324" t="s">
        <v>54</v>
      </c>
    </row>
    <row r="1325" spans="2:17" hidden="1" x14ac:dyDescent="0.25">
      <c r="B1325">
        <v>107786</v>
      </c>
      <c r="C1325" t="s">
        <v>242</v>
      </c>
      <c r="D1325" t="s">
        <v>76</v>
      </c>
      <c r="E1325" t="s">
        <v>2824</v>
      </c>
      <c r="F1325" t="s">
        <v>2825</v>
      </c>
      <c r="G1325" t="s">
        <v>79</v>
      </c>
      <c r="H1325">
        <v>45643</v>
      </c>
      <c r="I1325">
        <v>671.36</v>
      </c>
      <c r="Q1325" t="s">
        <v>54</v>
      </c>
    </row>
    <row r="1326" spans="2:17" hidden="1" x14ac:dyDescent="0.25">
      <c r="B1326">
        <v>122430</v>
      </c>
      <c r="C1326" t="s">
        <v>127</v>
      </c>
      <c r="D1326" t="s">
        <v>76</v>
      </c>
      <c r="E1326" t="s">
        <v>2826</v>
      </c>
      <c r="F1326" t="s">
        <v>2827</v>
      </c>
      <c r="G1326" t="s">
        <v>79</v>
      </c>
      <c r="H1326">
        <v>45572</v>
      </c>
      <c r="I1326">
        <v>42.32</v>
      </c>
      <c r="Q1326" t="s">
        <v>54</v>
      </c>
    </row>
    <row r="1327" spans="2:17" hidden="1" x14ac:dyDescent="0.25">
      <c r="B1327">
        <v>122430</v>
      </c>
      <c r="C1327" t="s">
        <v>127</v>
      </c>
      <c r="D1327" t="s">
        <v>76</v>
      </c>
      <c r="E1327" t="s">
        <v>2828</v>
      </c>
      <c r="F1327" t="s">
        <v>2829</v>
      </c>
      <c r="G1327" t="s">
        <v>101</v>
      </c>
      <c r="H1327">
        <v>45702</v>
      </c>
      <c r="I1327">
        <v>1459.96</v>
      </c>
      <c r="Q1327" t="s">
        <v>54</v>
      </c>
    </row>
    <row r="1328" spans="2:17" hidden="1" x14ac:dyDescent="0.25">
      <c r="B1328">
        <v>122430</v>
      </c>
      <c r="C1328" t="s">
        <v>127</v>
      </c>
      <c r="D1328" t="s">
        <v>76</v>
      </c>
      <c r="E1328" t="s">
        <v>2830</v>
      </c>
      <c r="F1328" t="s">
        <v>2831</v>
      </c>
      <c r="G1328" t="s">
        <v>101</v>
      </c>
      <c r="H1328">
        <v>45686</v>
      </c>
      <c r="I1328">
        <v>4868.6000000000004</v>
      </c>
      <c r="Q1328" t="s">
        <v>54</v>
      </c>
    </row>
    <row r="1329" spans="2:17" hidden="1" x14ac:dyDescent="0.25">
      <c r="B1329">
        <v>108164</v>
      </c>
      <c r="C1329" t="s">
        <v>86</v>
      </c>
      <c r="D1329" t="s">
        <v>76</v>
      </c>
      <c r="E1329" t="s">
        <v>2832</v>
      </c>
      <c r="F1329" t="s">
        <v>2833</v>
      </c>
      <c r="G1329" t="s">
        <v>101</v>
      </c>
      <c r="H1329">
        <v>45701</v>
      </c>
      <c r="I1329">
        <v>330.35</v>
      </c>
      <c r="Q1329" t="s">
        <v>54</v>
      </c>
    </row>
    <row r="1330" spans="2:17" hidden="1" x14ac:dyDescent="0.25">
      <c r="B1330">
        <v>121550</v>
      </c>
      <c r="C1330" t="s">
        <v>418</v>
      </c>
      <c r="D1330" t="s">
        <v>76</v>
      </c>
      <c r="E1330" t="s">
        <v>2834</v>
      </c>
      <c r="F1330" t="s">
        <v>2835</v>
      </c>
      <c r="G1330" t="s">
        <v>101</v>
      </c>
      <c r="H1330">
        <v>45649</v>
      </c>
      <c r="I1330">
        <v>21751.05</v>
      </c>
      <c r="Q1330" t="s">
        <v>54</v>
      </c>
    </row>
    <row r="1331" spans="2:17" hidden="1" x14ac:dyDescent="0.25">
      <c r="B1331">
        <v>104758</v>
      </c>
      <c r="C1331" t="s">
        <v>188</v>
      </c>
      <c r="D1331" t="s">
        <v>76</v>
      </c>
      <c r="E1331" t="s">
        <v>2836</v>
      </c>
      <c r="F1331" t="s">
        <v>2837</v>
      </c>
      <c r="G1331" t="s">
        <v>79</v>
      </c>
      <c r="H1331">
        <v>45568</v>
      </c>
      <c r="I1331">
        <v>7007.76</v>
      </c>
      <c r="Q1331" t="s">
        <v>54</v>
      </c>
    </row>
    <row r="1332" spans="2:17" hidden="1" x14ac:dyDescent="0.25">
      <c r="B1332">
        <v>108186</v>
      </c>
      <c r="C1332" t="s">
        <v>624</v>
      </c>
      <c r="D1332" t="s">
        <v>76</v>
      </c>
      <c r="E1332" t="s">
        <v>2838</v>
      </c>
      <c r="F1332" t="s">
        <v>2839</v>
      </c>
      <c r="G1332" t="s">
        <v>79</v>
      </c>
      <c r="H1332">
        <v>45583</v>
      </c>
      <c r="I1332">
        <v>4591.62</v>
      </c>
      <c r="Q1332" t="s">
        <v>54</v>
      </c>
    </row>
    <row r="1333" spans="2:17" hidden="1" x14ac:dyDescent="0.25">
      <c r="B1333">
        <v>122430</v>
      </c>
      <c r="C1333" t="s">
        <v>127</v>
      </c>
      <c r="D1333" t="s">
        <v>76</v>
      </c>
      <c r="E1333" t="s">
        <v>2840</v>
      </c>
      <c r="F1333" t="s">
        <v>1140</v>
      </c>
      <c r="G1333" t="s">
        <v>79</v>
      </c>
      <c r="H1333">
        <v>45623</v>
      </c>
      <c r="I1333">
        <v>80.400000000000006</v>
      </c>
      <c r="Q1333" t="s">
        <v>54</v>
      </c>
    </row>
    <row r="1334" spans="2:17" hidden="1" x14ac:dyDescent="0.25">
      <c r="B1334">
        <v>107786</v>
      </c>
      <c r="C1334" t="s">
        <v>242</v>
      </c>
      <c r="D1334" t="s">
        <v>76</v>
      </c>
      <c r="E1334" t="s">
        <v>2841</v>
      </c>
      <c r="F1334" t="s">
        <v>2842</v>
      </c>
      <c r="G1334" t="s">
        <v>101</v>
      </c>
      <c r="H1334">
        <v>45714</v>
      </c>
      <c r="I1334">
        <v>159.04</v>
      </c>
      <c r="Q1334" t="s">
        <v>54</v>
      </c>
    </row>
    <row r="1335" spans="2:17" hidden="1" x14ac:dyDescent="0.25">
      <c r="B1335">
        <v>107776</v>
      </c>
      <c r="C1335" t="s">
        <v>151</v>
      </c>
      <c r="D1335" t="s">
        <v>76</v>
      </c>
      <c r="E1335" t="s">
        <v>2843</v>
      </c>
      <c r="F1335" t="s">
        <v>2844</v>
      </c>
      <c r="G1335" t="s">
        <v>79</v>
      </c>
      <c r="H1335">
        <v>45629</v>
      </c>
      <c r="I1335">
        <v>5996.59</v>
      </c>
      <c r="Q1335" t="s">
        <v>54</v>
      </c>
    </row>
    <row r="1336" spans="2:17" hidden="1" x14ac:dyDescent="0.25">
      <c r="B1336">
        <v>108481</v>
      </c>
      <c r="C1336" t="s">
        <v>121</v>
      </c>
      <c r="D1336" t="s">
        <v>76</v>
      </c>
      <c r="E1336" t="s">
        <v>2845</v>
      </c>
      <c r="F1336" t="s">
        <v>2846</v>
      </c>
      <c r="G1336" t="s">
        <v>79</v>
      </c>
      <c r="H1336">
        <v>45643</v>
      </c>
      <c r="I1336">
        <v>1023.13</v>
      </c>
      <c r="Q1336" t="s">
        <v>54</v>
      </c>
    </row>
    <row r="1337" spans="2:17" hidden="1" x14ac:dyDescent="0.25">
      <c r="B1337">
        <v>110041</v>
      </c>
      <c r="C1337" t="s">
        <v>1894</v>
      </c>
      <c r="D1337" t="s">
        <v>76</v>
      </c>
      <c r="E1337" t="s">
        <v>2847</v>
      </c>
      <c r="F1337" t="s">
        <v>2848</v>
      </c>
      <c r="G1337" t="s">
        <v>79</v>
      </c>
      <c r="H1337">
        <v>45659</v>
      </c>
      <c r="I1337">
        <v>237.65</v>
      </c>
      <c r="Q1337" t="s">
        <v>54</v>
      </c>
    </row>
    <row r="1338" spans="2:17" hidden="1" x14ac:dyDescent="0.25">
      <c r="B1338">
        <v>126990</v>
      </c>
      <c r="C1338" t="s">
        <v>646</v>
      </c>
      <c r="D1338" t="s">
        <v>76</v>
      </c>
      <c r="E1338" t="s">
        <v>2849</v>
      </c>
      <c r="F1338" t="s">
        <v>2850</v>
      </c>
      <c r="G1338" t="s">
        <v>79</v>
      </c>
      <c r="H1338">
        <v>45572</v>
      </c>
      <c r="I1338">
        <v>6606</v>
      </c>
      <c r="Q1338" t="s">
        <v>54</v>
      </c>
    </row>
    <row r="1339" spans="2:17" hidden="1" x14ac:dyDescent="0.25">
      <c r="B1339">
        <v>103423</v>
      </c>
      <c r="C1339" t="s">
        <v>82</v>
      </c>
      <c r="D1339" t="s">
        <v>76</v>
      </c>
      <c r="E1339" t="s">
        <v>2851</v>
      </c>
      <c r="F1339" t="s">
        <v>2852</v>
      </c>
      <c r="G1339" t="s">
        <v>79</v>
      </c>
      <c r="H1339">
        <v>45567</v>
      </c>
      <c r="I1339">
        <v>14618.26</v>
      </c>
      <c r="Q1339" t="s">
        <v>54</v>
      </c>
    </row>
    <row r="1340" spans="2:17" hidden="1" x14ac:dyDescent="0.25">
      <c r="B1340">
        <v>122430</v>
      </c>
      <c r="C1340" t="s">
        <v>127</v>
      </c>
      <c r="D1340" t="s">
        <v>76</v>
      </c>
      <c r="E1340" t="s">
        <v>2853</v>
      </c>
      <c r="F1340" t="s">
        <v>2854</v>
      </c>
      <c r="G1340" t="s">
        <v>79</v>
      </c>
      <c r="H1340">
        <v>45572</v>
      </c>
      <c r="I1340">
        <v>80.400000000000006</v>
      </c>
      <c r="Q1340" t="s">
        <v>54</v>
      </c>
    </row>
    <row r="1341" spans="2:17" hidden="1" x14ac:dyDescent="0.25">
      <c r="B1341">
        <v>104758</v>
      </c>
      <c r="C1341" t="s">
        <v>188</v>
      </c>
      <c r="D1341" t="s">
        <v>76</v>
      </c>
      <c r="E1341" t="s">
        <v>2855</v>
      </c>
      <c r="F1341" t="s">
        <v>2856</v>
      </c>
      <c r="G1341" t="s">
        <v>101</v>
      </c>
      <c r="H1341">
        <v>45677</v>
      </c>
      <c r="I1341">
        <v>321.60000000000002</v>
      </c>
      <c r="Q1341" t="s">
        <v>54</v>
      </c>
    </row>
    <row r="1342" spans="2:17" hidden="1" x14ac:dyDescent="0.25">
      <c r="B1342">
        <v>107786</v>
      </c>
      <c r="C1342" t="s">
        <v>242</v>
      </c>
      <c r="D1342" t="s">
        <v>76</v>
      </c>
      <c r="E1342" t="s">
        <v>2857</v>
      </c>
      <c r="F1342" t="s">
        <v>2858</v>
      </c>
      <c r="G1342" t="s">
        <v>79</v>
      </c>
      <c r="H1342">
        <v>45581</v>
      </c>
      <c r="I1342">
        <v>4088.16</v>
      </c>
      <c r="Q1342" t="s">
        <v>54</v>
      </c>
    </row>
    <row r="1343" spans="2:17" hidden="1" x14ac:dyDescent="0.25">
      <c r="B1343">
        <v>107786</v>
      </c>
      <c r="C1343" t="s">
        <v>242</v>
      </c>
      <c r="D1343" t="s">
        <v>76</v>
      </c>
      <c r="E1343" t="s">
        <v>2859</v>
      </c>
      <c r="F1343" t="s">
        <v>2860</v>
      </c>
      <c r="G1343" t="s">
        <v>79</v>
      </c>
      <c r="H1343">
        <v>45645</v>
      </c>
      <c r="I1343">
        <v>0</v>
      </c>
      <c r="Q1343" t="s">
        <v>54</v>
      </c>
    </row>
    <row r="1344" spans="2:17" hidden="1" x14ac:dyDescent="0.25">
      <c r="B1344">
        <v>128340</v>
      </c>
      <c r="C1344" t="s">
        <v>137</v>
      </c>
      <c r="D1344" t="s">
        <v>76</v>
      </c>
      <c r="E1344" t="s">
        <v>2861</v>
      </c>
      <c r="F1344" t="s">
        <v>2862</v>
      </c>
      <c r="G1344" t="s">
        <v>79</v>
      </c>
      <c r="H1344">
        <v>45566</v>
      </c>
      <c r="I1344">
        <v>902.21</v>
      </c>
      <c r="Q1344" t="s">
        <v>54</v>
      </c>
    </row>
    <row r="1345" spans="2:17" hidden="1" x14ac:dyDescent="0.25">
      <c r="B1345">
        <v>122430</v>
      </c>
      <c r="C1345" t="s">
        <v>127</v>
      </c>
      <c r="D1345" t="s">
        <v>76</v>
      </c>
      <c r="E1345" t="s">
        <v>2863</v>
      </c>
      <c r="F1345" t="s">
        <v>892</v>
      </c>
      <c r="G1345" t="s">
        <v>101</v>
      </c>
      <c r="H1345">
        <v>45712</v>
      </c>
      <c r="I1345">
        <v>98.56</v>
      </c>
      <c r="Q1345" t="s">
        <v>54</v>
      </c>
    </row>
    <row r="1346" spans="2:17" hidden="1" x14ac:dyDescent="0.25">
      <c r="B1346">
        <v>103269</v>
      </c>
      <c r="C1346" t="s">
        <v>262</v>
      </c>
      <c r="D1346" t="s">
        <v>76</v>
      </c>
      <c r="E1346" t="s">
        <v>2864</v>
      </c>
      <c r="F1346" t="s">
        <v>2865</v>
      </c>
      <c r="G1346" t="s">
        <v>79</v>
      </c>
      <c r="H1346">
        <v>45569</v>
      </c>
      <c r="I1346">
        <v>187.92</v>
      </c>
      <c r="Q1346" t="s">
        <v>54</v>
      </c>
    </row>
    <row r="1347" spans="2:17" hidden="1" x14ac:dyDescent="0.25">
      <c r="B1347">
        <v>103423</v>
      </c>
      <c r="C1347" t="s">
        <v>82</v>
      </c>
      <c r="D1347" t="s">
        <v>76</v>
      </c>
      <c r="E1347" t="s">
        <v>2866</v>
      </c>
      <c r="F1347" t="s">
        <v>2867</v>
      </c>
      <c r="G1347" t="s">
        <v>79</v>
      </c>
      <c r="H1347">
        <v>45567</v>
      </c>
      <c r="I1347">
        <v>4849.51</v>
      </c>
      <c r="Q1347" t="s">
        <v>54</v>
      </c>
    </row>
    <row r="1348" spans="2:17" hidden="1" x14ac:dyDescent="0.25">
      <c r="B1348">
        <v>103423</v>
      </c>
      <c r="C1348" t="s">
        <v>82</v>
      </c>
      <c r="D1348" t="s">
        <v>76</v>
      </c>
      <c r="E1348" t="s">
        <v>2868</v>
      </c>
      <c r="F1348" t="s">
        <v>2869</v>
      </c>
      <c r="G1348" t="s">
        <v>79</v>
      </c>
      <c r="H1348">
        <v>45636</v>
      </c>
      <c r="I1348">
        <v>799.92</v>
      </c>
      <c r="Q1348" t="s">
        <v>54</v>
      </c>
    </row>
    <row r="1349" spans="2:17" hidden="1" x14ac:dyDescent="0.25">
      <c r="B1349">
        <v>103423</v>
      </c>
      <c r="C1349" t="s">
        <v>82</v>
      </c>
      <c r="D1349" t="s">
        <v>76</v>
      </c>
      <c r="E1349" t="s">
        <v>2870</v>
      </c>
      <c r="F1349" t="s">
        <v>2871</v>
      </c>
      <c r="G1349" t="s">
        <v>101</v>
      </c>
      <c r="H1349">
        <v>45655</v>
      </c>
      <c r="I1349">
        <v>820.26</v>
      </c>
      <c r="Q1349" t="s">
        <v>54</v>
      </c>
    </row>
    <row r="1350" spans="2:17" hidden="1" x14ac:dyDescent="0.25">
      <c r="B1350">
        <v>107786</v>
      </c>
      <c r="C1350" t="s">
        <v>242</v>
      </c>
      <c r="D1350" t="s">
        <v>76</v>
      </c>
      <c r="E1350" t="s">
        <v>2872</v>
      </c>
      <c r="F1350" t="s">
        <v>2873</v>
      </c>
      <c r="G1350" t="s">
        <v>79</v>
      </c>
      <c r="H1350">
        <v>45597</v>
      </c>
      <c r="I1350">
        <v>631.23</v>
      </c>
      <c r="Q1350" t="s">
        <v>54</v>
      </c>
    </row>
    <row r="1351" spans="2:17" hidden="1" x14ac:dyDescent="0.25">
      <c r="B1351">
        <v>104758</v>
      </c>
      <c r="C1351" t="s">
        <v>188</v>
      </c>
      <c r="D1351" t="s">
        <v>76</v>
      </c>
      <c r="E1351" t="s">
        <v>2874</v>
      </c>
      <c r="F1351" t="s">
        <v>2875</v>
      </c>
      <c r="G1351" t="s">
        <v>79</v>
      </c>
      <c r="H1351">
        <v>45630</v>
      </c>
      <c r="I1351">
        <v>2246.4</v>
      </c>
      <c r="Q1351" t="s">
        <v>54</v>
      </c>
    </row>
    <row r="1352" spans="2:17" hidden="1" x14ac:dyDescent="0.25">
      <c r="B1352">
        <v>122247</v>
      </c>
      <c r="C1352" t="s">
        <v>111</v>
      </c>
      <c r="D1352" t="s">
        <v>76</v>
      </c>
      <c r="E1352" t="s">
        <v>2876</v>
      </c>
      <c r="F1352" t="s">
        <v>2877</v>
      </c>
      <c r="G1352" t="s">
        <v>79</v>
      </c>
      <c r="H1352">
        <v>45581</v>
      </c>
      <c r="I1352">
        <v>19097.52</v>
      </c>
      <c r="Q1352" t="s">
        <v>54</v>
      </c>
    </row>
    <row r="1353" spans="2:17" hidden="1" x14ac:dyDescent="0.25">
      <c r="B1353">
        <v>104758</v>
      </c>
      <c r="C1353" t="s">
        <v>188</v>
      </c>
      <c r="D1353" t="s">
        <v>76</v>
      </c>
      <c r="E1353" t="s">
        <v>2878</v>
      </c>
      <c r="F1353" t="s">
        <v>2879</v>
      </c>
      <c r="G1353" t="s">
        <v>79</v>
      </c>
      <c r="H1353">
        <v>45593</v>
      </c>
      <c r="I1353">
        <v>1755.6</v>
      </c>
      <c r="Q1353" t="s">
        <v>54</v>
      </c>
    </row>
    <row r="1354" spans="2:17" hidden="1" x14ac:dyDescent="0.25">
      <c r="B1354">
        <v>103269</v>
      </c>
      <c r="C1354" t="s">
        <v>262</v>
      </c>
      <c r="D1354" t="s">
        <v>76</v>
      </c>
      <c r="E1354" t="s">
        <v>2880</v>
      </c>
      <c r="F1354" t="s">
        <v>2881</v>
      </c>
      <c r="G1354" t="s">
        <v>79</v>
      </c>
      <c r="H1354">
        <v>45602</v>
      </c>
      <c r="I1354">
        <v>576.6</v>
      </c>
      <c r="Q1354" t="s">
        <v>54</v>
      </c>
    </row>
    <row r="1355" spans="2:17" hidden="1" x14ac:dyDescent="0.25">
      <c r="B1355">
        <v>107786</v>
      </c>
      <c r="C1355" t="s">
        <v>242</v>
      </c>
      <c r="D1355" t="s">
        <v>76</v>
      </c>
      <c r="E1355" t="s">
        <v>2882</v>
      </c>
      <c r="F1355" t="s">
        <v>2456</v>
      </c>
      <c r="G1355" t="s">
        <v>101</v>
      </c>
      <c r="H1355">
        <v>45671</v>
      </c>
      <c r="I1355">
        <v>2344.1999999999998</v>
      </c>
      <c r="Q1355" t="s">
        <v>54</v>
      </c>
    </row>
    <row r="1356" spans="2:17" hidden="1" x14ac:dyDescent="0.25">
      <c r="B1356">
        <v>103423</v>
      </c>
      <c r="C1356" t="s">
        <v>82</v>
      </c>
      <c r="D1356" t="s">
        <v>76</v>
      </c>
      <c r="E1356" t="s">
        <v>2883</v>
      </c>
      <c r="F1356" t="s">
        <v>2884</v>
      </c>
      <c r="G1356" t="s">
        <v>79</v>
      </c>
      <c r="H1356">
        <v>45620</v>
      </c>
      <c r="I1356">
        <v>608.85</v>
      </c>
      <c r="Q1356" t="s">
        <v>54</v>
      </c>
    </row>
    <row r="1357" spans="2:17" hidden="1" x14ac:dyDescent="0.25">
      <c r="B1357">
        <v>104758</v>
      </c>
      <c r="C1357" t="s">
        <v>188</v>
      </c>
      <c r="D1357" t="s">
        <v>76</v>
      </c>
      <c r="E1357" t="s">
        <v>2885</v>
      </c>
      <c r="F1357" t="s">
        <v>2886</v>
      </c>
      <c r="G1357" t="s">
        <v>79</v>
      </c>
      <c r="H1357">
        <v>45583</v>
      </c>
      <c r="I1357">
        <v>1786.8</v>
      </c>
      <c r="Q1357" t="s">
        <v>54</v>
      </c>
    </row>
    <row r="1358" spans="2:17" hidden="1" x14ac:dyDescent="0.25">
      <c r="B1358">
        <v>122430</v>
      </c>
      <c r="C1358" t="s">
        <v>127</v>
      </c>
      <c r="D1358" t="s">
        <v>76</v>
      </c>
      <c r="E1358" t="s">
        <v>2887</v>
      </c>
      <c r="F1358" t="s">
        <v>2888</v>
      </c>
      <c r="G1358" t="s">
        <v>79</v>
      </c>
      <c r="H1358">
        <v>45580</v>
      </c>
      <c r="I1358">
        <v>10.32</v>
      </c>
      <c r="Q1358" t="s">
        <v>54</v>
      </c>
    </row>
    <row r="1359" spans="2:17" hidden="1" x14ac:dyDescent="0.25">
      <c r="B1359">
        <v>109455</v>
      </c>
      <c r="C1359" t="s">
        <v>312</v>
      </c>
      <c r="D1359" t="s">
        <v>76</v>
      </c>
      <c r="E1359" t="s">
        <v>2889</v>
      </c>
      <c r="F1359" t="s">
        <v>1615</v>
      </c>
      <c r="G1359" t="s">
        <v>79</v>
      </c>
      <c r="H1359">
        <v>45649</v>
      </c>
      <c r="I1359">
        <v>0</v>
      </c>
      <c r="Q1359" t="s">
        <v>54</v>
      </c>
    </row>
    <row r="1360" spans="2:17" hidden="1" x14ac:dyDescent="0.25">
      <c r="B1360">
        <v>104758</v>
      </c>
      <c r="C1360" t="s">
        <v>188</v>
      </c>
      <c r="D1360" t="s">
        <v>76</v>
      </c>
      <c r="E1360" t="s">
        <v>2890</v>
      </c>
      <c r="F1360" t="s">
        <v>2891</v>
      </c>
      <c r="G1360" t="s">
        <v>101</v>
      </c>
      <c r="H1360">
        <v>45686</v>
      </c>
      <c r="I1360">
        <v>74.400000000000006</v>
      </c>
      <c r="Q1360" t="s">
        <v>54</v>
      </c>
    </row>
    <row r="1361" spans="2:17" hidden="1" x14ac:dyDescent="0.25">
      <c r="B1361">
        <v>107786</v>
      </c>
      <c r="C1361" t="s">
        <v>242</v>
      </c>
      <c r="D1361" t="s">
        <v>76</v>
      </c>
      <c r="E1361" t="s">
        <v>2892</v>
      </c>
      <c r="F1361" t="s">
        <v>2893</v>
      </c>
      <c r="G1361" t="s">
        <v>79</v>
      </c>
      <c r="H1361">
        <v>45569</v>
      </c>
      <c r="I1361">
        <v>158.1</v>
      </c>
      <c r="Q1361" t="s">
        <v>54</v>
      </c>
    </row>
    <row r="1362" spans="2:17" hidden="1" x14ac:dyDescent="0.25">
      <c r="B1362">
        <v>107786</v>
      </c>
      <c r="C1362" t="s">
        <v>242</v>
      </c>
      <c r="D1362" t="s">
        <v>76</v>
      </c>
      <c r="E1362" t="s">
        <v>2894</v>
      </c>
      <c r="F1362" t="s">
        <v>2895</v>
      </c>
      <c r="G1362" t="s">
        <v>79</v>
      </c>
      <c r="H1362">
        <v>45595</v>
      </c>
      <c r="I1362">
        <v>311.72000000000003</v>
      </c>
      <c r="Q1362" t="s">
        <v>54</v>
      </c>
    </row>
    <row r="1363" spans="2:17" hidden="1" x14ac:dyDescent="0.25">
      <c r="B1363">
        <v>107786</v>
      </c>
      <c r="C1363" t="s">
        <v>242</v>
      </c>
      <c r="D1363" t="s">
        <v>76</v>
      </c>
      <c r="E1363" t="s">
        <v>2896</v>
      </c>
      <c r="F1363" t="s">
        <v>476</v>
      </c>
      <c r="G1363" t="s">
        <v>101</v>
      </c>
      <c r="H1363">
        <v>45714</v>
      </c>
      <c r="I1363">
        <v>8299.7199999999993</v>
      </c>
      <c r="Q1363" t="s">
        <v>54</v>
      </c>
    </row>
    <row r="1364" spans="2:17" hidden="1" x14ac:dyDescent="0.25">
      <c r="B1364">
        <v>108756</v>
      </c>
      <c r="C1364" t="s">
        <v>316</v>
      </c>
      <c r="D1364" t="s">
        <v>76</v>
      </c>
      <c r="E1364" t="s">
        <v>2897</v>
      </c>
      <c r="F1364" t="s">
        <v>2898</v>
      </c>
      <c r="G1364" t="s">
        <v>79</v>
      </c>
      <c r="H1364">
        <v>45670</v>
      </c>
      <c r="I1364">
        <v>850.8</v>
      </c>
      <c r="Q1364" t="s">
        <v>54</v>
      </c>
    </row>
    <row r="1365" spans="2:17" hidden="1" x14ac:dyDescent="0.25">
      <c r="B1365">
        <v>107672</v>
      </c>
      <c r="C1365" t="s">
        <v>1446</v>
      </c>
      <c r="D1365" t="s">
        <v>76</v>
      </c>
      <c r="E1365" t="s">
        <v>2899</v>
      </c>
      <c r="F1365" t="s">
        <v>2900</v>
      </c>
      <c r="G1365" t="s">
        <v>79</v>
      </c>
      <c r="H1365">
        <v>45604</v>
      </c>
      <c r="I1365">
        <v>5486.95</v>
      </c>
      <c r="Q1365" t="s">
        <v>54</v>
      </c>
    </row>
    <row r="1366" spans="2:17" hidden="1" x14ac:dyDescent="0.25">
      <c r="B1366">
        <v>104758</v>
      </c>
      <c r="C1366" t="s">
        <v>188</v>
      </c>
      <c r="D1366" t="s">
        <v>76</v>
      </c>
      <c r="E1366" t="s">
        <v>2901</v>
      </c>
      <c r="F1366" t="s">
        <v>2902</v>
      </c>
      <c r="G1366" t="s">
        <v>79</v>
      </c>
      <c r="H1366">
        <v>45618</v>
      </c>
      <c r="I1366">
        <v>3637.76</v>
      </c>
      <c r="Q1366" t="s">
        <v>54</v>
      </c>
    </row>
    <row r="1367" spans="2:17" hidden="1" x14ac:dyDescent="0.25">
      <c r="B1367">
        <v>1320</v>
      </c>
      <c r="C1367" t="s">
        <v>2904</v>
      </c>
      <c r="D1367" t="s">
        <v>76</v>
      </c>
      <c r="E1367" t="s">
        <v>2905</v>
      </c>
      <c r="F1367" t="s">
        <v>2622</v>
      </c>
      <c r="G1367" t="s">
        <v>79</v>
      </c>
      <c r="H1367">
        <v>45674</v>
      </c>
      <c r="I1367">
        <v>847.34</v>
      </c>
      <c r="Q1367" t="s">
        <v>54</v>
      </c>
    </row>
    <row r="1368" spans="2:17" hidden="1" x14ac:dyDescent="0.25">
      <c r="B1368">
        <v>107776</v>
      </c>
      <c r="C1368" t="s">
        <v>151</v>
      </c>
      <c r="D1368" t="s">
        <v>76</v>
      </c>
      <c r="E1368" t="s">
        <v>2906</v>
      </c>
      <c r="F1368" t="s">
        <v>2907</v>
      </c>
      <c r="G1368" t="s">
        <v>79</v>
      </c>
      <c r="H1368">
        <v>45610</v>
      </c>
      <c r="I1368">
        <v>902.8</v>
      </c>
      <c r="Q1368" t="s">
        <v>54</v>
      </c>
    </row>
    <row r="1369" spans="2:17" hidden="1" x14ac:dyDescent="0.25">
      <c r="B1369">
        <v>107776</v>
      </c>
      <c r="C1369" t="s">
        <v>151</v>
      </c>
      <c r="D1369" t="s">
        <v>76</v>
      </c>
      <c r="E1369" t="s">
        <v>2908</v>
      </c>
      <c r="F1369" t="s">
        <v>2909</v>
      </c>
      <c r="G1369" t="s">
        <v>79</v>
      </c>
      <c r="H1369">
        <v>45611</v>
      </c>
      <c r="I1369">
        <v>293.56</v>
      </c>
      <c r="Q1369" t="s">
        <v>54</v>
      </c>
    </row>
    <row r="1370" spans="2:17" hidden="1" x14ac:dyDescent="0.25">
      <c r="B1370">
        <v>122430</v>
      </c>
      <c r="C1370" t="s">
        <v>127</v>
      </c>
      <c r="D1370" t="s">
        <v>76</v>
      </c>
      <c r="E1370" t="s">
        <v>2910</v>
      </c>
      <c r="F1370" t="s">
        <v>2911</v>
      </c>
      <c r="G1370" t="s">
        <v>101</v>
      </c>
      <c r="H1370">
        <v>45701</v>
      </c>
      <c r="I1370">
        <v>155.66999999999999</v>
      </c>
      <c r="Q1370" t="s">
        <v>54</v>
      </c>
    </row>
    <row r="1371" spans="2:17" hidden="1" x14ac:dyDescent="0.25">
      <c r="B1371">
        <v>108164</v>
      </c>
      <c r="C1371" t="s">
        <v>86</v>
      </c>
      <c r="D1371" t="s">
        <v>76</v>
      </c>
      <c r="E1371" t="s">
        <v>2912</v>
      </c>
      <c r="F1371" t="s">
        <v>2913</v>
      </c>
      <c r="G1371" t="s">
        <v>101</v>
      </c>
      <c r="H1371">
        <v>45678</v>
      </c>
      <c r="I1371">
        <v>37.03</v>
      </c>
      <c r="Q1371" t="s">
        <v>54</v>
      </c>
    </row>
    <row r="1372" spans="2:17" hidden="1" x14ac:dyDescent="0.25">
      <c r="B1372">
        <v>126695</v>
      </c>
      <c r="C1372" t="s">
        <v>167</v>
      </c>
      <c r="D1372" t="s">
        <v>76</v>
      </c>
      <c r="E1372" t="s">
        <v>2914</v>
      </c>
      <c r="F1372" t="s">
        <v>201</v>
      </c>
      <c r="G1372" t="s">
        <v>101</v>
      </c>
      <c r="H1372">
        <v>45685</v>
      </c>
      <c r="I1372">
        <v>10263.94</v>
      </c>
      <c r="Q1372" t="s">
        <v>54</v>
      </c>
    </row>
    <row r="1373" spans="2:17" hidden="1" x14ac:dyDescent="0.25">
      <c r="B1373">
        <v>121643</v>
      </c>
      <c r="C1373" t="s">
        <v>616</v>
      </c>
      <c r="D1373" t="s">
        <v>76</v>
      </c>
      <c r="E1373" t="s">
        <v>2915</v>
      </c>
      <c r="F1373" t="s">
        <v>2916</v>
      </c>
      <c r="G1373" t="s">
        <v>79</v>
      </c>
      <c r="H1373">
        <v>45609</v>
      </c>
      <c r="I1373">
        <v>0</v>
      </c>
      <c r="Q1373" t="s">
        <v>54</v>
      </c>
    </row>
    <row r="1374" spans="2:17" hidden="1" x14ac:dyDescent="0.25">
      <c r="B1374">
        <v>102775</v>
      </c>
      <c r="C1374" t="s">
        <v>75</v>
      </c>
      <c r="D1374" t="s">
        <v>76</v>
      </c>
      <c r="E1374" t="s">
        <v>2917</v>
      </c>
      <c r="F1374" t="s">
        <v>2918</v>
      </c>
      <c r="G1374" t="s">
        <v>79</v>
      </c>
      <c r="H1374">
        <v>45591</v>
      </c>
      <c r="I1374">
        <v>971.34</v>
      </c>
      <c r="Q1374" t="s">
        <v>54</v>
      </c>
    </row>
    <row r="1375" spans="2:17" hidden="1" x14ac:dyDescent="0.25">
      <c r="B1375">
        <v>107786</v>
      </c>
      <c r="C1375" t="s">
        <v>242</v>
      </c>
      <c r="D1375" t="s">
        <v>76</v>
      </c>
      <c r="E1375" t="s">
        <v>2919</v>
      </c>
      <c r="F1375" t="s">
        <v>733</v>
      </c>
      <c r="G1375" t="s">
        <v>101</v>
      </c>
      <c r="H1375">
        <v>45666</v>
      </c>
      <c r="I1375">
        <v>-96.39</v>
      </c>
      <c r="Q1375" t="s">
        <v>54</v>
      </c>
    </row>
    <row r="1376" spans="2:17" hidden="1" x14ac:dyDescent="0.25">
      <c r="B1376">
        <v>103423</v>
      </c>
      <c r="C1376" t="s">
        <v>82</v>
      </c>
      <c r="D1376" t="s">
        <v>76</v>
      </c>
      <c r="E1376" t="s">
        <v>2920</v>
      </c>
      <c r="F1376" t="s">
        <v>135</v>
      </c>
      <c r="G1376" t="s">
        <v>79</v>
      </c>
      <c r="H1376">
        <v>45659</v>
      </c>
      <c r="I1376">
        <v>-7695</v>
      </c>
      <c r="Q1376" t="s">
        <v>54</v>
      </c>
    </row>
    <row r="1377" spans="2:17" hidden="1" x14ac:dyDescent="0.25">
      <c r="B1377">
        <v>122430</v>
      </c>
      <c r="C1377" t="s">
        <v>127</v>
      </c>
      <c r="D1377" t="s">
        <v>76</v>
      </c>
      <c r="E1377" t="s">
        <v>2921</v>
      </c>
      <c r="F1377" t="s">
        <v>2922</v>
      </c>
      <c r="G1377" t="s">
        <v>101</v>
      </c>
      <c r="H1377">
        <v>45688</v>
      </c>
      <c r="I1377">
        <v>804.65</v>
      </c>
      <c r="Q1377" t="s">
        <v>54</v>
      </c>
    </row>
    <row r="1378" spans="2:17" hidden="1" x14ac:dyDescent="0.25">
      <c r="B1378">
        <v>103101</v>
      </c>
      <c r="C1378" t="s">
        <v>743</v>
      </c>
      <c r="D1378" t="s">
        <v>76</v>
      </c>
      <c r="E1378" t="s">
        <v>2923</v>
      </c>
      <c r="F1378" t="s">
        <v>2924</v>
      </c>
      <c r="G1378" t="s">
        <v>79</v>
      </c>
      <c r="H1378">
        <v>45705</v>
      </c>
      <c r="I1378">
        <v>14770.79</v>
      </c>
      <c r="Q1378" t="s">
        <v>54</v>
      </c>
    </row>
    <row r="1379" spans="2:17" hidden="1" x14ac:dyDescent="0.25">
      <c r="B1379">
        <v>107786</v>
      </c>
      <c r="C1379" t="s">
        <v>242</v>
      </c>
      <c r="D1379" t="s">
        <v>76</v>
      </c>
      <c r="E1379" t="s">
        <v>2925</v>
      </c>
      <c r="F1379" t="s">
        <v>2926</v>
      </c>
      <c r="G1379" t="s">
        <v>101</v>
      </c>
      <c r="H1379">
        <v>45693</v>
      </c>
      <c r="I1379">
        <v>96.04</v>
      </c>
      <c r="Q1379" t="s">
        <v>54</v>
      </c>
    </row>
    <row r="1380" spans="2:17" hidden="1" x14ac:dyDescent="0.25">
      <c r="B1380">
        <v>122430</v>
      </c>
      <c r="C1380" t="s">
        <v>127</v>
      </c>
      <c r="D1380" t="s">
        <v>76</v>
      </c>
      <c r="E1380" t="s">
        <v>2927</v>
      </c>
      <c r="F1380" t="s">
        <v>994</v>
      </c>
      <c r="G1380" t="s">
        <v>79</v>
      </c>
      <c r="H1380">
        <v>45597</v>
      </c>
      <c r="I1380">
        <v>1170</v>
      </c>
      <c r="Q1380" t="s">
        <v>54</v>
      </c>
    </row>
    <row r="1381" spans="2:17" hidden="1" x14ac:dyDescent="0.25">
      <c r="B1381">
        <v>107776</v>
      </c>
      <c r="C1381" t="s">
        <v>151</v>
      </c>
      <c r="D1381" t="s">
        <v>76</v>
      </c>
      <c r="E1381" t="s">
        <v>2928</v>
      </c>
      <c r="F1381" t="s">
        <v>1008</v>
      </c>
      <c r="G1381" t="s">
        <v>79</v>
      </c>
      <c r="H1381">
        <v>45671</v>
      </c>
      <c r="I1381">
        <v>6036.04</v>
      </c>
      <c r="Q1381" t="s">
        <v>54</v>
      </c>
    </row>
    <row r="1382" spans="2:17" hidden="1" x14ac:dyDescent="0.25">
      <c r="B1382">
        <v>107486</v>
      </c>
      <c r="C1382" t="s">
        <v>308</v>
      </c>
      <c r="D1382" t="s">
        <v>76</v>
      </c>
      <c r="E1382" t="s">
        <v>2929</v>
      </c>
      <c r="F1382" t="s">
        <v>1962</v>
      </c>
      <c r="G1382" t="s">
        <v>79</v>
      </c>
      <c r="H1382">
        <v>45664</v>
      </c>
      <c r="I1382">
        <v>325.18</v>
      </c>
      <c r="Q1382" t="s">
        <v>54</v>
      </c>
    </row>
    <row r="1383" spans="2:17" hidden="1" x14ac:dyDescent="0.25">
      <c r="B1383">
        <v>107786</v>
      </c>
      <c r="C1383" t="s">
        <v>242</v>
      </c>
      <c r="D1383" t="s">
        <v>76</v>
      </c>
      <c r="E1383" t="s">
        <v>2930</v>
      </c>
      <c r="F1383" t="s">
        <v>2931</v>
      </c>
      <c r="G1383" t="s">
        <v>79</v>
      </c>
      <c r="H1383">
        <v>45602</v>
      </c>
      <c r="I1383">
        <v>3534.89</v>
      </c>
      <c r="Q1383" t="s">
        <v>54</v>
      </c>
    </row>
    <row r="1384" spans="2:17" hidden="1" x14ac:dyDescent="0.25">
      <c r="B1384">
        <v>108186</v>
      </c>
      <c r="C1384" t="s">
        <v>624</v>
      </c>
      <c r="D1384" t="s">
        <v>76</v>
      </c>
      <c r="E1384" t="s">
        <v>2932</v>
      </c>
      <c r="F1384" t="s">
        <v>2933</v>
      </c>
      <c r="G1384" t="s">
        <v>79</v>
      </c>
      <c r="H1384">
        <v>45694</v>
      </c>
      <c r="I1384">
        <v>5833.34</v>
      </c>
      <c r="Q1384" t="s">
        <v>54</v>
      </c>
    </row>
    <row r="1385" spans="2:17" hidden="1" x14ac:dyDescent="0.25">
      <c r="B1385">
        <v>107786</v>
      </c>
      <c r="C1385" t="s">
        <v>242</v>
      </c>
      <c r="D1385" t="s">
        <v>76</v>
      </c>
      <c r="E1385" t="s">
        <v>2934</v>
      </c>
      <c r="F1385" t="s">
        <v>914</v>
      </c>
      <c r="G1385" t="s">
        <v>79</v>
      </c>
      <c r="H1385">
        <v>45581</v>
      </c>
      <c r="I1385">
        <v>3051.12</v>
      </c>
      <c r="Q1385" t="s">
        <v>54</v>
      </c>
    </row>
    <row r="1386" spans="2:17" hidden="1" x14ac:dyDescent="0.25">
      <c r="B1386">
        <v>104482</v>
      </c>
      <c r="C1386" t="s">
        <v>2936</v>
      </c>
      <c r="D1386" t="s">
        <v>76</v>
      </c>
      <c r="E1386" t="s">
        <v>2937</v>
      </c>
      <c r="F1386" t="s">
        <v>2938</v>
      </c>
      <c r="G1386" t="s">
        <v>79</v>
      </c>
      <c r="H1386">
        <v>45678</v>
      </c>
      <c r="I1386">
        <v>5395.65</v>
      </c>
      <c r="Q1386" t="s">
        <v>54</v>
      </c>
    </row>
    <row r="1387" spans="2:17" hidden="1" x14ac:dyDescent="0.25">
      <c r="B1387">
        <v>103423</v>
      </c>
      <c r="C1387" t="s">
        <v>82</v>
      </c>
      <c r="D1387" t="s">
        <v>76</v>
      </c>
      <c r="E1387" t="s">
        <v>2939</v>
      </c>
      <c r="F1387" t="s">
        <v>2940</v>
      </c>
      <c r="G1387" t="s">
        <v>101</v>
      </c>
      <c r="H1387">
        <v>45648</v>
      </c>
      <c r="I1387">
        <v>3818.79</v>
      </c>
      <c r="Q1387" t="s">
        <v>54</v>
      </c>
    </row>
    <row r="1388" spans="2:17" hidden="1" x14ac:dyDescent="0.25">
      <c r="B1388">
        <v>107672</v>
      </c>
      <c r="C1388" t="s">
        <v>1446</v>
      </c>
      <c r="D1388" t="s">
        <v>76</v>
      </c>
      <c r="E1388" t="s">
        <v>2941</v>
      </c>
      <c r="F1388" t="s">
        <v>2942</v>
      </c>
      <c r="G1388" t="s">
        <v>79</v>
      </c>
      <c r="H1388">
        <v>45660</v>
      </c>
      <c r="I1388">
        <v>5591.18</v>
      </c>
      <c r="Q1388" t="s">
        <v>54</v>
      </c>
    </row>
    <row r="1389" spans="2:17" hidden="1" x14ac:dyDescent="0.25">
      <c r="B1389">
        <v>115529</v>
      </c>
      <c r="C1389" t="s">
        <v>107</v>
      </c>
      <c r="D1389" t="s">
        <v>76</v>
      </c>
      <c r="E1389" t="s">
        <v>2943</v>
      </c>
      <c r="F1389" t="s">
        <v>2944</v>
      </c>
      <c r="G1389" t="s">
        <v>101</v>
      </c>
      <c r="H1389">
        <v>45716</v>
      </c>
      <c r="I1389">
        <v>298.68</v>
      </c>
      <c r="Q1389" t="s">
        <v>54</v>
      </c>
    </row>
    <row r="1390" spans="2:17" hidden="1" x14ac:dyDescent="0.25">
      <c r="B1390">
        <v>122430</v>
      </c>
      <c r="C1390" t="s">
        <v>127</v>
      </c>
      <c r="D1390" t="s">
        <v>76</v>
      </c>
      <c r="E1390" t="s">
        <v>2945</v>
      </c>
      <c r="F1390" t="s">
        <v>2946</v>
      </c>
      <c r="G1390" t="s">
        <v>79</v>
      </c>
      <c r="H1390">
        <v>45595</v>
      </c>
      <c r="I1390">
        <v>321.60000000000002</v>
      </c>
      <c r="Q1390" t="s">
        <v>54</v>
      </c>
    </row>
    <row r="1391" spans="2:17" hidden="1" x14ac:dyDescent="0.25">
      <c r="B1391">
        <v>107659</v>
      </c>
      <c r="C1391" t="s">
        <v>679</v>
      </c>
      <c r="D1391" t="s">
        <v>76</v>
      </c>
      <c r="E1391" t="s">
        <v>2947</v>
      </c>
      <c r="F1391" t="s">
        <v>2948</v>
      </c>
      <c r="G1391" t="s">
        <v>79</v>
      </c>
      <c r="H1391">
        <v>45590</v>
      </c>
      <c r="I1391">
        <v>1488.18</v>
      </c>
      <c r="Q1391" t="s">
        <v>54</v>
      </c>
    </row>
    <row r="1392" spans="2:17" hidden="1" x14ac:dyDescent="0.25">
      <c r="B1392">
        <v>122430</v>
      </c>
      <c r="C1392" t="s">
        <v>127</v>
      </c>
      <c r="D1392" t="s">
        <v>76</v>
      </c>
      <c r="E1392" t="s">
        <v>2949</v>
      </c>
      <c r="F1392" t="s">
        <v>2950</v>
      </c>
      <c r="G1392" t="s">
        <v>79</v>
      </c>
      <c r="H1392">
        <v>45642</v>
      </c>
      <c r="I1392">
        <v>160.80000000000001</v>
      </c>
      <c r="Q1392" t="s">
        <v>54</v>
      </c>
    </row>
    <row r="1393" spans="2:17" hidden="1" x14ac:dyDescent="0.25">
      <c r="B1393">
        <v>122430</v>
      </c>
      <c r="C1393" t="s">
        <v>127</v>
      </c>
      <c r="D1393" t="s">
        <v>76</v>
      </c>
      <c r="E1393" t="s">
        <v>2951</v>
      </c>
      <c r="F1393" t="s">
        <v>2952</v>
      </c>
      <c r="G1393" t="s">
        <v>79</v>
      </c>
      <c r="H1393">
        <v>45590</v>
      </c>
      <c r="I1393">
        <v>482.4</v>
      </c>
      <c r="Q1393" t="s">
        <v>54</v>
      </c>
    </row>
    <row r="1394" spans="2:17" hidden="1" x14ac:dyDescent="0.25">
      <c r="B1394">
        <v>122430</v>
      </c>
      <c r="C1394" t="s">
        <v>127</v>
      </c>
      <c r="D1394" t="s">
        <v>76</v>
      </c>
      <c r="E1394" t="s">
        <v>2953</v>
      </c>
      <c r="F1394" t="s">
        <v>2954</v>
      </c>
      <c r="G1394" t="s">
        <v>101</v>
      </c>
      <c r="H1394">
        <v>45685</v>
      </c>
      <c r="I1394">
        <v>188.6</v>
      </c>
      <c r="Q1394" t="s">
        <v>54</v>
      </c>
    </row>
    <row r="1395" spans="2:17" hidden="1" x14ac:dyDescent="0.25">
      <c r="B1395">
        <v>122430</v>
      </c>
      <c r="C1395" t="s">
        <v>127</v>
      </c>
      <c r="D1395" t="s">
        <v>76</v>
      </c>
      <c r="E1395" t="s">
        <v>2955</v>
      </c>
      <c r="F1395" t="s">
        <v>2956</v>
      </c>
      <c r="G1395" t="s">
        <v>79</v>
      </c>
      <c r="H1395">
        <v>45593</v>
      </c>
      <c r="I1395">
        <v>377.64</v>
      </c>
      <c r="Q1395" t="s">
        <v>54</v>
      </c>
    </row>
    <row r="1396" spans="2:17" hidden="1" x14ac:dyDescent="0.25">
      <c r="B1396">
        <v>108164</v>
      </c>
      <c r="C1396" t="s">
        <v>86</v>
      </c>
      <c r="D1396" t="s">
        <v>76</v>
      </c>
      <c r="E1396" t="s">
        <v>2957</v>
      </c>
      <c r="F1396" t="s">
        <v>2958</v>
      </c>
      <c r="G1396" t="s">
        <v>101</v>
      </c>
      <c r="H1396">
        <v>45672</v>
      </c>
      <c r="I1396">
        <v>392.73</v>
      </c>
      <c r="Q1396" t="s">
        <v>54</v>
      </c>
    </row>
    <row r="1397" spans="2:17" hidden="1" x14ac:dyDescent="0.25">
      <c r="B1397">
        <v>124231</v>
      </c>
      <c r="C1397" t="s">
        <v>337</v>
      </c>
      <c r="D1397" t="s">
        <v>76</v>
      </c>
      <c r="E1397" t="s">
        <v>2959</v>
      </c>
      <c r="F1397" t="s">
        <v>339</v>
      </c>
      <c r="G1397" t="s">
        <v>79</v>
      </c>
      <c r="H1397">
        <v>45614</v>
      </c>
      <c r="I1397">
        <v>590.67999999999995</v>
      </c>
      <c r="Q1397" t="s">
        <v>54</v>
      </c>
    </row>
    <row r="1398" spans="2:17" hidden="1" x14ac:dyDescent="0.25">
      <c r="B1398">
        <v>107860</v>
      </c>
      <c r="C1398" t="s">
        <v>103</v>
      </c>
      <c r="D1398" t="s">
        <v>76</v>
      </c>
      <c r="E1398" t="s">
        <v>2960</v>
      </c>
      <c r="F1398" t="s">
        <v>2961</v>
      </c>
      <c r="G1398" t="s">
        <v>79</v>
      </c>
      <c r="H1398">
        <v>45618</v>
      </c>
      <c r="I1398">
        <v>763.25</v>
      </c>
      <c r="Q1398" t="s">
        <v>54</v>
      </c>
    </row>
    <row r="1399" spans="2:17" hidden="1" x14ac:dyDescent="0.25">
      <c r="B1399">
        <v>107786</v>
      </c>
      <c r="C1399" t="s">
        <v>242</v>
      </c>
      <c r="D1399" t="s">
        <v>76</v>
      </c>
      <c r="E1399" t="s">
        <v>2962</v>
      </c>
      <c r="F1399" t="s">
        <v>2963</v>
      </c>
      <c r="G1399" t="s">
        <v>101</v>
      </c>
      <c r="H1399">
        <v>45660</v>
      </c>
      <c r="I1399">
        <v>626.54</v>
      </c>
      <c r="Q1399" t="s">
        <v>54</v>
      </c>
    </row>
    <row r="1400" spans="2:17" hidden="1" x14ac:dyDescent="0.25">
      <c r="B1400">
        <v>107786</v>
      </c>
      <c r="C1400" t="s">
        <v>242</v>
      </c>
      <c r="D1400" t="s">
        <v>76</v>
      </c>
      <c r="E1400" t="s">
        <v>2964</v>
      </c>
      <c r="F1400" t="s">
        <v>2965</v>
      </c>
      <c r="G1400" t="s">
        <v>101</v>
      </c>
      <c r="H1400">
        <v>45667</v>
      </c>
      <c r="I1400">
        <v>400.25</v>
      </c>
      <c r="Q1400" t="s">
        <v>54</v>
      </c>
    </row>
    <row r="1401" spans="2:17" hidden="1" x14ac:dyDescent="0.25">
      <c r="B1401">
        <v>103423</v>
      </c>
      <c r="C1401" t="s">
        <v>82</v>
      </c>
      <c r="D1401" t="s">
        <v>76</v>
      </c>
      <c r="E1401" t="s">
        <v>2966</v>
      </c>
      <c r="F1401" t="s">
        <v>1715</v>
      </c>
      <c r="G1401" t="s">
        <v>101</v>
      </c>
      <c r="H1401">
        <v>45718</v>
      </c>
      <c r="I1401">
        <v>4036.11</v>
      </c>
      <c r="Q1401" t="s">
        <v>54</v>
      </c>
    </row>
    <row r="1402" spans="2:17" hidden="1" x14ac:dyDescent="0.25">
      <c r="B1402">
        <v>107786</v>
      </c>
      <c r="C1402" t="s">
        <v>242</v>
      </c>
      <c r="D1402" t="s">
        <v>76</v>
      </c>
      <c r="E1402" t="s">
        <v>2967</v>
      </c>
      <c r="F1402" t="s">
        <v>2968</v>
      </c>
      <c r="G1402" t="s">
        <v>101</v>
      </c>
      <c r="H1402">
        <v>45719</v>
      </c>
      <c r="I1402">
        <v>1104.8599999999999</v>
      </c>
      <c r="Q1402" t="s">
        <v>54</v>
      </c>
    </row>
    <row r="1403" spans="2:17" hidden="1" x14ac:dyDescent="0.25">
      <c r="B1403">
        <v>104758</v>
      </c>
      <c r="C1403" t="s">
        <v>188</v>
      </c>
      <c r="D1403" t="s">
        <v>76</v>
      </c>
      <c r="E1403" t="s">
        <v>2969</v>
      </c>
      <c r="F1403" t="s">
        <v>2499</v>
      </c>
      <c r="G1403" t="s">
        <v>79</v>
      </c>
      <c r="H1403">
        <v>45615</v>
      </c>
      <c r="I1403">
        <v>241.2</v>
      </c>
      <c r="Q1403" t="s">
        <v>54</v>
      </c>
    </row>
    <row r="1404" spans="2:17" hidden="1" x14ac:dyDescent="0.25">
      <c r="B1404">
        <v>104758</v>
      </c>
      <c r="C1404" t="s">
        <v>188</v>
      </c>
      <c r="D1404" t="s">
        <v>76</v>
      </c>
      <c r="E1404" t="s">
        <v>2970</v>
      </c>
      <c r="F1404" t="s">
        <v>2971</v>
      </c>
      <c r="G1404" t="s">
        <v>101</v>
      </c>
      <c r="H1404">
        <v>45688</v>
      </c>
      <c r="I1404">
        <v>1206</v>
      </c>
      <c r="Q1404" t="s">
        <v>54</v>
      </c>
    </row>
    <row r="1405" spans="2:17" hidden="1" x14ac:dyDescent="0.25">
      <c r="B1405">
        <v>122430</v>
      </c>
      <c r="C1405" t="s">
        <v>127</v>
      </c>
      <c r="D1405" t="s">
        <v>76</v>
      </c>
      <c r="E1405" t="s">
        <v>2972</v>
      </c>
      <c r="F1405" t="s">
        <v>2973</v>
      </c>
      <c r="G1405" t="s">
        <v>101</v>
      </c>
      <c r="H1405">
        <v>45705</v>
      </c>
      <c r="I1405">
        <v>181.44</v>
      </c>
      <c r="Q1405" t="s">
        <v>54</v>
      </c>
    </row>
    <row r="1406" spans="2:17" hidden="1" x14ac:dyDescent="0.25">
      <c r="B1406">
        <v>122430</v>
      </c>
      <c r="C1406" t="s">
        <v>127</v>
      </c>
      <c r="D1406" t="s">
        <v>76</v>
      </c>
      <c r="E1406" t="s">
        <v>2974</v>
      </c>
      <c r="F1406" t="s">
        <v>371</v>
      </c>
      <c r="G1406" t="s">
        <v>79</v>
      </c>
      <c r="H1406">
        <v>45618</v>
      </c>
      <c r="I1406">
        <v>753</v>
      </c>
      <c r="Q1406" t="s">
        <v>54</v>
      </c>
    </row>
    <row r="1407" spans="2:17" hidden="1" x14ac:dyDescent="0.25">
      <c r="B1407">
        <v>103423</v>
      </c>
      <c r="C1407" t="s">
        <v>82</v>
      </c>
      <c r="D1407" t="s">
        <v>76</v>
      </c>
      <c r="E1407" t="s">
        <v>2975</v>
      </c>
      <c r="F1407" t="s">
        <v>1747</v>
      </c>
      <c r="G1407" t="s">
        <v>101</v>
      </c>
      <c r="H1407">
        <v>45694</v>
      </c>
      <c r="I1407">
        <v>10471.82</v>
      </c>
      <c r="Q1407" t="s">
        <v>54</v>
      </c>
    </row>
    <row r="1408" spans="2:17" hidden="1" x14ac:dyDescent="0.25">
      <c r="B1408">
        <v>107786</v>
      </c>
      <c r="C1408" t="s">
        <v>242</v>
      </c>
      <c r="D1408" t="s">
        <v>76</v>
      </c>
      <c r="E1408" t="s">
        <v>2976</v>
      </c>
      <c r="F1408" t="s">
        <v>653</v>
      </c>
      <c r="G1408" t="s">
        <v>101</v>
      </c>
      <c r="H1408">
        <v>45695</v>
      </c>
      <c r="I1408">
        <v>44.47</v>
      </c>
      <c r="Q1408" t="s">
        <v>54</v>
      </c>
    </row>
    <row r="1409" spans="2:17" hidden="1" x14ac:dyDescent="0.25">
      <c r="B1409">
        <v>109455</v>
      </c>
      <c r="C1409" t="s">
        <v>312</v>
      </c>
      <c r="D1409" t="s">
        <v>76</v>
      </c>
      <c r="E1409" t="s">
        <v>2977</v>
      </c>
      <c r="F1409" t="s">
        <v>2978</v>
      </c>
      <c r="G1409" t="s">
        <v>101</v>
      </c>
      <c r="H1409">
        <v>45692</v>
      </c>
      <c r="I1409">
        <v>-971.28</v>
      </c>
      <c r="Q1409" t="s">
        <v>54</v>
      </c>
    </row>
    <row r="1410" spans="2:17" hidden="1" x14ac:dyDescent="0.25">
      <c r="B1410">
        <v>122430</v>
      </c>
      <c r="C1410" t="s">
        <v>127</v>
      </c>
      <c r="D1410" t="s">
        <v>76</v>
      </c>
      <c r="E1410" t="s">
        <v>2979</v>
      </c>
      <c r="F1410" t="s">
        <v>2980</v>
      </c>
      <c r="G1410" t="s">
        <v>101</v>
      </c>
      <c r="H1410">
        <v>45687</v>
      </c>
      <c r="I1410">
        <v>643.20000000000005</v>
      </c>
      <c r="Q1410" t="s">
        <v>54</v>
      </c>
    </row>
    <row r="1411" spans="2:17" hidden="1" x14ac:dyDescent="0.25">
      <c r="B1411">
        <v>107786</v>
      </c>
      <c r="C1411" t="s">
        <v>242</v>
      </c>
      <c r="D1411" t="s">
        <v>76</v>
      </c>
      <c r="E1411" t="s">
        <v>2981</v>
      </c>
      <c r="F1411" t="s">
        <v>1505</v>
      </c>
      <c r="G1411" t="s">
        <v>79</v>
      </c>
      <c r="H1411">
        <v>45581</v>
      </c>
      <c r="I1411">
        <v>2275.0100000000002</v>
      </c>
      <c r="Q1411" t="s">
        <v>54</v>
      </c>
    </row>
    <row r="1412" spans="2:17" hidden="1" x14ac:dyDescent="0.25">
      <c r="B1412">
        <v>107786</v>
      </c>
      <c r="C1412" t="s">
        <v>242</v>
      </c>
      <c r="D1412" t="s">
        <v>76</v>
      </c>
      <c r="E1412" t="s">
        <v>2982</v>
      </c>
      <c r="F1412" t="s">
        <v>2983</v>
      </c>
      <c r="G1412" t="s">
        <v>101</v>
      </c>
      <c r="H1412">
        <v>45665</v>
      </c>
      <c r="I1412">
        <v>377.04</v>
      </c>
      <c r="Q1412" t="s">
        <v>54</v>
      </c>
    </row>
    <row r="1413" spans="2:17" hidden="1" x14ac:dyDescent="0.25">
      <c r="B1413">
        <v>103423</v>
      </c>
      <c r="C1413" t="s">
        <v>82</v>
      </c>
      <c r="D1413" t="s">
        <v>76</v>
      </c>
      <c r="E1413" t="s">
        <v>2984</v>
      </c>
      <c r="F1413" t="s">
        <v>2985</v>
      </c>
      <c r="G1413" t="s">
        <v>79</v>
      </c>
      <c r="H1413">
        <v>45588</v>
      </c>
      <c r="I1413">
        <v>1059.0899999999999</v>
      </c>
      <c r="Q1413" t="s">
        <v>54</v>
      </c>
    </row>
    <row r="1414" spans="2:17" hidden="1" x14ac:dyDescent="0.25">
      <c r="B1414">
        <v>118209</v>
      </c>
      <c r="C1414" t="s">
        <v>2987</v>
      </c>
      <c r="D1414" t="s">
        <v>76</v>
      </c>
      <c r="E1414" t="s">
        <v>2988</v>
      </c>
      <c r="F1414" t="s">
        <v>2989</v>
      </c>
      <c r="G1414" t="s">
        <v>79</v>
      </c>
      <c r="H1414">
        <v>45615</v>
      </c>
      <c r="I1414">
        <v>6373.82</v>
      </c>
      <c r="Q1414" t="s">
        <v>54</v>
      </c>
    </row>
    <row r="1415" spans="2:17" hidden="1" x14ac:dyDescent="0.25">
      <c r="B1415">
        <v>104758</v>
      </c>
      <c r="C1415" t="s">
        <v>188</v>
      </c>
      <c r="D1415" t="s">
        <v>76</v>
      </c>
      <c r="E1415" t="s">
        <v>2990</v>
      </c>
      <c r="F1415" t="s">
        <v>2991</v>
      </c>
      <c r="G1415" t="s">
        <v>79</v>
      </c>
      <c r="H1415">
        <v>45603</v>
      </c>
      <c r="I1415">
        <v>402</v>
      </c>
      <c r="Q1415" t="s">
        <v>54</v>
      </c>
    </row>
    <row r="1416" spans="2:17" hidden="1" x14ac:dyDescent="0.25">
      <c r="B1416">
        <v>122430</v>
      </c>
      <c r="C1416" t="s">
        <v>127</v>
      </c>
      <c r="D1416" t="s">
        <v>76</v>
      </c>
      <c r="E1416" t="s">
        <v>2992</v>
      </c>
      <c r="F1416" t="s">
        <v>2222</v>
      </c>
      <c r="G1416" t="s">
        <v>79</v>
      </c>
      <c r="H1416">
        <v>45644</v>
      </c>
      <c r="I1416">
        <v>402.5</v>
      </c>
      <c r="Q1416" t="s">
        <v>54</v>
      </c>
    </row>
    <row r="1417" spans="2:17" hidden="1" x14ac:dyDescent="0.25">
      <c r="B1417">
        <v>101526</v>
      </c>
      <c r="C1417" t="s">
        <v>82</v>
      </c>
      <c r="D1417" t="s">
        <v>76</v>
      </c>
      <c r="E1417" t="s">
        <v>2993</v>
      </c>
      <c r="F1417" t="s">
        <v>2994</v>
      </c>
      <c r="G1417" t="s">
        <v>79</v>
      </c>
      <c r="H1417">
        <v>45630</v>
      </c>
      <c r="I1417">
        <v>3845.72</v>
      </c>
      <c r="Q1417" t="s">
        <v>54</v>
      </c>
    </row>
    <row r="1418" spans="2:17" hidden="1" x14ac:dyDescent="0.25">
      <c r="B1418">
        <v>121742</v>
      </c>
      <c r="C1418" t="s">
        <v>1343</v>
      </c>
      <c r="D1418" t="s">
        <v>76</v>
      </c>
      <c r="E1418" t="s">
        <v>2995</v>
      </c>
      <c r="F1418" t="s">
        <v>2996</v>
      </c>
      <c r="G1418" t="s">
        <v>79</v>
      </c>
      <c r="H1418">
        <v>45631</v>
      </c>
      <c r="I1418">
        <v>0</v>
      </c>
      <c r="Q1418" t="s">
        <v>54</v>
      </c>
    </row>
    <row r="1419" spans="2:17" hidden="1" x14ac:dyDescent="0.25">
      <c r="B1419">
        <v>107486</v>
      </c>
      <c r="C1419" t="s">
        <v>308</v>
      </c>
      <c r="D1419" t="s">
        <v>76</v>
      </c>
      <c r="E1419" t="s">
        <v>2997</v>
      </c>
      <c r="F1419" t="s">
        <v>2998</v>
      </c>
      <c r="G1419" t="s">
        <v>79</v>
      </c>
      <c r="H1419">
        <v>45681</v>
      </c>
      <c r="I1419">
        <v>0</v>
      </c>
      <c r="Q1419" t="s">
        <v>54</v>
      </c>
    </row>
    <row r="1420" spans="2:17" hidden="1" x14ac:dyDescent="0.25">
      <c r="B1420">
        <v>122430</v>
      </c>
      <c r="C1420" t="s">
        <v>127</v>
      </c>
      <c r="D1420" t="s">
        <v>76</v>
      </c>
      <c r="E1420" t="s">
        <v>2999</v>
      </c>
      <c r="F1420" t="s">
        <v>3000</v>
      </c>
      <c r="G1420" t="s">
        <v>101</v>
      </c>
      <c r="H1420">
        <v>45686</v>
      </c>
      <c r="I1420">
        <v>243.76</v>
      </c>
      <c r="Q1420" t="s">
        <v>54</v>
      </c>
    </row>
    <row r="1421" spans="2:17" hidden="1" x14ac:dyDescent="0.25">
      <c r="B1421">
        <v>104758</v>
      </c>
      <c r="C1421" t="s">
        <v>188</v>
      </c>
      <c r="D1421" t="s">
        <v>76</v>
      </c>
      <c r="E1421" t="s">
        <v>3001</v>
      </c>
      <c r="F1421" t="s">
        <v>3002</v>
      </c>
      <c r="G1421" t="s">
        <v>101</v>
      </c>
      <c r="H1421">
        <v>45694</v>
      </c>
      <c r="I1421">
        <v>804</v>
      </c>
      <c r="Q1421" t="s">
        <v>54</v>
      </c>
    </row>
    <row r="1422" spans="2:17" hidden="1" x14ac:dyDescent="0.25">
      <c r="B1422">
        <v>107486</v>
      </c>
      <c r="C1422" t="s">
        <v>308</v>
      </c>
      <c r="D1422" t="s">
        <v>76</v>
      </c>
      <c r="E1422" t="s">
        <v>3003</v>
      </c>
      <c r="F1422" t="s">
        <v>3004</v>
      </c>
      <c r="G1422" t="s">
        <v>79</v>
      </c>
      <c r="H1422">
        <v>45617</v>
      </c>
      <c r="I1422">
        <v>83.31</v>
      </c>
      <c r="Q1422" t="s">
        <v>54</v>
      </c>
    </row>
    <row r="1423" spans="2:17" hidden="1" x14ac:dyDescent="0.25">
      <c r="B1423">
        <v>103423</v>
      </c>
      <c r="C1423" t="s">
        <v>82</v>
      </c>
      <c r="D1423" t="s">
        <v>76</v>
      </c>
      <c r="E1423" t="s">
        <v>3005</v>
      </c>
      <c r="F1423" t="s">
        <v>3006</v>
      </c>
      <c r="G1423" t="s">
        <v>79</v>
      </c>
      <c r="H1423">
        <v>45593</v>
      </c>
      <c r="I1423">
        <v>1153.48</v>
      </c>
      <c r="Q1423" t="s">
        <v>54</v>
      </c>
    </row>
    <row r="1424" spans="2:17" hidden="1" x14ac:dyDescent="0.25">
      <c r="B1424">
        <v>107297</v>
      </c>
      <c r="C1424" t="s">
        <v>286</v>
      </c>
      <c r="D1424" t="s">
        <v>76</v>
      </c>
      <c r="E1424" t="s">
        <v>3007</v>
      </c>
      <c r="F1424" t="s">
        <v>3008</v>
      </c>
      <c r="G1424" t="s">
        <v>79</v>
      </c>
      <c r="H1424">
        <v>45652</v>
      </c>
      <c r="I1424">
        <v>4961.62</v>
      </c>
      <c r="Q1424" t="s">
        <v>54</v>
      </c>
    </row>
    <row r="1425" spans="2:17" hidden="1" x14ac:dyDescent="0.25">
      <c r="B1425">
        <v>103423</v>
      </c>
      <c r="C1425" t="s">
        <v>82</v>
      </c>
      <c r="D1425" t="s">
        <v>76</v>
      </c>
      <c r="E1425" t="s">
        <v>3009</v>
      </c>
      <c r="F1425" t="s">
        <v>3010</v>
      </c>
      <c r="G1425" t="s">
        <v>79</v>
      </c>
      <c r="H1425">
        <v>45593</v>
      </c>
      <c r="I1425">
        <v>1625.76</v>
      </c>
      <c r="Q1425" t="s">
        <v>54</v>
      </c>
    </row>
    <row r="1426" spans="2:17" hidden="1" x14ac:dyDescent="0.25">
      <c r="B1426">
        <v>108927</v>
      </c>
      <c r="C1426" t="s">
        <v>3012</v>
      </c>
      <c r="D1426" t="s">
        <v>76</v>
      </c>
      <c r="E1426" t="s">
        <v>3013</v>
      </c>
      <c r="F1426" t="s">
        <v>3014</v>
      </c>
      <c r="G1426" t="s">
        <v>79</v>
      </c>
      <c r="H1426">
        <v>45607</v>
      </c>
      <c r="I1426">
        <v>4436.28</v>
      </c>
      <c r="Q1426" t="s">
        <v>54</v>
      </c>
    </row>
    <row r="1427" spans="2:17" hidden="1" x14ac:dyDescent="0.25">
      <c r="B1427">
        <v>103423</v>
      </c>
      <c r="C1427" t="s">
        <v>82</v>
      </c>
      <c r="D1427" t="s">
        <v>76</v>
      </c>
      <c r="E1427" t="s">
        <v>3015</v>
      </c>
      <c r="F1427" t="s">
        <v>3016</v>
      </c>
      <c r="G1427" t="s">
        <v>79</v>
      </c>
      <c r="H1427">
        <v>45644</v>
      </c>
      <c r="I1427">
        <v>0</v>
      </c>
      <c r="Q1427" t="s">
        <v>54</v>
      </c>
    </row>
    <row r="1428" spans="2:17" hidden="1" x14ac:dyDescent="0.25">
      <c r="B1428">
        <v>122430</v>
      </c>
      <c r="C1428" t="s">
        <v>127</v>
      </c>
      <c r="D1428" t="s">
        <v>76</v>
      </c>
      <c r="E1428" t="s">
        <v>3017</v>
      </c>
      <c r="F1428" t="s">
        <v>3018</v>
      </c>
      <c r="G1428" t="s">
        <v>101</v>
      </c>
      <c r="H1428">
        <v>45698</v>
      </c>
      <c r="I1428">
        <v>80.400000000000006</v>
      </c>
      <c r="Q1428" t="s">
        <v>54</v>
      </c>
    </row>
    <row r="1429" spans="2:17" hidden="1" x14ac:dyDescent="0.25">
      <c r="B1429">
        <v>103423</v>
      </c>
      <c r="C1429" t="s">
        <v>82</v>
      </c>
      <c r="D1429" t="s">
        <v>76</v>
      </c>
      <c r="E1429" t="s">
        <v>3019</v>
      </c>
      <c r="F1429" t="s">
        <v>2985</v>
      </c>
      <c r="G1429" t="s">
        <v>79</v>
      </c>
      <c r="H1429">
        <v>45589</v>
      </c>
      <c r="I1429">
        <v>6029.59</v>
      </c>
      <c r="Q1429" t="s">
        <v>54</v>
      </c>
    </row>
    <row r="1430" spans="2:17" hidden="1" x14ac:dyDescent="0.25">
      <c r="B1430">
        <v>104758</v>
      </c>
      <c r="C1430" t="s">
        <v>188</v>
      </c>
      <c r="D1430" t="s">
        <v>76</v>
      </c>
      <c r="E1430" t="s">
        <v>3020</v>
      </c>
      <c r="F1430" t="s">
        <v>3021</v>
      </c>
      <c r="G1430" t="s">
        <v>79</v>
      </c>
      <c r="H1430">
        <v>45583</v>
      </c>
      <c r="I1430">
        <v>80.400000000000006</v>
      </c>
      <c r="Q1430" t="s">
        <v>54</v>
      </c>
    </row>
    <row r="1431" spans="2:17" hidden="1" x14ac:dyDescent="0.25">
      <c r="B1431">
        <v>102775</v>
      </c>
      <c r="C1431" t="s">
        <v>75</v>
      </c>
      <c r="D1431" t="s">
        <v>76</v>
      </c>
      <c r="E1431" t="s">
        <v>3022</v>
      </c>
      <c r="F1431" t="s">
        <v>3023</v>
      </c>
      <c r="G1431" t="s">
        <v>79</v>
      </c>
      <c r="H1431">
        <v>45590</v>
      </c>
      <c r="I1431">
        <v>3654.97</v>
      </c>
      <c r="Q1431" t="s">
        <v>54</v>
      </c>
    </row>
    <row r="1432" spans="2:17" hidden="1" x14ac:dyDescent="0.25">
      <c r="B1432">
        <v>107860</v>
      </c>
      <c r="C1432" t="s">
        <v>103</v>
      </c>
      <c r="D1432" t="s">
        <v>76</v>
      </c>
      <c r="E1432" t="s">
        <v>3024</v>
      </c>
      <c r="F1432" t="s">
        <v>3025</v>
      </c>
      <c r="G1432" t="s">
        <v>79</v>
      </c>
      <c r="H1432">
        <v>45586</v>
      </c>
      <c r="I1432">
        <v>305.2</v>
      </c>
      <c r="Q1432" t="s">
        <v>54</v>
      </c>
    </row>
    <row r="1433" spans="2:17" hidden="1" x14ac:dyDescent="0.25">
      <c r="B1433">
        <v>104758</v>
      </c>
      <c r="C1433" t="s">
        <v>188</v>
      </c>
      <c r="D1433" t="s">
        <v>76</v>
      </c>
      <c r="E1433" t="s">
        <v>3026</v>
      </c>
      <c r="F1433" t="s">
        <v>3027</v>
      </c>
      <c r="G1433" t="s">
        <v>79</v>
      </c>
      <c r="H1433">
        <v>45623</v>
      </c>
      <c r="I1433">
        <v>744</v>
      </c>
      <c r="Q1433" t="s">
        <v>54</v>
      </c>
    </row>
    <row r="1434" spans="2:17" hidden="1" x14ac:dyDescent="0.25">
      <c r="B1434">
        <v>126695</v>
      </c>
      <c r="C1434" t="s">
        <v>167</v>
      </c>
      <c r="D1434" t="s">
        <v>76</v>
      </c>
      <c r="E1434" t="s">
        <v>3028</v>
      </c>
      <c r="F1434" t="s">
        <v>1565</v>
      </c>
      <c r="G1434" t="s">
        <v>79</v>
      </c>
      <c r="H1434">
        <v>45628</v>
      </c>
      <c r="I1434">
        <v>15166.97</v>
      </c>
      <c r="Q1434" t="s">
        <v>54</v>
      </c>
    </row>
    <row r="1435" spans="2:17" hidden="1" x14ac:dyDescent="0.25">
      <c r="B1435">
        <v>103423</v>
      </c>
      <c r="C1435" t="s">
        <v>82</v>
      </c>
      <c r="D1435" t="s">
        <v>76</v>
      </c>
      <c r="E1435" t="s">
        <v>3029</v>
      </c>
      <c r="F1435" t="s">
        <v>3030</v>
      </c>
      <c r="G1435" t="s">
        <v>101</v>
      </c>
      <c r="H1435">
        <v>45706</v>
      </c>
      <c r="I1435">
        <v>2711.64</v>
      </c>
      <c r="Q1435" t="s">
        <v>54</v>
      </c>
    </row>
    <row r="1436" spans="2:17" hidden="1" x14ac:dyDescent="0.25">
      <c r="B1436">
        <v>107786</v>
      </c>
      <c r="C1436" t="s">
        <v>242</v>
      </c>
      <c r="D1436" t="s">
        <v>76</v>
      </c>
      <c r="E1436" t="s">
        <v>3031</v>
      </c>
      <c r="F1436" t="s">
        <v>3032</v>
      </c>
      <c r="G1436" t="s">
        <v>101</v>
      </c>
      <c r="H1436">
        <v>45677</v>
      </c>
      <c r="I1436">
        <v>61.63</v>
      </c>
      <c r="Q1436" t="s">
        <v>54</v>
      </c>
    </row>
    <row r="1437" spans="2:17" hidden="1" x14ac:dyDescent="0.25">
      <c r="B1437">
        <v>107486</v>
      </c>
      <c r="C1437" t="s">
        <v>308</v>
      </c>
      <c r="D1437" t="s">
        <v>76</v>
      </c>
      <c r="E1437" t="s">
        <v>3033</v>
      </c>
      <c r="F1437" t="s">
        <v>3034</v>
      </c>
      <c r="G1437" t="s">
        <v>79</v>
      </c>
      <c r="H1437">
        <v>45596</v>
      </c>
      <c r="I1437">
        <v>2025.94</v>
      </c>
      <c r="Q1437" t="s">
        <v>54</v>
      </c>
    </row>
    <row r="1438" spans="2:17" hidden="1" x14ac:dyDescent="0.25">
      <c r="B1438">
        <v>122430</v>
      </c>
      <c r="C1438" t="s">
        <v>127</v>
      </c>
      <c r="D1438" t="s">
        <v>76</v>
      </c>
      <c r="E1438" t="s">
        <v>3035</v>
      </c>
      <c r="F1438" t="s">
        <v>3036</v>
      </c>
      <c r="G1438" t="s">
        <v>79</v>
      </c>
      <c r="H1438">
        <v>45572</v>
      </c>
      <c r="I1438">
        <v>2808</v>
      </c>
      <c r="Q1438" t="s">
        <v>54</v>
      </c>
    </row>
    <row r="1439" spans="2:17" hidden="1" x14ac:dyDescent="0.25">
      <c r="B1439">
        <v>101857</v>
      </c>
      <c r="C1439" t="s">
        <v>565</v>
      </c>
      <c r="D1439" t="s">
        <v>76</v>
      </c>
      <c r="E1439" t="s">
        <v>3037</v>
      </c>
      <c r="F1439" t="s">
        <v>3038</v>
      </c>
      <c r="G1439" t="s">
        <v>79</v>
      </c>
      <c r="H1439">
        <v>45631</v>
      </c>
      <c r="I1439">
        <v>496.84</v>
      </c>
      <c r="Q1439" t="s">
        <v>54</v>
      </c>
    </row>
    <row r="1440" spans="2:17" hidden="1" x14ac:dyDescent="0.25">
      <c r="B1440">
        <v>103423</v>
      </c>
      <c r="C1440" t="s">
        <v>82</v>
      </c>
      <c r="D1440" t="s">
        <v>76</v>
      </c>
      <c r="E1440" t="s">
        <v>3039</v>
      </c>
      <c r="F1440" t="s">
        <v>3040</v>
      </c>
      <c r="G1440" t="s">
        <v>101</v>
      </c>
      <c r="H1440">
        <v>45662</v>
      </c>
      <c r="I1440">
        <v>1456.92</v>
      </c>
      <c r="Q1440" t="s">
        <v>54</v>
      </c>
    </row>
    <row r="1441" spans="2:17" hidden="1" x14ac:dyDescent="0.25">
      <c r="B1441">
        <v>122430</v>
      </c>
      <c r="C1441" t="s">
        <v>127</v>
      </c>
      <c r="D1441" t="s">
        <v>76</v>
      </c>
      <c r="E1441" t="s">
        <v>3041</v>
      </c>
      <c r="F1441" t="s">
        <v>3042</v>
      </c>
      <c r="G1441" t="s">
        <v>79</v>
      </c>
      <c r="H1441">
        <v>45615</v>
      </c>
      <c r="I1441">
        <v>7564</v>
      </c>
      <c r="Q1441" t="s">
        <v>54</v>
      </c>
    </row>
    <row r="1442" spans="2:17" hidden="1" x14ac:dyDescent="0.25">
      <c r="B1442">
        <v>122430</v>
      </c>
      <c r="C1442" t="s">
        <v>127</v>
      </c>
      <c r="D1442" t="s">
        <v>76</v>
      </c>
      <c r="E1442" t="s">
        <v>3043</v>
      </c>
      <c r="F1442" t="s">
        <v>3044</v>
      </c>
      <c r="G1442" t="s">
        <v>79</v>
      </c>
      <c r="H1442">
        <v>45652</v>
      </c>
      <c r="I1442">
        <v>2436.7600000000002</v>
      </c>
      <c r="Q1442" t="s">
        <v>54</v>
      </c>
    </row>
    <row r="1443" spans="2:17" hidden="1" x14ac:dyDescent="0.25">
      <c r="B1443">
        <v>107786</v>
      </c>
      <c r="C1443" t="s">
        <v>242</v>
      </c>
      <c r="D1443" t="s">
        <v>76</v>
      </c>
      <c r="E1443" t="s">
        <v>3045</v>
      </c>
      <c r="F1443" t="s">
        <v>3046</v>
      </c>
      <c r="G1443" t="s">
        <v>101</v>
      </c>
      <c r="H1443">
        <v>45672</v>
      </c>
      <c r="I1443">
        <v>76.03</v>
      </c>
      <c r="Q1443" t="s">
        <v>54</v>
      </c>
    </row>
    <row r="1444" spans="2:17" hidden="1" x14ac:dyDescent="0.25">
      <c r="B1444">
        <v>107776</v>
      </c>
      <c r="C1444" t="s">
        <v>151</v>
      </c>
      <c r="D1444" t="s">
        <v>76</v>
      </c>
      <c r="E1444" t="s">
        <v>3047</v>
      </c>
      <c r="F1444" t="s">
        <v>3048</v>
      </c>
      <c r="G1444" t="s">
        <v>79</v>
      </c>
      <c r="H1444">
        <v>45622</v>
      </c>
      <c r="I1444">
        <v>1150.22</v>
      </c>
      <c r="Q1444" t="s">
        <v>54</v>
      </c>
    </row>
    <row r="1445" spans="2:17" hidden="1" x14ac:dyDescent="0.25">
      <c r="B1445">
        <v>104758</v>
      </c>
      <c r="C1445" t="s">
        <v>188</v>
      </c>
      <c r="D1445" t="s">
        <v>76</v>
      </c>
      <c r="E1445" t="s">
        <v>3049</v>
      </c>
      <c r="F1445" t="s">
        <v>3050</v>
      </c>
      <c r="G1445" t="s">
        <v>79</v>
      </c>
      <c r="H1445">
        <v>45602</v>
      </c>
      <c r="I1445">
        <v>80.400000000000006</v>
      </c>
      <c r="Q1445" t="s">
        <v>54</v>
      </c>
    </row>
    <row r="1446" spans="2:17" hidden="1" x14ac:dyDescent="0.25">
      <c r="B1446">
        <v>122430</v>
      </c>
      <c r="C1446" t="s">
        <v>127</v>
      </c>
      <c r="D1446" t="s">
        <v>76</v>
      </c>
      <c r="E1446" t="s">
        <v>3051</v>
      </c>
      <c r="F1446" t="s">
        <v>3052</v>
      </c>
      <c r="G1446" t="s">
        <v>79</v>
      </c>
      <c r="H1446">
        <v>45666</v>
      </c>
      <c r="I1446">
        <v>1608</v>
      </c>
      <c r="Q1446" t="s">
        <v>54</v>
      </c>
    </row>
    <row r="1447" spans="2:17" hidden="1" x14ac:dyDescent="0.25">
      <c r="B1447">
        <v>107840</v>
      </c>
      <c r="C1447" t="s">
        <v>3054</v>
      </c>
      <c r="D1447" t="s">
        <v>76</v>
      </c>
      <c r="E1447" t="s">
        <v>3055</v>
      </c>
      <c r="F1447" t="s">
        <v>3056</v>
      </c>
      <c r="G1447" t="s">
        <v>79</v>
      </c>
      <c r="H1447">
        <v>45631</v>
      </c>
      <c r="I1447">
        <v>334.76</v>
      </c>
      <c r="Q1447" t="s">
        <v>54</v>
      </c>
    </row>
    <row r="1448" spans="2:17" hidden="1" x14ac:dyDescent="0.25">
      <c r="B1448">
        <v>107786</v>
      </c>
      <c r="C1448" t="s">
        <v>242</v>
      </c>
      <c r="D1448" t="s">
        <v>76</v>
      </c>
      <c r="E1448" t="s">
        <v>3057</v>
      </c>
      <c r="F1448" t="s">
        <v>543</v>
      </c>
      <c r="G1448" t="s">
        <v>101</v>
      </c>
      <c r="H1448">
        <v>45695</v>
      </c>
      <c r="I1448">
        <v>3012.19</v>
      </c>
      <c r="Q1448" t="s">
        <v>54</v>
      </c>
    </row>
    <row r="1449" spans="2:17" hidden="1" x14ac:dyDescent="0.25">
      <c r="B1449">
        <v>107786</v>
      </c>
      <c r="C1449" t="s">
        <v>242</v>
      </c>
      <c r="D1449" t="s">
        <v>76</v>
      </c>
      <c r="E1449" t="s">
        <v>3058</v>
      </c>
      <c r="F1449" t="s">
        <v>3059</v>
      </c>
      <c r="G1449" t="s">
        <v>101</v>
      </c>
      <c r="H1449">
        <v>45672</v>
      </c>
      <c r="I1449">
        <v>10.86</v>
      </c>
      <c r="Q1449" t="s">
        <v>54</v>
      </c>
    </row>
    <row r="1450" spans="2:17" hidden="1" x14ac:dyDescent="0.25">
      <c r="B1450">
        <v>102775</v>
      </c>
      <c r="C1450" t="s">
        <v>75</v>
      </c>
      <c r="D1450" t="s">
        <v>76</v>
      </c>
      <c r="E1450" t="s">
        <v>3060</v>
      </c>
      <c r="F1450" t="s">
        <v>3061</v>
      </c>
      <c r="G1450" t="s">
        <v>79</v>
      </c>
      <c r="H1450">
        <v>45567</v>
      </c>
      <c r="I1450">
        <v>20243.740000000002</v>
      </c>
      <c r="Q1450" t="s">
        <v>54</v>
      </c>
    </row>
    <row r="1451" spans="2:17" hidden="1" x14ac:dyDescent="0.25">
      <c r="B1451">
        <v>104758</v>
      </c>
      <c r="C1451" t="s">
        <v>188</v>
      </c>
      <c r="D1451" t="s">
        <v>76</v>
      </c>
      <c r="E1451" t="s">
        <v>3062</v>
      </c>
      <c r="F1451" t="s">
        <v>3063</v>
      </c>
      <c r="G1451" t="s">
        <v>79</v>
      </c>
      <c r="H1451">
        <v>45643</v>
      </c>
      <c r="I1451">
        <v>482.4</v>
      </c>
      <c r="Q1451" t="s">
        <v>54</v>
      </c>
    </row>
    <row r="1452" spans="2:17" hidden="1" x14ac:dyDescent="0.25">
      <c r="B1452">
        <v>108756</v>
      </c>
      <c r="C1452" t="s">
        <v>316</v>
      </c>
      <c r="D1452" t="s">
        <v>76</v>
      </c>
      <c r="E1452" t="s">
        <v>3064</v>
      </c>
      <c r="F1452" t="s">
        <v>3065</v>
      </c>
      <c r="G1452" t="s">
        <v>79</v>
      </c>
      <c r="H1452">
        <v>45684</v>
      </c>
      <c r="I1452">
        <v>170.16</v>
      </c>
      <c r="Q1452" t="s">
        <v>54</v>
      </c>
    </row>
    <row r="1453" spans="2:17" hidden="1" x14ac:dyDescent="0.25">
      <c r="B1453">
        <v>108164</v>
      </c>
      <c r="C1453" t="s">
        <v>86</v>
      </c>
      <c r="D1453" t="s">
        <v>76</v>
      </c>
      <c r="E1453" t="s">
        <v>3066</v>
      </c>
      <c r="F1453" t="s">
        <v>3067</v>
      </c>
      <c r="G1453" t="s">
        <v>79</v>
      </c>
      <c r="H1453">
        <v>45593</v>
      </c>
      <c r="I1453">
        <v>592.64</v>
      </c>
      <c r="Q1453" t="s">
        <v>54</v>
      </c>
    </row>
    <row r="1454" spans="2:17" hidden="1" x14ac:dyDescent="0.25">
      <c r="B1454">
        <v>103423</v>
      </c>
      <c r="C1454" t="s">
        <v>82</v>
      </c>
      <c r="D1454" t="s">
        <v>76</v>
      </c>
      <c r="E1454" t="s">
        <v>3068</v>
      </c>
      <c r="F1454" t="s">
        <v>3069</v>
      </c>
      <c r="G1454" t="s">
        <v>101</v>
      </c>
      <c r="H1454">
        <v>45707</v>
      </c>
      <c r="I1454">
        <v>3440.14</v>
      </c>
      <c r="Q1454" t="s">
        <v>54</v>
      </c>
    </row>
    <row r="1455" spans="2:17" hidden="1" x14ac:dyDescent="0.25">
      <c r="B1455">
        <v>122430</v>
      </c>
      <c r="C1455" t="s">
        <v>127</v>
      </c>
      <c r="D1455" t="s">
        <v>76</v>
      </c>
      <c r="E1455" t="s">
        <v>3070</v>
      </c>
      <c r="F1455" t="s">
        <v>3071</v>
      </c>
      <c r="G1455" t="s">
        <v>101</v>
      </c>
      <c r="H1455">
        <v>45681</v>
      </c>
      <c r="I1455">
        <v>277.60000000000002</v>
      </c>
      <c r="Q1455" t="s">
        <v>54</v>
      </c>
    </row>
    <row r="1456" spans="2:17" hidden="1" x14ac:dyDescent="0.25">
      <c r="B1456">
        <v>103007</v>
      </c>
      <c r="C1456" t="s">
        <v>584</v>
      </c>
      <c r="D1456" t="s">
        <v>76</v>
      </c>
      <c r="E1456" t="s">
        <v>3072</v>
      </c>
      <c r="F1456" t="s">
        <v>2191</v>
      </c>
      <c r="G1456" t="s">
        <v>79</v>
      </c>
      <c r="H1456">
        <v>45569</v>
      </c>
      <c r="I1456">
        <v>6352.28</v>
      </c>
      <c r="Q1456" t="s">
        <v>54</v>
      </c>
    </row>
    <row r="1457" spans="2:17" hidden="1" x14ac:dyDescent="0.25">
      <c r="B1457">
        <v>108164</v>
      </c>
      <c r="C1457" t="s">
        <v>86</v>
      </c>
      <c r="D1457" t="s">
        <v>76</v>
      </c>
      <c r="E1457" t="s">
        <v>3073</v>
      </c>
      <c r="F1457" t="s">
        <v>2033</v>
      </c>
      <c r="G1457" t="s">
        <v>79</v>
      </c>
      <c r="H1457">
        <v>45628</v>
      </c>
      <c r="I1457">
        <v>1088.3499999999999</v>
      </c>
      <c r="Q1457" t="s">
        <v>54</v>
      </c>
    </row>
    <row r="1458" spans="2:17" hidden="1" x14ac:dyDescent="0.25">
      <c r="B1458">
        <v>107786</v>
      </c>
      <c r="C1458" t="s">
        <v>242</v>
      </c>
      <c r="D1458" t="s">
        <v>76</v>
      </c>
      <c r="E1458" t="s">
        <v>3074</v>
      </c>
      <c r="F1458" t="s">
        <v>2328</v>
      </c>
      <c r="G1458" t="s">
        <v>79</v>
      </c>
      <c r="H1458">
        <v>45609</v>
      </c>
      <c r="I1458">
        <v>324.95999999999998</v>
      </c>
      <c r="Q1458" t="s">
        <v>54</v>
      </c>
    </row>
    <row r="1459" spans="2:17" hidden="1" x14ac:dyDescent="0.25">
      <c r="B1459">
        <v>104758</v>
      </c>
      <c r="C1459" t="s">
        <v>188</v>
      </c>
      <c r="D1459" t="s">
        <v>76</v>
      </c>
      <c r="E1459" t="s">
        <v>3075</v>
      </c>
      <c r="F1459" t="s">
        <v>3076</v>
      </c>
      <c r="G1459" t="s">
        <v>79</v>
      </c>
      <c r="H1459">
        <v>45609</v>
      </c>
      <c r="I1459">
        <v>964.8</v>
      </c>
      <c r="Q1459" t="s">
        <v>54</v>
      </c>
    </row>
    <row r="1460" spans="2:17" hidden="1" x14ac:dyDescent="0.25">
      <c r="B1460">
        <v>107786</v>
      </c>
      <c r="C1460" t="s">
        <v>242</v>
      </c>
      <c r="D1460" t="s">
        <v>76</v>
      </c>
      <c r="E1460" t="s">
        <v>3077</v>
      </c>
      <c r="F1460" t="s">
        <v>2271</v>
      </c>
      <c r="G1460" t="s">
        <v>79</v>
      </c>
      <c r="H1460">
        <v>45583</v>
      </c>
      <c r="I1460">
        <v>368.22</v>
      </c>
      <c r="Q1460" t="s">
        <v>54</v>
      </c>
    </row>
    <row r="1461" spans="2:17" hidden="1" x14ac:dyDescent="0.25">
      <c r="B1461">
        <v>102775</v>
      </c>
      <c r="C1461" t="s">
        <v>75</v>
      </c>
      <c r="D1461" t="s">
        <v>76</v>
      </c>
      <c r="E1461" t="s">
        <v>3078</v>
      </c>
      <c r="F1461" t="s">
        <v>3079</v>
      </c>
      <c r="G1461" t="s">
        <v>79</v>
      </c>
      <c r="H1461">
        <v>45595</v>
      </c>
      <c r="I1461">
        <v>1005.65</v>
      </c>
      <c r="Q1461" t="s">
        <v>54</v>
      </c>
    </row>
    <row r="1462" spans="2:17" hidden="1" x14ac:dyDescent="0.25">
      <c r="B1462">
        <v>104758</v>
      </c>
      <c r="C1462" t="s">
        <v>188</v>
      </c>
      <c r="D1462" t="s">
        <v>76</v>
      </c>
      <c r="E1462" t="s">
        <v>3080</v>
      </c>
      <c r="F1462" t="s">
        <v>3081</v>
      </c>
      <c r="G1462" t="s">
        <v>101</v>
      </c>
      <c r="H1462">
        <v>45693</v>
      </c>
      <c r="I1462">
        <v>24.72</v>
      </c>
      <c r="Q1462" t="s">
        <v>54</v>
      </c>
    </row>
    <row r="1463" spans="2:17" hidden="1" x14ac:dyDescent="0.25">
      <c r="B1463">
        <v>107786</v>
      </c>
      <c r="C1463" t="s">
        <v>242</v>
      </c>
      <c r="D1463" t="s">
        <v>76</v>
      </c>
      <c r="E1463" t="s">
        <v>3082</v>
      </c>
      <c r="F1463" t="s">
        <v>2249</v>
      </c>
      <c r="G1463" t="s">
        <v>79</v>
      </c>
      <c r="H1463">
        <v>45602</v>
      </c>
      <c r="I1463">
        <v>844.06</v>
      </c>
      <c r="Q1463" t="s">
        <v>54</v>
      </c>
    </row>
    <row r="1464" spans="2:17" hidden="1" x14ac:dyDescent="0.25">
      <c r="B1464">
        <v>103423</v>
      </c>
      <c r="C1464" t="s">
        <v>82</v>
      </c>
      <c r="D1464" t="s">
        <v>76</v>
      </c>
      <c r="E1464" t="s">
        <v>3083</v>
      </c>
      <c r="F1464" t="s">
        <v>3084</v>
      </c>
      <c r="G1464" t="s">
        <v>101</v>
      </c>
      <c r="H1464">
        <v>45670</v>
      </c>
      <c r="I1464">
        <v>409.52</v>
      </c>
      <c r="Q1464" t="s">
        <v>54</v>
      </c>
    </row>
    <row r="1465" spans="2:17" hidden="1" x14ac:dyDescent="0.25">
      <c r="B1465">
        <v>107786</v>
      </c>
      <c r="C1465" t="s">
        <v>242</v>
      </c>
      <c r="D1465" t="s">
        <v>76</v>
      </c>
      <c r="E1465" t="s">
        <v>3085</v>
      </c>
      <c r="F1465" t="s">
        <v>3086</v>
      </c>
      <c r="G1465" t="s">
        <v>79</v>
      </c>
      <c r="H1465">
        <v>45649</v>
      </c>
      <c r="I1465">
        <v>36.64</v>
      </c>
      <c r="Q1465" t="s">
        <v>54</v>
      </c>
    </row>
    <row r="1466" spans="2:17" hidden="1" x14ac:dyDescent="0.25">
      <c r="B1466">
        <v>107768</v>
      </c>
      <c r="C1466" t="s">
        <v>225</v>
      </c>
      <c r="D1466" t="s">
        <v>76</v>
      </c>
      <c r="E1466" t="s">
        <v>3087</v>
      </c>
      <c r="F1466" t="s">
        <v>3088</v>
      </c>
      <c r="G1466" t="s">
        <v>79</v>
      </c>
      <c r="H1466">
        <v>45590</v>
      </c>
      <c r="I1466">
        <v>2438.7800000000002</v>
      </c>
      <c r="Q1466" t="s">
        <v>54</v>
      </c>
    </row>
    <row r="1467" spans="2:17" hidden="1" x14ac:dyDescent="0.25">
      <c r="B1467">
        <v>107776</v>
      </c>
      <c r="C1467" t="s">
        <v>151</v>
      </c>
      <c r="D1467" t="s">
        <v>76</v>
      </c>
      <c r="E1467" t="s">
        <v>3089</v>
      </c>
      <c r="F1467" t="s">
        <v>3090</v>
      </c>
      <c r="G1467" t="s">
        <v>79</v>
      </c>
      <c r="H1467">
        <v>45597</v>
      </c>
      <c r="I1467">
        <v>6766.15</v>
      </c>
      <c r="Q1467" t="s">
        <v>54</v>
      </c>
    </row>
    <row r="1468" spans="2:17" hidden="1" x14ac:dyDescent="0.25">
      <c r="B1468">
        <v>122430</v>
      </c>
      <c r="C1468" t="s">
        <v>127</v>
      </c>
      <c r="D1468" t="s">
        <v>76</v>
      </c>
      <c r="E1468" t="s">
        <v>3091</v>
      </c>
      <c r="F1468" t="s">
        <v>3092</v>
      </c>
      <c r="G1468" t="s">
        <v>101</v>
      </c>
      <c r="H1468">
        <v>45679</v>
      </c>
      <c r="I1468">
        <v>14.26</v>
      </c>
      <c r="Q1468" t="s">
        <v>54</v>
      </c>
    </row>
    <row r="1469" spans="2:17" hidden="1" x14ac:dyDescent="0.25">
      <c r="B1469">
        <v>122430</v>
      </c>
      <c r="C1469" t="s">
        <v>127</v>
      </c>
      <c r="D1469" t="s">
        <v>76</v>
      </c>
      <c r="E1469" t="s">
        <v>3093</v>
      </c>
      <c r="F1469" t="s">
        <v>3094</v>
      </c>
      <c r="G1469" t="s">
        <v>79</v>
      </c>
      <c r="H1469">
        <v>45603</v>
      </c>
      <c r="I1469">
        <v>234</v>
      </c>
      <c r="Q1469" t="s">
        <v>54</v>
      </c>
    </row>
    <row r="1470" spans="2:17" hidden="1" x14ac:dyDescent="0.25">
      <c r="B1470">
        <v>107786</v>
      </c>
      <c r="C1470" t="s">
        <v>242</v>
      </c>
      <c r="D1470" t="s">
        <v>76</v>
      </c>
      <c r="E1470" t="s">
        <v>3095</v>
      </c>
      <c r="F1470" t="s">
        <v>3096</v>
      </c>
      <c r="G1470" t="s">
        <v>101</v>
      </c>
      <c r="H1470">
        <v>45709</v>
      </c>
      <c r="I1470">
        <v>260.43</v>
      </c>
      <c r="Q1470" t="s">
        <v>54</v>
      </c>
    </row>
    <row r="1471" spans="2:17" hidden="1" x14ac:dyDescent="0.25">
      <c r="B1471">
        <v>104758</v>
      </c>
      <c r="C1471" t="s">
        <v>188</v>
      </c>
      <c r="D1471" t="s">
        <v>76</v>
      </c>
      <c r="E1471" t="s">
        <v>3097</v>
      </c>
      <c r="F1471" t="s">
        <v>3098</v>
      </c>
      <c r="G1471" t="s">
        <v>79</v>
      </c>
      <c r="H1471">
        <v>45581</v>
      </c>
      <c r="I1471">
        <v>92.4</v>
      </c>
      <c r="Q1471" t="s">
        <v>54</v>
      </c>
    </row>
    <row r="1472" spans="2:17" hidden="1" x14ac:dyDescent="0.25">
      <c r="B1472">
        <v>122430</v>
      </c>
      <c r="C1472" t="s">
        <v>127</v>
      </c>
      <c r="D1472" t="s">
        <v>76</v>
      </c>
      <c r="E1472" t="s">
        <v>3099</v>
      </c>
      <c r="F1472" t="s">
        <v>3100</v>
      </c>
      <c r="G1472" t="s">
        <v>79</v>
      </c>
      <c r="H1472">
        <v>45664</v>
      </c>
      <c r="I1472">
        <v>1929.6</v>
      </c>
      <c r="Q1472" t="s">
        <v>54</v>
      </c>
    </row>
    <row r="1473" spans="2:17" hidden="1" x14ac:dyDescent="0.25">
      <c r="B1473">
        <v>101526</v>
      </c>
      <c r="C1473" t="s">
        <v>82</v>
      </c>
      <c r="D1473" t="s">
        <v>76</v>
      </c>
      <c r="E1473" t="s">
        <v>3101</v>
      </c>
      <c r="F1473" t="s">
        <v>3102</v>
      </c>
      <c r="G1473" t="s">
        <v>79</v>
      </c>
      <c r="H1473">
        <v>45621</v>
      </c>
      <c r="I1473">
        <v>1516.04</v>
      </c>
      <c r="Q1473" t="s">
        <v>54</v>
      </c>
    </row>
    <row r="1474" spans="2:17" hidden="1" x14ac:dyDescent="0.25">
      <c r="B1474">
        <v>104323</v>
      </c>
      <c r="C1474" t="s">
        <v>1187</v>
      </c>
      <c r="D1474" t="s">
        <v>76</v>
      </c>
      <c r="E1474" t="s">
        <v>3103</v>
      </c>
      <c r="F1474" t="s">
        <v>1462</v>
      </c>
      <c r="G1474" t="s">
        <v>79</v>
      </c>
      <c r="H1474">
        <v>45588</v>
      </c>
      <c r="I1474">
        <v>1065.1099999999999</v>
      </c>
      <c r="Q1474" t="s">
        <v>54</v>
      </c>
    </row>
    <row r="1475" spans="2:17" hidden="1" x14ac:dyDescent="0.25">
      <c r="B1475">
        <v>107786</v>
      </c>
      <c r="C1475" t="s">
        <v>242</v>
      </c>
      <c r="D1475" t="s">
        <v>76</v>
      </c>
      <c r="E1475" t="s">
        <v>3104</v>
      </c>
      <c r="F1475" t="s">
        <v>3105</v>
      </c>
      <c r="G1475" t="s">
        <v>101</v>
      </c>
      <c r="H1475">
        <v>45686</v>
      </c>
      <c r="I1475">
        <v>367.76</v>
      </c>
      <c r="Q1475" t="s">
        <v>54</v>
      </c>
    </row>
    <row r="1476" spans="2:17" hidden="1" x14ac:dyDescent="0.25">
      <c r="B1476">
        <v>104993</v>
      </c>
      <c r="C1476" t="s">
        <v>920</v>
      </c>
      <c r="D1476" t="s">
        <v>76</v>
      </c>
      <c r="E1476" t="s">
        <v>3106</v>
      </c>
      <c r="F1476" t="s">
        <v>3107</v>
      </c>
      <c r="G1476" t="s">
        <v>79</v>
      </c>
      <c r="H1476">
        <v>45657</v>
      </c>
      <c r="I1476">
        <v>471.87</v>
      </c>
      <c r="Q1476" t="s">
        <v>54</v>
      </c>
    </row>
    <row r="1477" spans="2:17" hidden="1" x14ac:dyDescent="0.25">
      <c r="B1477">
        <v>107786</v>
      </c>
      <c r="C1477" t="s">
        <v>242</v>
      </c>
      <c r="D1477" t="s">
        <v>76</v>
      </c>
      <c r="E1477" t="s">
        <v>3108</v>
      </c>
      <c r="F1477" t="s">
        <v>3109</v>
      </c>
      <c r="G1477" t="s">
        <v>101</v>
      </c>
      <c r="H1477">
        <v>45684</v>
      </c>
      <c r="I1477">
        <v>135.76</v>
      </c>
      <c r="Q1477" t="s">
        <v>54</v>
      </c>
    </row>
    <row r="1478" spans="2:17" hidden="1" x14ac:dyDescent="0.25">
      <c r="B1478">
        <v>107786</v>
      </c>
      <c r="C1478" t="s">
        <v>242</v>
      </c>
      <c r="D1478" t="s">
        <v>76</v>
      </c>
      <c r="E1478" t="s">
        <v>3110</v>
      </c>
      <c r="F1478" t="s">
        <v>3111</v>
      </c>
      <c r="G1478" t="s">
        <v>79</v>
      </c>
      <c r="H1478">
        <v>45639</v>
      </c>
      <c r="I1478">
        <v>4379.4799999999996</v>
      </c>
      <c r="Q1478" t="s">
        <v>54</v>
      </c>
    </row>
    <row r="1479" spans="2:17" hidden="1" x14ac:dyDescent="0.25">
      <c r="B1479">
        <v>103423</v>
      </c>
      <c r="C1479" t="s">
        <v>82</v>
      </c>
      <c r="D1479" t="s">
        <v>76</v>
      </c>
      <c r="E1479" t="s">
        <v>3112</v>
      </c>
      <c r="F1479" t="s">
        <v>3030</v>
      </c>
      <c r="G1479" t="s">
        <v>101</v>
      </c>
      <c r="H1479">
        <v>45714</v>
      </c>
      <c r="I1479">
        <v>-2711.64</v>
      </c>
      <c r="Q1479" t="s">
        <v>54</v>
      </c>
    </row>
    <row r="1480" spans="2:17" hidden="1" x14ac:dyDescent="0.25">
      <c r="B1480">
        <v>122430</v>
      </c>
      <c r="C1480" t="s">
        <v>127</v>
      </c>
      <c r="D1480" t="s">
        <v>76</v>
      </c>
      <c r="E1480" t="s">
        <v>3113</v>
      </c>
      <c r="F1480" t="s">
        <v>3114</v>
      </c>
      <c r="G1480" t="s">
        <v>79</v>
      </c>
      <c r="H1480">
        <v>45582</v>
      </c>
      <c r="I1480">
        <v>4146.5</v>
      </c>
      <c r="Q1480" t="s">
        <v>54</v>
      </c>
    </row>
    <row r="1481" spans="2:17" hidden="1" x14ac:dyDescent="0.25">
      <c r="B1481">
        <v>122430</v>
      </c>
      <c r="C1481" t="s">
        <v>127</v>
      </c>
      <c r="D1481" t="s">
        <v>76</v>
      </c>
      <c r="E1481" t="s">
        <v>3115</v>
      </c>
      <c r="F1481" t="s">
        <v>3116</v>
      </c>
      <c r="G1481" t="s">
        <v>79</v>
      </c>
      <c r="H1481">
        <v>45645</v>
      </c>
      <c r="I1481">
        <v>843</v>
      </c>
      <c r="Q1481" t="s">
        <v>54</v>
      </c>
    </row>
    <row r="1482" spans="2:17" hidden="1" x14ac:dyDescent="0.25">
      <c r="B1482">
        <v>103423</v>
      </c>
      <c r="C1482" t="s">
        <v>82</v>
      </c>
      <c r="D1482" t="s">
        <v>76</v>
      </c>
      <c r="E1482" t="s">
        <v>3117</v>
      </c>
      <c r="F1482" t="s">
        <v>538</v>
      </c>
      <c r="G1482" t="s">
        <v>79</v>
      </c>
      <c r="H1482">
        <v>45589</v>
      </c>
      <c r="I1482">
        <v>4713.76</v>
      </c>
      <c r="Q1482" t="s">
        <v>54</v>
      </c>
    </row>
    <row r="1483" spans="2:17" hidden="1" x14ac:dyDescent="0.25">
      <c r="B1483">
        <v>122430</v>
      </c>
      <c r="C1483" t="s">
        <v>127</v>
      </c>
      <c r="D1483" t="s">
        <v>76</v>
      </c>
      <c r="E1483" t="s">
        <v>3118</v>
      </c>
      <c r="F1483" t="s">
        <v>3119</v>
      </c>
      <c r="G1483" t="s">
        <v>79</v>
      </c>
      <c r="H1483">
        <v>45623</v>
      </c>
      <c r="I1483">
        <v>109.72</v>
      </c>
      <c r="Q1483" t="s">
        <v>54</v>
      </c>
    </row>
    <row r="1484" spans="2:17" hidden="1" x14ac:dyDescent="0.25">
      <c r="B1484">
        <v>108164</v>
      </c>
      <c r="C1484" t="s">
        <v>86</v>
      </c>
      <c r="D1484" t="s">
        <v>76</v>
      </c>
      <c r="E1484" t="s">
        <v>3120</v>
      </c>
      <c r="F1484" t="s">
        <v>3121</v>
      </c>
      <c r="G1484" t="s">
        <v>79</v>
      </c>
      <c r="H1484">
        <v>45714</v>
      </c>
      <c r="I1484">
        <v>0</v>
      </c>
      <c r="Q1484" t="s">
        <v>54</v>
      </c>
    </row>
    <row r="1485" spans="2:17" hidden="1" x14ac:dyDescent="0.25">
      <c r="B1485">
        <v>107776</v>
      </c>
      <c r="C1485" t="s">
        <v>151</v>
      </c>
      <c r="D1485" t="s">
        <v>76</v>
      </c>
      <c r="E1485" t="s">
        <v>3122</v>
      </c>
      <c r="F1485" t="s">
        <v>3123</v>
      </c>
      <c r="G1485" t="s">
        <v>79</v>
      </c>
      <c r="H1485">
        <v>45597</v>
      </c>
      <c r="I1485">
        <v>293.56</v>
      </c>
      <c r="Q1485" t="s">
        <v>54</v>
      </c>
    </row>
    <row r="1486" spans="2:17" hidden="1" x14ac:dyDescent="0.25">
      <c r="B1486">
        <v>128340</v>
      </c>
      <c r="C1486" t="s">
        <v>137</v>
      </c>
      <c r="D1486" t="s">
        <v>76</v>
      </c>
      <c r="E1486" t="s">
        <v>3124</v>
      </c>
      <c r="F1486" t="s">
        <v>3125</v>
      </c>
      <c r="G1486" t="s">
        <v>79</v>
      </c>
      <c r="H1486">
        <v>45601</v>
      </c>
      <c r="I1486">
        <v>462.18</v>
      </c>
      <c r="Q1486" t="s">
        <v>54</v>
      </c>
    </row>
    <row r="1487" spans="2:17" hidden="1" x14ac:dyDescent="0.25">
      <c r="B1487">
        <v>122430</v>
      </c>
      <c r="C1487" t="s">
        <v>127</v>
      </c>
      <c r="D1487" t="s">
        <v>76</v>
      </c>
      <c r="E1487" t="s">
        <v>3126</v>
      </c>
      <c r="F1487" t="s">
        <v>2827</v>
      </c>
      <c r="G1487" t="s">
        <v>79</v>
      </c>
      <c r="H1487">
        <v>45586</v>
      </c>
      <c r="I1487">
        <v>1125.5999999999999</v>
      </c>
      <c r="Q1487" t="s">
        <v>54</v>
      </c>
    </row>
    <row r="1488" spans="2:17" hidden="1" x14ac:dyDescent="0.25">
      <c r="B1488">
        <v>103423</v>
      </c>
      <c r="C1488" t="s">
        <v>82</v>
      </c>
      <c r="D1488" t="s">
        <v>76</v>
      </c>
      <c r="E1488" t="s">
        <v>3127</v>
      </c>
      <c r="F1488" t="s">
        <v>3128</v>
      </c>
      <c r="G1488" t="s">
        <v>79</v>
      </c>
      <c r="H1488">
        <v>45616</v>
      </c>
      <c r="I1488">
        <v>512.88</v>
      </c>
      <c r="Q1488" t="s">
        <v>54</v>
      </c>
    </row>
    <row r="1489" spans="2:17" hidden="1" x14ac:dyDescent="0.25">
      <c r="B1489">
        <v>108756</v>
      </c>
      <c r="C1489" t="s">
        <v>316</v>
      </c>
      <c r="D1489" t="s">
        <v>76</v>
      </c>
      <c r="E1489" t="s">
        <v>3129</v>
      </c>
      <c r="F1489" t="s">
        <v>3130</v>
      </c>
      <c r="G1489" t="s">
        <v>101</v>
      </c>
      <c r="H1489">
        <v>45713</v>
      </c>
      <c r="I1489">
        <v>340.32</v>
      </c>
      <c r="Q1489" t="s">
        <v>54</v>
      </c>
    </row>
    <row r="1490" spans="2:17" hidden="1" x14ac:dyDescent="0.25">
      <c r="B1490">
        <v>103269</v>
      </c>
      <c r="C1490" t="s">
        <v>262</v>
      </c>
      <c r="D1490" t="s">
        <v>76</v>
      </c>
      <c r="E1490" t="s">
        <v>3131</v>
      </c>
      <c r="F1490" t="s">
        <v>3132</v>
      </c>
      <c r="G1490" t="s">
        <v>79</v>
      </c>
      <c r="H1490">
        <v>45602</v>
      </c>
      <c r="I1490">
        <v>505.2</v>
      </c>
      <c r="Q1490" t="s">
        <v>54</v>
      </c>
    </row>
    <row r="1491" spans="2:17" hidden="1" x14ac:dyDescent="0.25">
      <c r="B1491">
        <v>104758</v>
      </c>
      <c r="C1491" t="s">
        <v>188</v>
      </c>
      <c r="D1491" t="s">
        <v>76</v>
      </c>
      <c r="E1491" t="s">
        <v>3133</v>
      </c>
      <c r="F1491" t="s">
        <v>3134</v>
      </c>
      <c r="G1491" t="s">
        <v>79</v>
      </c>
      <c r="H1491">
        <v>45603</v>
      </c>
      <c r="I1491">
        <v>654.05999999999995</v>
      </c>
      <c r="Q1491" t="s">
        <v>54</v>
      </c>
    </row>
    <row r="1492" spans="2:17" hidden="1" x14ac:dyDescent="0.25">
      <c r="B1492">
        <v>104758</v>
      </c>
      <c r="C1492" t="s">
        <v>188</v>
      </c>
      <c r="D1492" t="s">
        <v>76</v>
      </c>
      <c r="E1492" t="s">
        <v>3135</v>
      </c>
      <c r="F1492" t="s">
        <v>3136</v>
      </c>
      <c r="G1492" t="s">
        <v>101</v>
      </c>
      <c r="H1492">
        <v>45686</v>
      </c>
      <c r="I1492">
        <v>482.4</v>
      </c>
      <c r="Q1492" t="s">
        <v>54</v>
      </c>
    </row>
    <row r="1493" spans="2:17" hidden="1" x14ac:dyDescent="0.25">
      <c r="B1493">
        <v>122430</v>
      </c>
      <c r="C1493" t="s">
        <v>127</v>
      </c>
      <c r="D1493" t="s">
        <v>76</v>
      </c>
      <c r="E1493" t="s">
        <v>3137</v>
      </c>
      <c r="F1493" t="s">
        <v>3138</v>
      </c>
      <c r="G1493" t="s">
        <v>101</v>
      </c>
      <c r="H1493">
        <v>45701</v>
      </c>
      <c r="I1493">
        <v>313.2</v>
      </c>
      <c r="Q1493" t="s">
        <v>54</v>
      </c>
    </row>
    <row r="1494" spans="2:17" hidden="1" x14ac:dyDescent="0.25">
      <c r="B1494">
        <v>103423</v>
      </c>
      <c r="C1494" t="s">
        <v>82</v>
      </c>
      <c r="D1494" t="s">
        <v>76</v>
      </c>
      <c r="E1494" t="s">
        <v>3139</v>
      </c>
      <c r="F1494" t="s">
        <v>3140</v>
      </c>
      <c r="G1494" t="s">
        <v>79</v>
      </c>
      <c r="H1494">
        <v>45581</v>
      </c>
      <c r="I1494">
        <v>863.51</v>
      </c>
      <c r="Q1494" t="s">
        <v>54</v>
      </c>
    </row>
    <row r="1495" spans="2:17" hidden="1" x14ac:dyDescent="0.25">
      <c r="B1495">
        <v>103423</v>
      </c>
      <c r="C1495" t="s">
        <v>82</v>
      </c>
      <c r="D1495" t="s">
        <v>76</v>
      </c>
      <c r="E1495" t="s">
        <v>3141</v>
      </c>
      <c r="F1495" t="s">
        <v>1425</v>
      </c>
      <c r="G1495" t="s">
        <v>79</v>
      </c>
      <c r="H1495">
        <v>45602</v>
      </c>
      <c r="I1495">
        <v>315.64999999999998</v>
      </c>
      <c r="Q1495" t="s">
        <v>54</v>
      </c>
    </row>
    <row r="1496" spans="2:17" hidden="1" x14ac:dyDescent="0.25">
      <c r="B1496">
        <v>104758</v>
      </c>
      <c r="C1496" t="s">
        <v>188</v>
      </c>
      <c r="D1496" t="s">
        <v>76</v>
      </c>
      <c r="E1496" t="s">
        <v>3142</v>
      </c>
      <c r="F1496" t="s">
        <v>3143</v>
      </c>
      <c r="G1496" t="s">
        <v>101</v>
      </c>
      <c r="H1496">
        <v>45688</v>
      </c>
      <c r="I1496">
        <v>892.8</v>
      </c>
      <c r="Q1496" t="s">
        <v>54</v>
      </c>
    </row>
    <row r="1497" spans="2:17" hidden="1" x14ac:dyDescent="0.25">
      <c r="B1497">
        <v>126695</v>
      </c>
      <c r="C1497" t="s">
        <v>167</v>
      </c>
      <c r="D1497" t="s">
        <v>76</v>
      </c>
      <c r="E1497" t="s">
        <v>3144</v>
      </c>
      <c r="F1497" t="s">
        <v>3145</v>
      </c>
      <c r="G1497" t="s">
        <v>101</v>
      </c>
      <c r="H1497">
        <v>45706</v>
      </c>
      <c r="I1497">
        <v>216.35</v>
      </c>
      <c r="Q1497" t="s">
        <v>54</v>
      </c>
    </row>
    <row r="1498" spans="2:17" hidden="1" x14ac:dyDescent="0.25">
      <c r="B1498">
        <v>122034</v>
      </c>
      <c r="C1498" t="s">
        <v>575</v>
      </c>
      <c r="D1498" t="s">
        <v>76</v>
      </c>
      <c r="E1498" t="s">
        <v>3146</v>
      </c>
      <c r="F1498" t="s">
        <v>3147</v>
      </c>
      <c r="G1498" t="s">
        <v>79</v>
      </c>
      <c r="H1498">
        <v>45670</v>
      </c>
      <c r="I1498">
        <v>15072.05</v>
      </c>
      <c r="Q1498" t="s">
        <v>54</v>
      </c>
    </row>
    <row r="1499" spans="2:17" hidden="1" x14ac:dyDescent="0.25">
      <c r="B1499">
        <v>122430</v>
      </c>
      <c r="C1499" t="s">
        <v>127</v>
      </c>
      <c r="D1499" t="s">
        <v>76</v>
      </c>
      <c r="E1499" t="s">
        <v>3148</v>
      </c>
      <c r="F1499" t="s">
        <v>3149</v>
      </c>
      <c r="G1499" t="s">
        <v>101</v>
      </c>
      <c r="H1499">
        <v>45708</v>
      </c>
      <c r="I1499">
        <v>145.47</v>
      </c>
      <c r="Q1499" t="s">
        <v>54</v>
      </c>
    </row>
    <row r="1500" spans="2:17" hidden="1" x14ac:dyDescent="0.25">
      <c r="B1500">
        <v>122430</v>
      </c>
      <c r="C1500" t="s">
        <v>127</v>
      </c>
      <c r="D1500" t="s">
        <v>76</v>
      </c>
      <c r="E1500" t="s">
        <v>3150</v>
      </c>
      <c r="F1500" t="s">
        <v>3151</v>
      </c>
      <c r="G1500" t="s">
        <v>79</v>
      </c>
      <c r="H1500">
        <v>45618</v>
      </c>
      <c r="I1500">
        <v>3935.28</v>
      </c>
      <c r="Q1500" t="s">
        <v>54</v>
      </c>
    </row>
    <row r="1501" spans="2:17" hidden="1" x14ac:dyDescent="0.25">
      <c r="B1501">
        <v>107786</v>
      </c>
      <c r="C1501" t="s">
        <v>242</v>
      </c>
      <c r="D1501" t="s">
        <v>76</v>
      </c>
      <c r="E1501" t="s">
        <v>3152</v>
      </c>
      <c r="F1501" t="s">
        <v>3153</v>
      </c>
      <c r="G1501" t="s">
        <v>79</v>
      </c>
      <c r="H1501">
        <v>45618</v>
      </c>
      <c r="I1501">
        <v>521.41999999999996</v>
      </c>
      <c r="Q1501" t="s">
        <v>54</v>
      </c>
    </row>
    <row r="1502" spans="2:17" hidden="1" x14ac:dyDescent="0.25">
      <c r="B1502">
        <v>128340</v>
      </c>
      <c r="C1502" t="s">
        <v>137</v>
      </c>
      <c r="D1502" t="s">
        <v>76</v>
      </c>
      <c r="E1502" t="s">
        <v>3154</v>
      </c>
      <c r="F1502" t="s">
        <v>3155</v>
      </c>
      <c r="G1502" t="s">
        <v>101</v>
      </c>
      <c r="H1502">
        <v>45712</v>
      </c>
      <c r="I1502">
        <v>346.28</v>
      </c>
      <c r="Q1502" t="s">
        <v>54</v>
      </c>
    </row>
    <row r="1503" spans="2:17" hidden="1" x14ac:dyDescent="0.25">
      <c r="B1503">
        <v>122430</v>
      </c>
      <c r="C1503" t="s">
        <v>127</v>
      </c>
      <c r="D1503" t="s">
        <v>76</v>
      </c>
      <c r="E1503" t="s">
        <v>3156</v>
      </c>
      <c r="F1503" t="s">
        <v>2015</v>
      </c>
      <c r="G1503" t="s">
        <v>79</v>
      </c>
      <c r="H1503">
        <v>45616</v>
      </c>
      <c r="I1503">
        <v>271.08</v>
      </c>
      <c r="Q1503" t="s">
        <v>54</v>
      </c>
    </row>
    <row r="1504" spans="2:17" hidden="1" x14ac:dyDescent="0.25">
      <c r="B1504">
        <v>107786</v>
      </c>
      <c r="C1504" t="s">
        <v>242</v>
      </c>
      <c r="D1504" t="s">
        <v>76</v>
      </c>
      <c r="E1504" t="s">
        <v>3157</v>
      </c>
      <c r="F1504" t="s">
        <v>3158</v>
      </c>
      <c r="G1504" t="s">
        <v>101</v>
      </c>
      <c r="H1504">
        <v>45672</v>
      </c>
      <c r="I1504">
        <v>134.47999999999999</v>
      </c>
      <c r="Q1504" t="s">
        <v>54</v>
      </c>
    </row>
    <row r="1505" spans="2:17" hidden="1" x14ac:dyDescent="0.25">
      <c r="B1505">
        <v>107776</v>
      </c>
      <c r="C1505" t="s">
        <v>151</v>
      </c>
      <c r="D1505" t="s">
        <v>76</v>
      </c>
      <c r="E1505" t="s">
        <v>3159</v>
      </c>
      <c r="F1505" t="s">
        <v>3160</v>
      </c>
      <c r="G1505" t="s">
        <v>79</v>
      </c>
      <c r="H1505">
        <v>45680</v>
      </c>
      <c r="I1505">
        <v>6829.44</v>
      </c>
      <c r="Q1505" t="s">
        <v>54</v>
      </c>
    </row>
    <row r="1506" spans="2:17" hidden="1" x14ac:dyDescent="0.25">
      <c r="B1506">
        <v>103423</v>
      </c>
      <c r="C1506" t="s">
        <v>82</v>
      </c>
      <c r="D1506" t="s">
        <v>76</v>
      </c>
      <c r="E1506" t="s">
        <v>3161</v>
      </c>
      <c r="F1506" t="s">
        <v>3162</v>
      </c>
      <c r="G1506" t="s">
        <v>101</v>
      </c>
      <c r="H1506">
        <v>45704</v>
      </c>
      <c r="I1506">
        <v>2886.26</v>
      </c>
      <c r="Q1506" t="s">
        <v>54</v>
      </c>
    </row>
    <row r="1507" spans="2:17" hidden="1" x14ac:dyDescent="0.25">
      <c r="B1507">
        <v>104758</v>
      </c>
      <c r="C1507" t="s">
        <v>188</v>
      </c>
      <c r="D1507" t="s">
        <v>76</v>
      </c>
      <c r="E1507" t="s">
        <v>3163</v>
      </c>
      <c r="F1507" t="s">
        <v>3164</v>
      </c>
      <c r="G1507" t="s">
        <v>79</v>
      </c>
      <c r="H1507">
        <v>45653</v>
      </c>
      <c r="I1507">
        <v>241.2</v>
      </c>
      <c r="Q1507" t="s">
        <v>54</v>
      </c>
    </row>
    <row r="1508" spans="2:17" hidden="1" x14ac:dyDescent="0.25">
      <c r="B1508">
        <v>107786</v>
      </c>
      <c r="C1508" t="s">
        <v>242</v>
      </c>
      <c r="D1508" t="s">
        <v>76</v>
      </c>
      <c r="E1508" t="s">
        <v>3165</v>
      </c>
      <c r="F1508" t="s">
        <v>733</v>
      </c>
      <c r="G1508" t="s">
        <v>101</v>
      </c>
      <c r="H1508">
        <v>45660</v>
      </c>
      <c r="I1508">
        <v>96.39</v>
      </c>
      <c r="Q1508" t="s">
        <v>54</v>
      </c>
    </row>
    <row r="1509" spans="2:17" hidden="1" x14ac:dyDescent="0.25">
      <c r="B1509">
        <v>103423</v>
      </c>
      <c r="C1509" t="s">
        <v>82</v>
      </c>
      <c r="D1509" t="s">
        <v>76</v>
      </c>
      <c r="E1509" t="s">
        <v>3166</v>
      </c>
      <c r="F1509" t="s">
        <v>3167</v>
      </c>
      <c r="G1509" t="s">
        <v>101</v>
      </c>
      <c r="H1509">
        <v>45673</v>
      </c>
      <c r="I1509">
        <v>11869.83</v>
      </c>
      <c r="Q1509" t="s">
        <v>54</v>
      </c>
    </row>
    <row r="1510" spans="2:17" hidden="1" x14ac:dyDescent="0.25">
      <c r="B1510">
        <v>107786</v>
      </c>
      <c r="C1510" t="s">
        <v>242</v>
      </c>
      <c r="D1510" t="s">
        <v>76</v>
      </c>
      <c r="E1510" t="s">
        <v>3168</v>
      </c>
      <c r="F1510" t="s">
        <v>3169</v>
      </c>
      <c r="G1510" t="s">
        <v>79</v>
      </c>
      <c r="H1510">
        <v>45630</v>
      </c>
      <c r="I1510">
        <v>341.5</v>
      </c>
      <c r="Q1510" t="s">
        <v>54</v>
      </c>
    </row>
    <row r="1511" spans="2:17" hidden="1" x14ac:dyDescent="0.25">
      <c r="B1511">
        <v>103423</v>
      </c>
      <c r="C1511" t="s">
        <v>82</v>
      </c>
      <c r="D1511" t="s">
        <v>76</v>
      </c>
      <c r="E1511" t="s">
        <v>3170</v>
      </c>
      <c r="F1511" t="s">
        <v>3171</v>
      </c>
      <c r="G1511" t="s">
        <v>101</v>
      </c>
      <c r="H1511">
        <v>45643</v>
      </c>
      <c r="I1511">
        <v>4654.24</v>
      </c>
      <c r="Q1511" t="s">
        <v>54</v>
      </c>
    </row>
    <row r="1512" spans="2:17" hidden="1" x14ac:dyDescent="0.25">
      <c r="B1512">
        <v>104758</v>
      </c>
      <c r="C1512" t="s">
        <v>188</v>
      </c>
      <c r="D1512" t="s">
        <v>76</v>
      </c>
      <c r="E1512" t="s">
        <v>3172</v>
      </c>
      <c r="F1512" t="s">
        <v>3173</v>
      </c>
      <c r="G1512" t="s">
        <v>79</v>
      </c>
      <c r="H1512">
        <v>45670</v>
      </c>
      <c r="I1512">
        <v>1303.2</v>
      </c>
      <c r="Q1512" t="s">
        <v>54</v>
      </c>
    </row>
    <row r="1513" spans="2:17" hidden="1" x14ac:dyDescent="0.25">
      <c r="B1513">
        <v>107776</v>
      </c>
      <c r="C1513" t="s">
        <v>151</v>
      </c>
      <c r="D1513" t="s">
        <v>76</v>
      </c>
      <c r="E1513" t="s">
        <v>3174</v>
      </c>
      <c r="F1513" t="s">
        <v>3175</v>
      </c>
      <c r="G1513" t="s">
        <v>79</v>
      </c>
      <c r="H1513">
        <v>45680</v>
      </c>
      <c r="I1513">
        <v>244.06</v>
      </c>
      <c r="Q1513" t="s">
        <v>54</v>
      </c>
    </row>
    <row r="1514" spans="2:17" hidden="1" x14ac:dyDescent="0.25">
      <c r="B1514">
        <v>122430</v>
      </c>
      <c r="C1514" t="s">
        <v>127</v>
      </c>
      <c r="D1514" t="s">
        <v>76</v>
      </c>
      <c r="E1514" t="s">
        <v>3176</v>
      </c>
      <c r="F1514" t="s">
        <v>3177</v>
      </c>
      <c r="G1514" t="s">
        <v>79</v>
      </c>
      <c r="H1514">
        <v>45666</v>
      </c>
      <c r="I1514">
        <v>156.94</v>
      </c>
      <c r="Q1514" t="s">
        <v>54</v>
      </c>
    </row>
    <row r="1515" spans="2:17" hidden="1" x14ac:dyDescent="0.25">
      <c r="B1515">
        <v>122430</v>
      </c>
      <c r="C1515" t="s">
        <v>127</v>
      </c>
      <c r="D1515" t="s">
        <v>76</v>
      </c>
      <c r="E1515" t="s">
        <v>3178</v>
      </c>
      <c r="F1515" t="s">
        <v>3179</v>
      </c>
      <c r="G1515" t="s">
        <v>101</v>
      </c>
      <c r="H1515">
        <v>45681</v>
      </c>
      <c r="I1515">
        <v>840.72</v>
      </c>
      <c r="Q1515" t="s">
        <v>54</v>
      </c>
    </row>
    <row r="1516" spans="2:17" hidden="1" x14ac:dyDescent="0.25">
      <c r="B1516">
        <v>122430</v>
      </c>
      <c r="C1516" t="s">
        <v>127</v>
      </c>
      <c r="D1516" t="s">
        <v>76</v>
      </c>
      <c r="E1516" t="s">
        <v>2193</v>
      </c>
      <c r="F1516" t="s">
        <v>3180</v>
      </c>
      <c r="G1516" t="s">
        <v>79</v>
      </c>
      <c r="H1516">
        <v>45607</v>
      </c>
      <c r="I1516">
        <v>804</v>
      </c>
      <c r="Q1516" t="s">
        <v>54</v>
      </c>
    </row>
    <row r="1517" spans="2:17" hidden="1" x14ac:dyDescent="0.25">
      <c r="B1517">
        <v>107768</v>
      </c>
      <c r="C1517" t="s">
        <v>225</v>
      </c>
      <c r="D1517" t="s">
        <v>76</v>
      </c>
      <c r="E1517" t="s">
        <v>3181</v>
      </c>
      <c r="F1517" t="s">
        <v>3182</v>
      </c>
      <c r="G1517" t="s">
        <v>79</v>
      </c>
      <c r="H1517">
        <v>45592</v>
      </c>
      <c r="I1517">
        <v>850.79</v>
      </c>
      <c r="Q1517" t="s">
        <v>54</v>
      </c>
    </row>
    <row r="1518" spans="2:17" hidden="1" x14ac:dyDescent="0.25">
      <c r="B1518">
        <v>104758</v>
      </c>
      <c r="C1518" t="s">
        <v>188</v>
      </c>
      <c r="D1518" t="s">
        <v>76</v>
      </c>
      <c r="E1518" t="s">
        <v>3183</v>
      </c>
      <c r="F1518" t="s">
        <v>3184</v>
      </c>
      <c r="G1518" t="s">
        <v>79</v>
      </c>
      <c r="H1518">
        <v>45593</v>
      </c>
      <c r="I1518">
        <v>446.4</v>
      </c>
      <c r="Q1518" t="s">
        <v>54</v>
      </c>
    </row>
    <row r="1519" spans="2:17" hidden="1" x14ac:dyDescent="0.25">
      <c r="B1519">
        <v>103423</v>
      </c>
      <c r="C1519" t="s">
        <v>82</v>
      </c>
      <c r="D1519" t="s">
        <v>76</v>
      </c>
      <c r="E1519" t="s">
        <v>3185</v>
      </c>
      <c r="F1519" t="s">
        <v>3186</v>
      </c>
      <c r="G1519" t="s">
        <v>101</v>
      </c>
      <c r="H1519">
        <v>45680</v>
      </c>
      <c r="I1519">
        <v>912.85</v>
      </c>
      <c r="Q1519" t="s">
        <v>54</v>
      </c>
    </row>
    <row r="1520" spans="2:17" hidden="1" x14ac:dyDescent="0.25">
      <c r="B1520">
        <v>103423</v>
      </c>
      <c r="C1520" t="s">
        <v>82</v>
      </c>
      <c r="D1520" t="s">
        <v>76</v>
      </c>
      <c r="E1520" t="s">
        <v>3187</v>
      </c>
      <c r="F1520" t="s">
        <v>3188</v>
      </c>
      <c r="G1520" t="s">
        <v>79</v>
      </c>
      <c r="H1520">
        <v>45587</v>
      </c>
      <c r="I1520">
        <v>14250.11</v>
      </c>
      <c r="Q1520" t="s">
        <v>54</v>
      </c>
    </row>
    <row r="1521" spans="2:17" hidden="1" x14ac:dyDescent="0.25">
      <c r="B1521">
        <v>107786</v>
      </c>
      <c r="C1521" t="s">
        <v>242</v>
      </c>
      <c r="D1521" t="s">
        <v>76</v>
      </c>
      <c r="E1521" t="s">
        <v>3189</v>
      </c>
      <c r="F1521" t="s">
        <v>3190</v>
      </c>
      <c r="G1521" t="s">
        <v>79</v>
      </c>
      <c r="H1521">
        <v>45616</v>
      </c>
      <c r="I1521">
        <v>158.1</v>
      </c>
      <c r="Q1521" t="s">
        <v>54</v>
      </c>
    </row>
    <row r="1522" spans="2:17" hidden="1" x14ac:dyDescent="0.25">
      <c r="B1522">
        <v>104758</v>
      </c>
      <c r="C1522" t="s">
        <v>188</v>
      </c>
      <c r="D1522" t="s">
        <v>76</v>
      </c>
      <c r="E1522" t="s">
        <v>3191</v>
      </c>
      <c r="F1522" t="s">
        <v>3192</v>
      </c>
      <c r="G1522" t="s">
        <v>79</v>
      </c>
      <c r="H1522">
        <v>45653</v>
      </c>
      <c r="I1522">
        <v>160.80000000000001</v>
      </c>
      <c r="Q1522" t="s">
        <v>54</v>
      </c>
    </row>
    <row r="1523" spans="2:17" hidden="1" x14ac:dyDescent="0.25">
      <c r="B1523">
        <v>103423</v>
      </c>
      <c r="C1523" t="s">
        <v>82</v>
      </c>
      <c r="D1523" t="s">
        <v>76</v>
      </c>
      <c r="E1523" t="s">
        <v>3193</v>
      </c>
      <c r="F1523" t="s">
        <v>3194</v>
      </c>
      <c r="G1523" t="s">
        <v>101</v>
      </c>
      <c r="H1523">
        <v>45659</v>
      </c>
      <c r="I1523">
        <v>1169.93</v>
      </c>
      <c r="Q1523" t="s">
        <v>54</v>
      </c>
    </row>
    <row r="1524" spans="2:17" hidden="1" x14ac:dyDescent="0.25">
      <c r="B1524">
        <v>121360</v>
      </c>
      <c r="C1524" t="s">
        <v>1722</v>
      </c>
      <c r="D1524" t="s">
        <v>76</v>
      </c>
      <c r="E1524" t="s">
        <v>3195</v>
      </c>
      <c r="F1524" t="s">
        <v>431</v>
      </c>
      <c r="G1524" t="s">
        <v>79</v>
      </c>
      <c r="H1524">
        <v>45628</v>
      </c>
      <c r="I1524">
        <v>4029.6</v>
      </c>
      <c r="Q1524" t="s">
        <v>54</v>
      </c>
    </row>
    <row r="1525" spans="2:17" hidden="1" x14ac:dyDescent="0.25">
      <c r="B1525">
        <v>107786</v>
      </c>
      <c r="C1525" t="s">
        <v>242</v>
      </c>
      <c r="D1525" t="s">
        <v>76</v>
      </c>
      <c r="E1525" t="s">
        <v>3196</v>
      </c>
      <c r="F1525" t="s">
        <v>3197</v>
      </c>
      <c r="G1525" t="s">
        <v>79</v>
      </c>
      <c r="H1525">
        <v>45602</v>
      </c>
      <c r="I1525">
        <v>6807.17</v>
      </c>
      <c r="Q1525" t="s">
        <v>54</v>
      </c>
    </row>
    <row r="1526" spans="2:17" hidden="1" x14ac:dyDescent="0.25">
      <c r="B1526">
        <v>107786</v>
      </c>
      <c r="C1526" t="s">
        <v>242</v>
      </c>
      <c r="D1526" t="s">
        <v>76</v>
      </c>
      <c r="E1526" t="s">
        <v>3198</v>
      </c>
      <c r="F1526" t="s">
        <v>3199</v>
      </c>
      <c r="G1526" t="s">
        <v>101</v>
      </c>
      <c r="H1526">
        <v>45716</v>
      </c>
      <c r="I1526">
        <v>3723</v>
      </c>
      <c r="Q1526" t="s">
        <v>54</v>
      </c>
    </row>
    <row r="1527" spans="2:17" hidden="1" x14ac:dyDescent="0.25">
      <c r="B1527">
        <v>103423</v>
      </c>
      <c r="C1527" t="s">
        <v>82</v>
      </c>
      <c r="D1527" t="s">
        <v>76</v>
      </c>
      <c r="E1527" t="s">
        <v>3200</v>
      </c>
      <c r="F1527" t="s">
        <v>2756</v>
      </c>
      <c r="G1527" t="s">
        <v>79</v>
      </c>
      <c r="H1527">
        <v>45621</v>
      </c>
      <c r="I1527">
        <v>-4900</v>
      </c>
      <c r="Q1527" t="s">
        <v>54</v>
      </c>
    </row>
    <row r="1528" spans="2:17" hidden="1" x14ac:dyDescent="0.25">
      <c r="B1528">
        <v>122430</v>
      </c>
      <c r="C1528" t="s">
        <v>127</v>
      </c>
      <c r="D1528" t="s">
        <v>76</v>
      </c>
      <c r="E1528" t="s">
        <v>3201</v>
      </c>
      <c r="F1528" t="s">
        <v>3202</v>
      </c>
      <c r="G1528" t="s">
        <v>79</v>
      </c>
      <c r="H1528">
        <v>45589</v>
      </c>
      <c r="I1528">
        <v>402</v>
      </c>
      <c r="Q1528" t="s">
        <v>54</v>
      </c>
    </row>
    <row r="1529" spans="2:17" hidden="1" x14ac:dyDescent="0.25">
      <c r="B1529">
        <v>104758</v>
      </c>
      <c r="C1529" t="s">
        <v>188</v>
      </c>
      <c r="D1529" t="s">
        <v>76</v>
      </c>
      <c r="E1529" t="s">
        <v>3203</v>
      </c>
      <c r="F1529" t="s">
        <v>3204</v>
      </c>
      <c r="G1529" t="s">
        <v>79</v>
      </c>
      <c r="H1529">
        <v>45583</v>
      </c>
      <c r="I1529">
        <v>160.80000000000001</v>
      </c>
      <c r="Q1529" t="s">
        <v>54</v>
      </c>
    </row>
    <row r="1530" spans="2:17" hidden="1" x14ac:dyDescent="0.25">
      <c r="B1530">
        <v>108164</v>
      </c>
      <c r="C1530" t="s">
        <v>86</v>
      </c>
      <c r="D1530" t="s">
        <v>76</v>
      </c>
      <c r="E1530" t="s">
        <v>3205</v>
      </c>
      <c r="F1530" t="s">
        <v>1975</v>
      </c>
      <c r="G1530" t="s">
        <v>79</v>
      </c>
      <c r="H1530">
        <v>45607</v>
      </c>
      <c r="I1530">
        <v>78.290000000000006</v>
      </c>
      <c r="Q1530" t="s">
        <v>54</v>
      </c>
    </row>
    <row r="1531" spans="2:17" hidden="1" x14ac:dyDescent="0.25">
      <c r="B1531">
        <v>125030</v>
      </c>
      <c r="C1531" t="s">
        <v>394</v>
      </c>
      <c r="D1531" t="s">
        <v>76</v>
      </c>
      <c r="E1531" t="s">
        <v>3206</v>
      </c>
      <c r="F1531" t="s">
        <v>559</v>
      </c>
      <c r="G1531" t="s">
        <v>79</v>
      </c>
      <c r="H1531">
        <v>45587</v>
      </c>
      <c r="I1531">
        <v>6114.01</v>
      </c>
      <c r="Q1531" t="s">
        <v>54</v>
      </c>
    </row>
    <row r="1532" spans="2:17" hidden="1" x14ac:dyDescent="0.25">
      <c r="B1532">
        <v>102775</v>
      </c>
      <c r="C1532" t="s">
        <v>75</v>
      </c>
      <c r="D1532" t="s">
        <v>76</v>
      </c>
      <c r="E1532" t="s">
        <v>3207</v>
      </c>
      <c r="F1532" t="s">
        <v>3208</v>
      </c>
      <c r="G1532" t="s">
        <v>79</v>
      </c>
      <c r="H1532">
        <v>45601</v>
      </c>
      <c r="I1532">
        <v>3022.78</v>
      </c>
      <c r="Q1532" t="s">
        <v>54</v>
      </c>
    </row>
    <row r="1533" spans="2:17" hidden="1" x14ac:dyDescent="0.25">
      <c r="B1533">
        <v>104758</v>
      </c>
      <c r="C1533" t="s">
        <v>188</v>
      </c>
      <c r="D1533" t="s">
        <v>76</v>
      </c>
      <c r="E1533" t="s">
        <v>3209</v>
      </c>
      <c r="F1533" t="s">
        <v>3210</v>
      </c>
      <c r="G1533" t="s">
        <v>101</v>
      </c>
      <c r="H1533">
        <v>45672</v>
      </c>
      <c r="I1533">
        <v>92.4</v>
      </c>
      <c r="Q1533" t="s">
        <v>54</v>
      </c>
    </row>
    <row r="1534" spans="2:17" hidden="1" x14ac:dyDescent="0.25">
      <c r="B1534">
        <v>121132</v>
      </c>
      <c r="C1534" t="s">
        <v>2267</v>
      </c>
      <c r="D1534" t="s">
        <v>76</v>
      </c>
      <c r="E1534" t="s">
        <v>3211</v>
      </c>
      <c r="F1534" t="s">
        <v>3212</v>
      </c>
      <c r="G1534" t="s">
        <v>79</v>
      </c>
      <c r="H1534">
        <v>45663</v>
      </c>
      <c r="I1534">
        <v>2475.77</v>
      </c>
      <c r="Q1534" t="s">
        <v>54</v>
      </c>
    </row>
    <row r="1535" spans="2:17" hidden="1" x14ac:dyDescent="0.25">
      <c r="B1535">
        <v>104564</v>
      </c>
      <c r="C1535" t="s">
        <v>2388</v>
      </c>
      <c r="D1535" t="s">
        <v>76</v>
      </c>
      <c r="E1535" t="s">
        <v>3213</v>
      </c>
      <c r="F1535" t="s">
        <v>3214</v>
      </c>
      <c r="G1535" t="s">
        <v>101</v>
      </c>
      <c r="H1535">
        <v>45645</v>
      </c>
      <c r="I1535">
        <v>4284.03</v>
      </c>
      <c r="Q1535" t="s">
        <v>54</v>
      </c>
    </row>
    <row r="1536" spans="2:17" hidden="1" x14ac:dyDescent="0.25">
      <c r="B1536">
        <v>104499</v>
      </c>
      <c r="C1536" t="s">
        <v>96</v>
      </c>
      <c r="D1536" t="s">
        <v>76</v>
      </c>
      <c r="E1536" t="s">
        <v>3215</v>
      </c>
      <c r="F1536" t="s">
        <v>3216</v>
      </c>
      <c r="G1536" t="s">
        <v>79</v>
      </c>
      <c r="H1536">
        <v>45603</v>
      </c>
      <c r="I1536">
        <v>4003.05</v>
      </c>
      <c r="Q1536" t="s">
        <v>54</v>
      </c>
    </row>
    <row r="1537" spans="2:17" hidden="1" x14ac:dyDescent="0.25">
      <c r="B1537">
        <v>103423</v>
      </c>
      <c r="C1537" t="s">
        <v>82</v>
      </c>
      <c r="D1537" t="s">
        <v>76</v>
      </c>
      <c r="E1537" t="s">
        <v>3217</v>
      </c>
      <c r="F1537" t="s">
        <v>3218</v>
      </c>
      <c r="G1537" t="s">
        <v>79</v>
      </c>
      <c r="H1537">
        <v>45602</v>
      </c>
      <c r="I1537">
        <v>1765.11</v>
      </c>
      <c r="Q1537" t="s">
        <v>54</v>
      </c>
    </row>
    <row r="1538" spans="2:17" hidden="1" x14ac:dyDescent="0.25">
      <c r="B1538">
        <v>110041</v>
      </c>
      <c r="C1538" t="s">
        <v>1894</v>
      </c>
      <c r="D1538" t="s">
        <v>76</v>
      </c>
      <c r="E1538" t="s">
        <v>3219</v>
      </c>
      <c r="F1538" t="s">
        <v>3220</v>
      </c>
      <c r="G1538" t="s">
        <v>79</v>
      </c>
      <c r="H1538">
        <v>45639</v>
      </c>
      <c r="I1538">
        <v>125.51</v>
      </c>
      <c r="Q1538" t="s">
        <v>54</v>
      </c>
    </row>
    <row r="1539" spans="2:17" hidden="1" x14ac:dyDescent="0.25">
      <c r="B1539">
        <v>122430</v>
      </c>
      <c r="C1539" t="s">
        <v>127</v>
      </c>
      <c r="D1539" t="s">
        <v>76</v>
      </c>
      <c r="E1539" t="s">
        <v>3221</v>
      </c>
      <c r="F1539" t="s">
        <v>3222</v>
      </c>
      <c r="G1539" t="s">
        <v>101</v>
      </c>
      <c r="H1539">
        <v>45714</v>
      </c>
      <c r="I1539">
        <v>138.24</v>
      </c>
      <c r="Q1539" t="s">
        <v>54</v>
      </c>
    </row>
    <row r="1540" spans="2:17" hidden="1" x14ac:dyDescent="0.25">
      <c r="B1540">
        <v>122430</v>
      </c>
      <c r="C1540" t="s">
        <v>127</v>
      </c>
      <c r="D1540" t="s">
        <v>76</v>
      </c>
      <c r="E1540" t="s">
        <v>3223</v>
      </c>
      <c r="F1540" t="s">
        <v>622</v>
      </c>
      <c r="G1540" t="s">
        <v>79</v>
      </c>
      <c r="H1540">
        <v>45637</v>
      </c>
      <c r="I1540">
        <v>383.4</v>
      </c>
      <c r="Q1540" t="s">
        <v>54</v>
      </c>
    </row>
    <row r="1541" spans="2:17" hidden="1" x14ac:dyDescent="0.25">
      <c r="B1541">
        <v>108186</v>
      </c>
      <c r="C1541" t="s">
        <v>624</v>
      </c>
      <c r="D1541" t="s">
        <v>76</v>
      </c>
      <c r="E1541" t="s">
        <v>3224</v>
      </c>
      <c r="F1541" t="s">
        <v>3225</v>
      </c>
      <c r="G1541" t="s">
        <v>79</v>
      </c>
      <c r="H1541">
        <v>45646</v>
      </c>
      <c r="I1541">
        <v>343</v>
      </c>
      <c r="Q1541" t="s">
        <v>54</v>
      </c>
    </row>
    <row r="1542" spans="2:17" hidden="1" x14ac:dyDescent="0.25">
      <c r="B1542">
        <v>107786</v>
      </c>
      <c r="C1542" t="s">
        <v>242</v>
      </c>
      <c r="D1542" t="s">
        <v>76</v>
      </c>
      <c r="E1542" t="s">
        <v>3226</v>
      </c>
      <c r="F1542" t="s">
        <v>1779</v>
      </c>
      <c r="G1542" t="s">
        <v>101</v>
      </c>
      <c r="H1542">
        <v>45695</v>
      </c>
      <c r="I1542">
        <v>1248.9100000000001</v>
      </c>
      <c r="Q1542" t="s">
        <v>54</v>
      </c>
    </row>
    <row r="1543" spans="2:17" hidden="1" x14ac:dyDescent="0.25">
      <c r="B1543">
        <v>107297</v>
      </c>
      <c r="C1543" t="s">
        <v>286</v>
      </c>
      <c r="D1543" t="s">
        <v>76</v>
      </c>
      <c r="E1543" t="s">
        <v>3227</v>
      </c>
      <c r="F1543" t="s">
        <v>3228</v>
      </c>
      <c r="G1543" t="s">
        <v>79</v>
      </c>
      <c r="H1543">
        <v>45649</v>
      </c>
      <c r="I1543">
        <v>5300.09</v>
      </c>
      <c r="Q1543" t="s">
        <v>54</v>
      </c>
    </row>
    <row r="1544" spans="2:17" hidden="1" x14ac:dyDescent="0.25">
      <c r="B1544">
        <v>107860</v>
      </c>
      <c r="C1544" t="s">
        <v>103</v>
      </c>
      <c r="D1544" t="s">
        <v>76</v>
      </c>
      <c r="E1544" t="s">
        <v>3229</v>
      </c>
      <c r="F1544" t="s">
        <v>970</v>
      </c>
      <c r="G1544" t="s">
        <v>101</v>
      </c>
      <c r="H1544">
        <v>45708</v>
      </c>
      <c r="I1544">
        <v>1084.6199999999999</v>
      </c>
      <c r="Q1544" t="s">
        <v>54</v>
      </c>
    </row>
    <row r="1545" spans="2:17" hidden="1" x14ac:dyDescent="0.25">
      <c r="B1545">
        <v>107786</v>
      </c>
      <c r="C1545" t="s">
        <v>242</v>
      </c>
      <c r="D1545" t="s">
        <v>76</v>
      </c>
      <c r="E1545" t="s">
        <v>3230</v>
      </c>
      <c r="F1545" t="s">
        <v>1841</v>
      </c>
      <c r="G1545" t="s">
        <v>101</v>
      </c>
      <c r="H1545">
        <v>45709</v>
      </c>
      <c r="I1545">
        <v>76.5</v>
      </c>
      <c r="Q1545" t="s">
        <v>54</v>
      </c>
    </row>
    <row r="1546" spans="2:17" hidden="1" x14ac:dyDescent="0.25">
      <c r="B1546">
        <v>124648</v>
      </c>
      <c r="C1546" t="s">
        <v>1756</v>
      </c>
      <c r="D1546" t="s">
        <v>76</v>
      </c>
      <c r="E1546" t="s">
        <v>3231</v>
      </c>
      <c r="F1546" t="s">
        <v>3232</v>
      </c>
      <c r="G1546" t="s">
        <v>101</v>
      </c>
      <c r="H1546">
        <v>45701</v>
      </c>
      <c r="I1546">
        <v>2211.4</v>
      </c>
      <c r="Q1546" t="s">
        <v>54</v>
      </c>
    </row>
    <row r="1547" spans="2:17" hidden="1" x14ac:dyDescent="0.25">
      <c r="B1547">
        <v>121019</v>
      </c>
      <c r="C1547" t="s">
        <v>594</v>
      </c>
      <c r="D1547" t="s">
        <v>76</v>
      </c>
      <c r="E1547" t="s">
        <v>3233</v>
      </c>
      <c r="F1547" t="s">
        <v>3234</v>
      </c>
      <c r="G1547" t="s">
        <v>79</v>
      </c>
      <c r="H1547">
        <v>45604</v>
      </c>
      <c r="I1547">
        <v>13190.91</v>
      </c>
      <c r="Q1547" t="s">
        <v>54</v>
      </c>
    </row>
    <row r="1548" spans="2:17" hidden="1" x14ac:dyDescent="0.25">
      <c r="B1548">
        <v>107786</v>
      </c>
      <c r="C1548" t="s">
        <v>242</v>
      </c>
      <c r="D1548" t="s">
        <v>76</v>
      </c>
      <c r="E1548" t="s">
        <v>3235</v>
      </c>
      <c r="F1548" t="s">
        <v>3236</v>
      </c>
      <c r="G1548" t="s">
        <v>101</v>
      </c>
      <c r="H1548">
        <v>45660</v>
      </c>
      <c r="I1548">
        <v>143.38999999999999</v>
      </c>
      <c r="Q1548" t="s">
        <v>54</v>
      </c>
    </row>
    <row r="1549" spans="2:17" hidden="1" x14ac:dyDescent="0.25">
      <c r="B1549">
        <v>122430</v>
      </c>
      <c r="C1549" t="s">
        <v>127</v>
      </c>
      <c r="D1549" t="s">
        <v>76</v>
      </c>
      <c r="E1549" t="s">
        <v>3237</v>
      </c>
      <c r="F1549" t="s">
        <v>470</v>
      </c>
      <c r="G1549" t="s">
        <v>79</v>
      </c>
      <c r="H1549">
        <v>45618</v>
      </c>
      <c r="I1549">
        <v>964.8</v>
      </c>
      <c r="Q1549" t="s">
        <v>54</v>
      </c>
    </row>
    <row r="1550" spans="2:17" hidden="1" x14ac:dyDescent="0.25">
      <c r="B1550">
        <v>122430</v>
      </c>
      <c r="C1550" t="s">
        <v>127</v>
      </c>
      <c r="D1550" t="s">
        <v>76</v>
      </c>
      <c r="E1550" t="s">
        <v>3238</v>
      </c>
      <c r="F1550" t="s">
        <v>1665</v>
      </c>
      <c r="G1550" t="s">
        <v>79</v>
      </c>
      <c r="H1550">
        <v>45600</v>
      </c>
      <c r="I1550">
        <v>804</v>
      </c>
      <c r="Q1550" t="s">
        <v>54</v>
      </c>
    </row>
    <row r="1551" spans="2:17" hidden="1" x14ac:dyDescent="0.25">
      <c r="B1551">
        <v>122430</v>
      </c>
      <c r="C1551" t="s">
        <v>127</v>
      </c>
      <c r="D1551" t="s">
        <v>76</v>
      </c>
      <c r="E1551" t="s">
        <v>3239</v>
      </c>
      <c r="F1551" t="s">
        <v>3240</v>
      </c>
      <c r="G1551" t="s">
        <v>79</v>
      </c>
      <c r="H1551">
        <v>45607</v>
      </c>
      <c r="I1551">
        <v>23.88</v>
      </c>
      <c r="Q1551" t="s">
        <v>54</v>
      </c>
    </row>
    <row r="1552" spans="2:17" hidden="1" x14ac:dyDescent="0.25">
      <c r="B1552">
        <v>103423</v>
      </c>
      <c r="C1552" t="s">
        <v>82</v>
      </c>
      <c r="D1552" t="s">
        <v>76</v>
      </c>
      <c r="E1552" t="s">
        <v>3241</v>
      </c>
      <c r="F1552" t="s">
        <v>2695</v>
      </c>
      <c r="G1552" t="s">
        <v>79</v>
      </c>
      <c r="H1552">
        <v>45660</v>
      </c>
      <c r="I1552">
        <v>-2134.79</v>
      </c>
      <c r="Q1552" t="s">
        <v>54</v>
      </c>
    </row>
    <row r="1553" spans="2:17" hidden="1" x14ac:dyDescent="0.25">
      <c r="B1553">
        <v>103423</v>
      </c>
      <c r="C1553" t="s">
        <v>82</v>
      </c>
      <c r="D1553" t="s">
        <v>76</v>
      </c>
      <c r="E1553" t="s">
        <v>3242</v>
      </c>
      <c r="F1553" t="s">
        <v>3243</v>
      </c>
      <c r="G1553" t="s">
        <v>79</v>
      </c>
      <c r="H1553">
        <v>45617</v>
      </c>
      <c r="I1553">
        <v>2586.71</v>
      </c>
      <c r="Q1553" t="s">
        <v>54</v>
      </c>
    </row>
    <row r="1554" spans="2:17" hidden="1" x14ac:dyDescent="0.25">
      <c r="B1554">
        <v>107786</v>
      </c>
      <c r="C1554" t="s">
        <v>242</v>
      </c>
      <c r="D1554" t="s">
        <v>76</v>
      </c>
      <c r="E1554" t="s">
        <v>3244</v>
      </c>
      <c r="F1554" t="s">
        <v>2217</v>
      </c>
      <c r="G1554" t="s">
        <v>101</v>
      </c>
      <c r="H1554">
        <v>45700</v>
      </c>
      <c r="I1554">
        <v>56.1</v>
      </c>
      <c r="Q1554" t="s">
        <v>54</v>
      </c>
    </row>
    <row r="1555" spans="2:17" hidden="1" x14ac:dyDescent="0.25">
      <c r="B1555">
        <v>108481</v>
      </c>
      <c r="C1555" t="s">
        <v>121</v>
      </c>
      <c r="D1555" t="s">
        <v>76</v>
      </c>
      <c r="E1555" t="s">
        <v>3245</v>
      </c>
      <c r="F1555" t="s">
        <v>206</v>
      </c>
      <c r="G1555" t="s">
        <v>79</v>
      </c>
      <c r="H1555">
        <v>45582</v>
      </c>
      <c r="I1555">
        <v>13912.69</v>
      </c>
      <c r="Q1555" t="s">
        <v>54</v>
      </c>
    </row>
    <row r="1556" spans="2:17" hidden="1" x14ac:dyDescent="0.25">
      <c r="B1556">
        <v>107486</v>
      </c>
      <c r="C1556" t="s">
        <v>308</v>
      </c>
      <c r="D1556" t="s">
        <v>76</v>
      </c>
      <c r="E1556" t="s">
        <v>3246</v>
      </c>
      <c r="F1556" t="s">
        <v>3247</v>
      </c>
      <c r="G1556" t="s">
        <v>101</v>
      </c>
      <c r="H1556">
        <v>45716</v>
      </c>
      <c r="I1556">
        <v>20507.04</v>
      </c>
      <c r="Q1556" t="s">
        <v>54</v>
      </c>
    </row>
    <row r="1557" spans="2:17" hidden="1" x14ac:dyDescent="0.25">
      <c r="B1557">
        <v>122430</v>
      </c>
      <c r="C1557" t="s">
        <v>127</v>
      </c>
      <c r="D1557" t="s">
        <v>76</v>
      </c>
      <c r="E1557" t="s">
        <v>3248</v>
      </c>
      <c r="F1557" t="s">
        <v>3249</v>
      </c>
      <c r="G1557" t="s">
        <v>79</v>
      </c>
      <c r="H1557">
        <v>45646</v>
      </c>
      <c r="I1557">
        <v>0</v>
      </c>
      <c r="Q1557" t="s">
        <v>54</v>
      </c>
    </row>
    <row r="1558" spans="2:17" hidden="1" x14ac:dyDescent="0.25">
      <c r="B1558">
        <v>122430</v>
      </c>
      <c r="C1558" t="s">
        <v>127</v>
      </c>
      <c r="D1558" t="s">
        <v>76</v>
      </c>
      <c r="E1558" t="s">
        <v>3250</v>
      </c>
      <c r="F1558" t="s">
        <v>3251</v>
      </c>
      <c r="G1558" t="s">
        <v>79</v>
      </c>
      <c r="H1558">
        <v>45608</v>
      </c>
      <c r="I1558">
        <v>643.20000000000005</v>
      </c>
      <c r="Q1558" t="s">
        <v>54</v>
      </c>
    </row>
    <row r="1559" spans="2:17" hidden="1" x14ac:dyDescent="0.25">
      <c r="B1559">
        <v>107786</v>
      </c>
      <c r="C1559" t="s">
        <v>242</v>
      </c>
      <c r="D1559" t="s">
        <v>76</v>
      </c>
      <c r="E1559" t="s">
        <v>3252</v>
      </c>
      <c r="F1559" t="s">
        <v>3253</v>
      </c>
      <c r="G1559" t="s">
        <v>79</v>
      </c>
      <c r="H1559">
        <v>45567</v>
      </c>
      <c r="I1559">
        <v>130.97</v>
      </c>
      <c r="Q1559" t="s">
        <v>54</v>
      </c>
    </row>
    <row r="1560" spans="2:17" hidden="1" x14ac:dyDescent="0.25">
      <c r="B1560">
        <v>109455</v>
      </c>
      <c r="C1560" t="s">
        <v>312</v>
      </c>
      <c r="D1560" t="s">
        <v>76</v>
      </c>
      <c r="E1560" t="s">
        <v>3254</v>
      </c>
      <c r="F1560" t="s">
        <v>2978</v>
      </c>
      <c r="G1560" t="s">
        <v>101</v>
      </c>
      <c r="H1560">
        <v>45685</v>
      </c>
      <c r="I1560">
        <v>5163.12</v>
      </c>
      <c r="Q1560" t="s">
        <v>54</v>
      </c>
    </row>
    <row r="1561" spans="2:17" hidden="1" x14ac:dyDescent="0.25">
      <c r="B1561">
        <v>103423</v>
      </c>
      <c r="C1561" t="s">
        <v>82</v>
      </c>
      <c r="D1561" t="s">
        <v>76</v>
      </c>
      <c r="E1561" t="s">
        <v>3255</v>
      </c>
      <c r="F1561" t="s">
        <v>3171</v>
      </c>
      <c r="G1561" t="s">
        <v>101</v>
      </c>
      <c r="H1561">
        <v>45643</v>
      </c>
      <c r="I1561">
        <v>3480.72</v>
      </c>
      <c r="Q1561" t="s">
        <v>54</v>
      </c>
    </row>
    <row r="1562" spans="2:17" hidden="1" x14ac:dyDescent="0.25">
      <c r="B1562">
        <v>107659</v>
      </c>
      <c r="C1562" t="s">
        <v>679</v>
      </c>
      <c r="D1562" t="s">
        <v>76</v>
      </c>
      <c r="E1562" t="s">
        <v>3256</v>
      </c>
      <c r="F1562" t="s">
        <v>3257</v>
      </c>
      <c r="G1562" t="s">
        <v>79</v>
      </c>
      <c r="H1562">
        <v>45674</v>
      </c>
      <c r="I1562">
        <v>469.79</v>
      </c>
      <c r="Q1562" t="s">
        <v>54</v>
      </c>
    </row>
    <row r="1563" spans="2:17" hidden="1" x14ac:dyDescent="0.25">
      <c r="B1563">
        <v>103269</v>
      </c>
      <c r="C1563" t="s">
        <v>262</v>
      </c>
      <c r="D1563" t="s">
        <v>76</v>
      </c>
      <c r="E1563" t="s">
        <v>3258</v>
      </c>
      <c r="F1563" t="s">
        <v>3259</v>
      </c>
      <c r="G1563" t="s">
        <v>79</v>
      </c>
      <c r="H1563">
        <v>45638</v>
      </c>
      <c r="I1563">
        <v>823.03</v>
      </c>
      <c r="Q1563" t="s">
        <v>54</v>
      </c>
    </row>
    <row r="1564" spans="2:17" hidden="1" x14ac:dyDescent="0.25">
      <c r="B1564">
        <v>103423</v>
      </c>
      <c r="C1564" t="s">
        <v>82</v>
      </c>
      <c r="D1564" t="s">
        <v>76</v>
      </c>
      <c r="E1564" t="s">
        <v>3260</v>
      </c>
      <c r="F1564" t="s">
        <v>450</v>
      </c>
      <c r="G1564" t="s">
        <v>79</v>
      </c>
      <c r="H1564">
        <v>45588</v>
      </c>
      <c r="I1564">
        <v>214.65</v>
      </c>
      <c r="Q1564" t="s">
        <v>54</v>
      </c>
    </row>
    <row r="1565" spans="2:17" hidden="1" x14ac:dyDescent="0.25">
      <c r="B1565">
        <v>104758</v>
      </c>
      <c r="C1565" t="s">
        <v>188</v>
      </c>
      <c r="D1565" t="s">
        <v>76</v>
      </c>
      <c r="E1565" t="s">
        <v>3261</v>
      </c>
      <c r="F1565" t="s">
        <v>3262</v>
      </c>
      <c r="G1565" t="s">
        <v>79</v>
      </c>
      <c r="H1565">
        <v>45643</v>
      </c>
      <c r="I1565">
        <v>80.400000000000006</v>
      </c>
      <c r="Q1565" t="s">
        <v>54</v>
      </c>
    </row>
    <row r="1566" spans="2:17" hidden="1" x14ac:dyDescent="0.25">
      <c r="B1566">
        <v>107486</v>
      </c>
      <c r="C1566" t="s">
        <v>308</v>
      </c>
      <c r="D1566" t="s">
        <v>76</v>
      </c>
      <c r="E1566" t="s">
        <v>3263</v>
      </c>
      <c r="F1566" t="s">
        <v>1962</v>
      </c>
      <c r="G1566" t="s">
        <v>79</v>
      </c>
      <c r="H1566">
        <v>45677</v>
      </c>
      <c r="I1566">
        <v>80.010000000000005</v>
      </c>
      <c r="Q1566" t="s">
        <v>54</v>
      </c>
    </row>
    <row r="1567" spans="2:17" hidden="1" x14ac:dyDescent="0.25">
      <c r="B1567">
        <v>102478</v>
      </c>
      <c r="C1567" t="s">
        <v>3265</v>
      </c>
      <c r="D1567" t="s">
        <v>76</v>
      </c>
      <c r="E1567" t="s">
        <v>3266</v>
      </c>
      <c r="F1567" t="s">
        <v>3267</v>
      </c>
      <c r="G1567" t="s">
        <v>79</v>
      </c>
      <c r="H1567">
        <v>45664</v>
      </c>
      <c r="I1567">
        <v>862.9</v>
      </c>
      <c r="Q1567" t="s">
        <v>54</v>
      </c>
    </row>
    <row r="1568" spans="2:17" hidden="1" x14ac:dyDescent="0.25">
      <c r="B1568">
        <v>107659</v>
      </c>
      <c r="C1568" t="s">
        <v>679</v>
      </c>
      <c r="D1568" t="s">
        <v>76</v>
      </c>
      <c r="E1568" t="s">
        <v>3268</v>
      </c>
      <c r="F1568" t="s">
        <v>3269</v>
      </c>
      <c r="G1568" t="s">
        <v>101</v>
      </c>
      <c r="H1568">
        <v>45716</v>
      </c>
      <c r="I1568">
        <v>6023.72</v>
      </c>
      <c r="Q1568" t="s">
        <v>54</v>
      </c>
    </row>
    <row r="1569" spans="2:17" hidden="1" x14ac:dyDescent="0.25">
      <c r="B1569">
        <v>122430</v>
      </c>
      <c r="C1569" t="s">
        <v>127</v>
      </c>
      <c r="D1569" t="s">
        <v>76</v>
      </c>
      <c r="E1569" t="s">
        <v>3270</v>
      </c>
      <c r="F1569" t="s">
        <v>3271</v>
      </c>
      <c r="G1569" t="s">
        <v>101</v>
      </c>
      <c r="H1569">
        <v>45716</v>
      </c>
      <c r="I1569">
        <v>272.88</v>
      </c>
      <c r="Q1569" t="s">
        <v>54</v>
      </c>
    </row>
    <row r="1570" spans="2:17" hidden="1" x14ac:dyDescent="0.25">
      <c r="B1570">
        <v>102967</v>
      </c>
      <c r="C1570" t="s">
        <v>329</v>
      </c>
      <c r="D1570" t="s">
        <v>76</v>
      </c>
      <c r="E1570" t="s">
        <v>3272</v>
      </c>
      <c r="F1570" t="s">
        <v>3273</v>
      </c>
      <c r="G1570" t="s">
        <v>101</v>
      </c>
      <c r="H1570">
        <v>45686</v>
      </c>
      <c r="I1570">
        <v>318.18</v>
      </c>
      <c r="Q1570" t="s">
        <v>54</v>
      </c>
    </row>
    <row r="1571" spans="2:17" hidden="1" x14ac:dyDescent="0.25">
      <c r="B1571">
        <v>107776</v>
      </c>
      <c r="C1571" t="s">
        <v>151</v>
      </c>
      <c r="D1571" t="s">
        <v>76</v>
      </c>
      <c r="E1571" t="s">
        <v>3274</v>
      </c>
      <c r="F1571" t="s">
        <v>3275</v>
      </c>
      <c r="G1571" t="s">
        <v>79</v>
      </c>
      <c r="H1571">
        <v>45618</v>
      </c>
      <c r="I1571">
        <v>2333.5300000000002</v>
      </c>
      <c r="Q1571" t="s">
        <v>54</v>
      </c>
    </row>
    <row r="1572" spans="2:17" hidden="1" x14ac:dyDescent="0.25">
      <c r="B1572">
        <v>128340</v>
      </c>
      <c r="C1572" t="s">
        <v>137</v>
      </c>
      <c r="D1572" t="s">
        <v>76</v>
      </c>
      <c r="E1572" t="s">
        <v>3276</v>
      </c>
      <c r="F1572" t="s">
        <v>3277</v>
      </c>
      <c r="G1572" t="s">
        <v>79</v>
      </c>
      <c r="H1572">
        <v>45618</v>
      </c>
      <c r="I1572">
        <v>543.29999999999995</v>
      </c>
      <c r="Q1572" t="s">
        <v>54</v>
      </c>
    </row>
    <row r="1573" spans="2:17" hidden="1" x14ac:dyDescent="0.25">
      <c r="B1573">
        <v>122430</v>
      </c>
      <c r="C1573" t="s">
        <v>127</v>
      </c>
      <c r="D1573" t="s">
        <v>76</v>
      </c>
      <c r="E1573" t="s">
        <v>3278</v>
      </c>
      <c r="F1573" t="s">
        <v>3279</v>
      </c>
      <c r="G1573" t="s">
        <v>79</v>
      </c>
      <c r="H1573">
        <v>45608</v>
      </c>
      <c r="I1573">
        <v>1726.31</v>
      </c>
      <c r="Q1573" t="s">
        <v>54</v>
      </c>
    </row>
    <row r="1574" spans="2:17" hidden="1" x14ac:dyDescent="0.25">
      <c r="B1574">
        <v>129612</v>
      </c>
      <c r="C1574" t="s">
        <v>282</v>
      </c>
      <c r="D1574" t="s">
        <v>76</v>
      </c>
      <c r="E1574" t="s">
        <v>3280</v>
      </c>
      <c r="F1574" t="s">
        <v>1452</v>
      </c>
      <c r="G1574" t="s">
        <v>79</v>
      </c>
      <c r="H1574">
        <v>45587</v>
      </c>
      <c r="I1574">
        <v>696.06</v>
      </c>
      <c r="Q1574" t="s">
        <v>54</v>
      </c>
    </row>
    <row r="1575" spans="2:17" hidden="1" x14ac:dyDescent="0.25">
      <c r="B1575">
        <v>102967</v>
      </c>
      <c r="C1575" t="s">
        <v>329</v>
      </c>
      <c r="D1575" t="s">
        <v>76</v>
      </c>
      <c r="E1575" t="s">
        <v>3281</v>
      </c>
      <c r="F1575" t="s">
        <v>3282</v>
      </c>
      <c r="G1575" t="s">
        <v>79</v>
      </c>
      <c r="H1575">
        <v>45614</v>
      </c>
      <c r="I1575">
        <v>75.98</v>
      </c>
      <c r="Q1575" t="s">
        <v>54</v>
      </c>
    </row>
    <row r="1576" spans="2:17" hidden="1" x14ac:dyDescent="0.25">
      <c r="B1576">
        <v>108186</v>
      </c>
      <c r="C1576" t="s">
        <v>624</v>
      </c>
      <c r="D1576" t="s">
        <v>76</v>
      </c>
      <c r="E1576" t="s">
        <v>3283</v>
      </c>
      <c r="F1576" t="s">
        <v>3284</v>
      </c>
      <c r="G1576" t="s">
        <v>79</v>
      </c>
      <c r="H1576">
        <v>45595</v>
      </c>
      <c r="I1576">
        <v>588</v>
      </c>
      <c r="Q1576" t="s">
        <v>54</v>
      </c>
    </row>
    <row r="1577" spans="2:17" hidden="1" x14ac:dyDescent="0.25">
      <c r="B1577">
        <v>115529</v>
      </c>
      <c r="C1577" t="s">
        <v>107</v>
      </c>
      <c r="D1577" t="s">
        <v>76</v>
      </c>
      <c r="E1577" t="s">
        <v>3285</v>
      </c>
      <c r="F1577" t="s">
        <v>3286</v>
      </c>
      <c r="G1577" t="s">
        <v>79</v>
      </c>
      <c r="H1577">
        <v>45642</v>
      </c>
      <c r="I1577">
        <v>8809.56</v>
      </c>
      <c r="Q1577" t="s">
        <v>54</v>
      </c>
    </row>
    <row r="1578" spans="2:17" hidden="1" x14ac:dyDescent="0.25">
      <c r="B1578">
        <v>100287</v>
      </c>
      <c r="C1578" t="s">
        <v>3288</v>
      </c>
      <c r="D1578" t="s">
        <v>76</v>
      </c>
      <c r="E1578" t="s">
        <v>3289</v>
      </c>
      <c r="F1578" t="s">
        <v>3290</v>
      </c>
      <c r="G1578" t="s">
        <v>79</v>
      </c>
      <c r="H1578">
        <v>45622</v>
      </c>
      <c r="I1578">
        <v>2180</v>
      </c>
      <c r="Q1578" t="s">
        <v>54</v>
      </c>
    </row>
    <row r="1579" spans="2:17" hidden="1" x14ac:dyDescent="0.25">
      <c r="B1579">
        <v>104758</v>
      </c>
      <c r="C1579" t="s">
        <v>188</v>
      </c>
      <c r="D1579" t="s">
        <v>76</v>
      </c>
      <c r="E1579" t="s">
        <v>3291</v>
      </c>
      <c r="F1579" t="s">
        <v>3292</v>
      </c>
      <c r="G1579" t="s">
        <v>79</v>
      </c>
      <c r="H1579">
        <v>45623</v>
      </c>
      <c r="I1579">
        <v>408.88</v>
      </c>
      <c r="Q1579" t="s">
        <v>54</v>
      </c>
    </row>
    <row r="1580" spans="2:17" hidden="1" x14ac:dyDescent="0.25">
      <c r="B1580">
        <v>122430</v>
      </c>
      <c r="C1580" t="s">
        <v>127</v>
      </c>
      <c r="D1580" t="s">
        <v>76</v>
      </c>
      <c r="E1580" t="s">
        <v>3293</v>
      </c>
      <c r="F1580" t="s">
        <v>1604</v>
      </c>
      <c r="G1580" t="s">
        <v>79</v>
      </c>
      <c r="H1580">
        <v>45665</v>
      </c>
      <c r="I1580">
        <v>443.1</v>
      </c>
      <c r="Q1580" t="s">
        <v>54</v>
      </c>
    </row>
    <row r="1581" spans="2:17" hidden="1" x14ac:dyDescent="0.25">
      <c r="B1581">
        <v>2265</v>
      </c>
      <c r="C1581" t="s">
        <v>518</v>
      </c>
      <c r="D1581" t="s">
        <v>76</v>
      </c>
      <c r="E1581" t="s">
        <v>3294</v>
      </c>
      <c r="F1581" t="s">
        <v>3295</v>
      </c>
      <c r="G1581" t="s">
        <v>79</v>
      </c>
      <c r="H1581">
        <v>45639</v>
      </c>
      <c r="I1581">
        <v>0</v>
      </c>
      <c r="Q1581" t="s">
        <v>54</v>
      </c>
    </row>
    <row r="1582" spans="2:17" hidden="1" x14ac:dyDescent="0.25">
      <c r="B1582">
        <v>122430</v>
      </c>
      <c r="C1582" t="s">
        <v>127</v>
      </c>
      <c r="D1582" t="s">
        <v>76</v>
      </c>
      <c r="E1582" t="s">
        <v>3296</v>
      </c>
      <c r="F1582" t="s">
        <v>3297</v>
      </c>
      <c r="G1582" t="s">
        <v>101</v>
      </c>
      <c r="H1582">
        <v>45701</v>
      </c>
      <c r="I1582">
        <v>241.2</v>
      </c>
      <c r="Q1582" t="s">
        <v>54</v>
      </c>
    </row>
    <row r="1583" spans="2:17" hidden="1" x14ac:dyDescent="0.25">
      <c r="B1583">
        <v>101526</v>
      </c>
      <c r="C1583" t="s">
        <v>82</v>
      </c>
      <c r="D1583" t="s">
        <v>76</v>
      </c>
      <c r="E1583" t="s">
        <v>3298</v>
      </c>
      <c r="F1583" t="s">
        <v>3299</v>
      </c>
      <c r="G1583" t="s">
        <v>79</v>
      </c>
      <c r="H1583">
        <v>45607</v>
      </c>
      <c r="I1583">
        <v>1424.24</v>
      </c>
      <c r="Q1583" t="s">
        <v>54</v>
      </c>
    </row>
    <row r="1584" spans="2:17" hidden="1" x14ac:dyDescent="0.25">
      <c r="B1584">
        <v>107786</v>
      </c>
      <c r="C1584" t="s">
        <v>242</v>
      </c>
      <c r="D1584" t="s">
        <v>76</v>
      </c>
      <c r="E1584" t="s">
        <v>3300</v>
      </c>
      <c r="F1584" t="s">
        <v>653</v>
      </c>
      <c r="G1584" t="s">
        <v>101</v>
      </c>
      <c r="H1584">
        <v>45712</v>
      </c>
      <c r="I1584">
        <v>-44.47</v>
      </c>
      <c r="Q1584" t="s">
        <v>54</v>
      </c>
    </row>
    <row r="1585" spans="2:17" hidden="1" x14ac:dyDescent="0.25">
      <c r="B1585">
        <v>122430</v>
      </c>
      <c r="C1585" t="s">
        <v>127</v>
      </c>
      <c r="D1585" t="s">
        <v>76</v>
      </c>
      <c r="E1585" t="s">
        <v>3301</v>
      </c>
      <c r="F1585" t="s">
        <v>2642</v>
      </c>
      <c r="G1585" t="s">
        <v>79</v>
      </c>
      <c r="H1585">
        <v>45628</v>
      </c>
      <c r="I1585">
        <v>23.86</v>
      </c>
      <c r="Q1585" t="s">
        <v>54</v>
      </c>
    </row>
    <row r="1586" spans="2:17" hidden="1" x14ac:dyDescent="0.25">
      <c r="B1586">
        <v>107341</v>
      </c>
      <c r="C1586" t="s">
        <v>2181</v>
      </c>
      <c r="D1586" t="s">
        <v>76</v>
      </c>
      <c r="E1586" t="s">
        <v>3302</v>
      </c>
      <c r="F1586" t="s">
        <v>3303</v>
      </c>
      <c r="G1586" t="s">
        <v>79</v>
      </c>
      <c r="H1586">
        <v>45679</v>
      </c>
      <c r="I1586">
        <v>443.87</v>
      </c>
      <c r="Q1586" t="s">
        <v>54</v>
      </c>
    </row>
    <row r="1587" spans="2:17" hidden="1" x14ac:dyDescent="0.25">
      <c r="B1587">
        <v>107659</v>
      </c>
      <c r="C1587" t="s">
        <v>679</v>
      </c>
      <c r="D1587" t="s">
        <v>76</v>
      </c>
      <c r="E1587" t="s">
        <v>3304</v>
      </c>
      <c r="F1587" t="s">
        <v>3305</v>
      </c>
      <c r="G1587" t="s">
        <v>79</v>
      </c>
      <c r="H1587">
        <v>45644</v>
      </c>
      <c r="I1587">
        <v>454.23</v>
      </c>
      <c r="Q1587" t="s">
        <v>54</v>
      </c>
    </row>
    <row r="1588" spans="2:17" hidden="1" x14ac:dyDescent="0.25">
      <c r="B1588">
        <v>104804</v>
      </c>
      <c r="C1588" t="s">
        <v>367</v>
      </c>
      <c r="D1588" t="s">
        <v>76</v>
      </c>
      <c r="E1588" t="s">
        <v>3306</v>
      </c>
      <c r="F1588" t="s">
        <v>3307</v>
      </c>
      <c r="G1588" t="s">
        <v>79</v>
      </c>
      <c r="H1588">
        <v>45593</v>
      </c>
      <c r="I1588">
        <v>766.44</v>
      </c>
      <c r="Q1588" t="s">
        <v>54</v>
      </c>
    </row>
    <row r="1589" spans="2:17" hidden="1" x14ac:dyDescent="0.25">
      <c r="B1589">
        <v>101857</v>
      </c>
      <c r="C1589" t="s">
        <v>565</v>
      </c>
      <c r="D1589" t="s">
        <v>76</v>
      </c>
      <c r="E1589" t="s">
        <v>3308</v>
      </c>
      <c r="F1589" t="s">
        <v>3309</v>
      </c>
      <c r="G1589" t="s">
        <v>79</v>
      </c>
      <c r="H1589">
        <v>45628</v>
      </c>
      <c r="I1589">
        <v>2199.5500000000002</v>
      </c>
      <c r="Q1589" t="s">
        <v>54</v>
      </c>
    </row>
    <row r="1590" spans="2:17" hidden="1" x14ac:dyDescent="0.25">
      <c r="B1590">
        <v>107786</v>
      </c>
      <c r="C1590" t="s">
        <v>242</v>
      </c>
      <c r="D1590" t="s">
        <v>76</v>
      </c>
      <c r="E1590" t="s">
        <v>3310</v>
      </c>
      <c r="F1590" t="s">
        <v>3311</v>
      </c>
      <c r="G1590" t="s">
        <v>79</v>
      </c>
      <c r="H1590">
        <v>45611</v>
      </c>
      <c r="I1590">
        <v>204</v>
      </c>
      <c r="Q1590" t="s">
        <v>54</v>
      </c>
    </row>
    <row r="1591" spans="2:17" hidden="1" x14ac:dyDescent="0.25">
      <c r="B1591">
        <v>108481</v>
      </c>
      <c r="C1591" t="s">
        <v>121</v>
      </c>
      <c r="D1591" t="s">
        <v>76</v>
      </c>
      <c r="E1591" t="s">
        <v>3312</v>
      </c>
      <c r="F1591" t="s">
        <v>3313</v>
      </c>
      <c r="G1591" t="s">
        <v>79</v>
      </c>
      <c r="H1591">
        <v>45617</v>
      </c>
      <c r="I1591">
        <v>189.71</v>
      </c>
      <c r="Q1591" t="s">
        <v>54</v>
      </c>
    </row>
    <row r="1592" spans="2:17" hidden="1" x14ac:dyDescent="0.25">
      <c r="B1592">
        <v>122430</v>
      </c>
      <c r="C1592" t="s">
        <v>127</v>
      </c>
      <c r="D1592" t="s">
        <v>76</v>
      </c>
      <c r="E1592" t="s">
        <v>3314</v>
      </c>
      <c r="F1592" t="s">
        <v>3315</v>
      </c>
      <c r="G1592" t="s">
        <v>101</v>
      </c>
      <c r="H1592">
        <v>45719</v>
      </c>
      <c r="I1592">
        <v>80.400000000000006</v>
      </c>
      <c r="Q1592" t="s">
        <v>54</v>
      </c>
    </row>
    <row r="1593" spans="2:17" hidden="1" x14ac:dyDescent="0.25">
      <c r="B1593">
        <v>123808</v>
      </c>
      <c r="C1593" t="s">
        <v>3317</v>
      </c>
      <c r="D1593" t="s">
        <v>76</v>
      </c>
      <c r="E1593" t="s">
        <v>3318</v>
      </c>
      <c r="F1593" t="s">
        <v>3319</v>
      </c>
      <c r="G1593" t="s">
        <v>79</v>
      </c>
      <c r="H1593">
        <v>45626</v>
      </c>
      <c r="I1593">
        <v>6404.01</v>
      </c>
      <c r="Q1593" t="s">
        <v>54</v>
      </c>
    </row>
    <row r="1594" spans="2:17" hidden="1" x14ac:dyDescent="0.25">
      <c r="B1594">
        <v>103423</v>
      </c>
      <c r="C1594" t="s">
        <v>82</v>
      </c>
      <c r="D1594" t="s">
        <v>76</v>
      </c>
      <c r="E1594" t="s">
        <v>3320</v>
      </c>
      <c r="F1594" t="s">
        <v>3321</v>
      </c>
      <c r="G1594" t="s">
        <v>101</v>
      </c>
      <c r="H1594">
        <v>45711</v>
      </c>
      <c r="I1594">
        <v>523.49</v>
      </c>
      <c r="Q1594" t="s">
        <v>54</v>
      </c>
    </row>
    <row r="1595" spans="2:17" hidden="1" x14ac:dyDescent="0.25">
      <c r="B1595">
        <v>107768</v>
      </c>
      <c r="C1595" t="s">
        <v>225</v>
      </c>
      <c r="D1595" t="s">
        <v>76</v>
      </c>
      <c r="E1595" t="s">
        <v>3322</v>
      </c>
      <c r="F1595" t="s">
        <v>3323</v>
      </c>
      <c r="G1595" t="s">
        <v>79</v>
      </c>
      <c r="H1595">
        <v>45673</v>
      </c>
      <c r="I1595">
        <v>708.26</v>
      </c>
      <c r="Q1595" t="s">
        <v>54</v>
      </c>
    </row>
    <row r="1596" spans="2:17" hidden="1" x14ac:dyDescent="0.25">
      <c r="B1596">
        <v>104758</v>
      </c>
      <c r="C1596" t="s">
        <v>188</v>
      </c>
      <c r="D1596" t="s">
        <v>76</v>
      </c>
      <c r="E1596" t="s">
        <v>3324</v>
      </c>
      <c r="F1596" t="s">
        <v>3325</v>
      </c>
      <c r="G1596" t="s">
        <v>101</v>
      </c>
      <c r="H1596">
        <v>45693</v>
      </c>
      <c r="I1596">
        <v>38.880000000000003</v>
      </c>
      <c r="Q1596" t="s">
        <v>54</v>
      </c>
    </row>
    <row r="1597" spans="2:17" hidden="1" x14ac:dyDescent="0.25">
      <c r="B1597">
        <v>102775</v>
      </c>
      <c r="C1597" t="s">
        <v>75</v>
      </c>
      <c r="D1597" t="s">
        <v>76</v>
      </c>
      <c r="E1597" t="s">
        <v>3326</v>
      </c>
      <c r="F1597" t="s">
        <v>3327</v>
      </c>
      <c r="G1597" t="s">
        <v>79</v>
      </c>
      <c r="H1597">
        <v>45619</v>
      </c>
      <c r="I1597">
        <v>6411.83</v>
      </c>
      <c r="Q1597" t="s">
        <v>54</v>
      </c>
    </row>
    <row r="1598" spans="2:17" hidden="1" x14ac:dyDescent="0.25">
      <c r="B1598">
        <v>125030</v>
      </c>
      <c r="C1598" t="s">
        <v>394</v>
      </c>
      <c r="D1598" t="s">
        <v>76</v>
      </c>
      <c r="E1598" t="s">
        <v>3328</v>
      </c>
      <c r="F1598" t="s">
        <v>1193</v>
      </c>
      <c r="G1598" t="s">
        <v>79</v>
      </c>
      <c r="H1598">
        <v>45589</v>
      </c>
      <c r="I1598">
        <v>980.64</v>
      </c>
      <c r="Q1598" t="s">
        <v>54</v>
      </c>
    </row>
    <row r="1599" spans="2:17" hidden="1" x14ac:dyDescent="0.25">
      <c r="B1599">
        <v>103423</v>
      </c>
      <c r="C1599" t="s">
        <v>82</v>
      </c>
      <c r="D1599" t="s">
        <v>76</v>
      </c>
      <c r="E1599" t="s">
        <v>3329</v>
      </c>
      <c r="F1599" t="s">
        <v>3330</v>
      </c>
      <c r="G1599" t="s">
        <v>101</v>
      </c>
      <c r="H1599">
        <v>45687</v>
      </c>
      <c r="I1599">
        <v>135.61000000000001</v>
      </c>
      <c r="Q1599" t="s">
        <v>54</v>
      </c>
    </row>
    <row r="1600" spans="2:17" hidden="1" x14ac:dyDescent="0.25">
      <c r="B1600">
        <v>107486</v>
      </c>
      <c r="C1600" t="s">
        <v>308</v>
      </c>
      <c r="D1600" t="s">
        <v>76</v>
      </c>
      <c r="E1600" t="s">
        <v>3331</v>
      </c>
      <c r="F1600" t="s">
        <v>3332</v>
      </c>
      <c r="G1600" t="s">
        <v>79</v>
      </c>
      <c r="H1600">
        <v>45680</v>
      </c>
      <c r="I1600">
        <v>529.39</v>
      </c>
      <c r="Q1600" t="s">
        <v>54</v>
      </c>
    </row>
    <row r="1601" spans="2:17" hidden="1" x14ac:dyDescent="0.25">
      <c r="B1601">
        <v>122430</v>
      </c>
      <c r="C1601" t="s">
        <v>127</v>
      </c>
      <c r="D1601" t="s">
        <v>76</v>
      </c>
      <c r="E1601" t="s">
        <v>3333</v>
      </c>
      <c r="F1601" t="s">
        <v>1673</v>
      </c>
      <c r="G1601" t="s">
        <v>79</v>
      </c>
      <c r="H1601">
        <v>45653</v>
      </c>
      <c r="I1601">
        <v>850</v>
      </c>
      <c r="Q1601" t="s">
        <v>54</v>
      </c>
    </row>
    <row r="1602" spans="2:17" hidden="1" x14ac:dyDescent="0.25">
      <c r="B1602">
        <v>124648</v>
      </c>
      <c r="C1602" t="s">
        <v>1756</v>
      </c>
      <c r="D1602" t="s">
        <v>76</v>
      </c>
      <c r="E1602" t="s">
        <v>3334</v>
      </c>
      <c r="F1602" t="s">
        <v>3335</v>
      </c>
      <c r="G1602" t="s">
        <v>79</v>
      </c>
      <c r="H1602">
        <v>45629</v>
      </c>
      <c r="I1602">
        <v>121.6</v>
      </c>
      <c r="Q1602" t="s">
        <v>54</v>
      </c>
    </row>
    <row r="1603" spans="2:17" hidden="1" x14ac:dyDescent="0.25">
      <c r="B1603">
        <v>107786</v>
      </c>
      <c r="C1603" t="s">
        <v>242</v>
      </c>
      <c r="D1603" t="s">
        <v>76</v>
      </c>
      <c r="E1603" t="s">
        <v>3336</v>
      </c>
      <c r="F1603" t="s">
        <v>3337</v>
      </c>
      <c r="G1603" t="s">
        <v>101</v>
      </c>
      <c r="H1603">
        <v>45679</v>
      </c>
      <c r="I1603">
        <v>67.14</v>
      </c>
      <c r="Q1603" t="s">
        <v>54</v>
      </c>
    </row>
    <row r="1604" spans="2:17" hidden="1" x14ac:dyDescent="0.25">
      <c r="B1604">
        <v>104482</v>
      </c>
      <c r="C1604" t="s">
        <v>2936</v>
      </c>
      <c r="D1604" t="s">
        <v>76</v>
      </c>
      <c r="E1604" t="s">
        <v>3338</v>
      </c>
      <c r="F1604" t="s">
        <v>3339</v>
      </c>
      <c r="G1604" t="s">
        <v>79</v>
      </c>
      <c r="H1604">
        <v>45646</v>
      </c>
      <c r="I1604">
        <v>10291.81</v>
      </c>
      <c r="Q1604" t="s">
        <v>54</v>
      </c>
    </row>
    <row r="1605" spans="2:17" hidden="1" x14ac:dyDescent="0.25">
      <c r="B1605">
        <v>107486</v>
      </c>
      <c r="C1605" t="s">
        <v>308</v>
      </c>
      <c r="D1605" t="s">
        <v>76</v>
      </c>
      <c r="E1605" t="s">
        <v>3340</v>
      </c>
      <c r="F1605" t="s">
        <v>3341</v>
      </c>
      <c r="G1605" t="s">
        <v>79</v>
      </c>
      <c r="H1605">
        <v>45649</v>
      </c>
      <c r="I1605">
        <v>984</v>
      </c>
      <c r="Q1605" t="s">
        <v>54</v>
      </c>
    </row>
    <row r="1606" spans="2:17" hidden="1" x14ac:dyDescent="0.25">
      <c r="B1606">
        <v>103423</v>
      </c>
      <c r="C1606" t="s">
        <v>82</v>
      </c>
      <c r="D1606" t="s">
        <v>76</v>
      </c>
      <c r="E1606" t="s">
        <v>3342</v>
      </c>
      <c r="F1606" t="s">
        <v>412</v>
      </c>
      <c r="G1606" t="s">
        <v>101</v>
      </c>
      <c r="H1606">
        <v>45698</v>
      </c>
      <c r="I1606">
        <v>337.95</v>
      </c>
      <c r="Q1606" t="s">
        <v>54</v>
      </c>
    </row>
    <row r="1607" spans="2:17" hidden="1" x14ac:dyDescent="0.25">
      <c r="B1607">
        <v>122430</v>
      </c>
      <c r="C1607" t="s">
        <v>127</v>
      </c>
      <c r="D1607" t="s">
        <v>76</v>
      </c>
      <c r="E1607" t="s">
        <v>3343</v>
      </c>
      <c r="F1607" t="s">
        <v>3344</v>
      </c>
      <c r="G1607" t="s">
        <v>79</v>
      </c>
      <c r="H1607">
        <v>45672</v>
      </c>
      <c r="I1607">
        <v>99.8</v>
      </c>
      <c r="Q1607" t="s">
        <v>54</v>
      </c>
    </row>
    <row r="1608" spans="2:17" hidden="1" x14ac:dyDescent="0.25">
      <c r="B1608">
        <v>122430</v>
      </c>
      <c r="C1608" t="s">
        <v>127</v>
      </c>
      <c r="D1608" t="s">
        <v>76</v>
      </c>
      <c r="E1608" t="s">
        <v>3345</v>
      </c>
      <c r="F1608" t="s">
        <v>1665</v>
      </c>
      <c r="G1608" t="s">
        <v>79</v>
      </c>
      <c r="H1608">
        <v>45600</v>
      </c>
      <c r="I1608">
        <v>804</v>
      </c>
      <c r="Q1608" t="s">
        <v>54</v>
      </c>
    </row>
    <row r="1609" spans="2:17" hidden="1" x14ac:dyDescent="0.25">
      <c r="B1609">
        <v>107786</v>
      </c>
      <c r="C1609" t="s">
        <v>242</v>
      </c>
      <c r="D1609" t="s">
        <v>76</v>
      </c>
      <c r="E1609" t="s">
        <v>3346</v>
      </c>
      <c r="F1609" t="s">
        <v>2853</v>
      </c>
      <c r="G1609" t="s">
        <v>79</v>
      </c>
      <c r="H1609">
        <v>45609</v>
      </c>
      <c r="I1609">
        <v>908.82</v>
      </c>
      <c r="Q1609" t="s">
        <v>54</v>
      </c>
    </row>
    <row r="1610" spans="2:17" hidden="1" x14ac:dyDescent="0.25">
      <c r="B1610">
        <v>103423</v>
      </c>
      <c r="C1610" t="s">
        <v>82</v>
      </c>
      <c r="D1610" t="s">
        <v>76</v>
      </c>
      <c r="E1610" t="s">
        <v>3347</v>
      </c>
      <c r="F1610" t="s">
        <v>3348</v>
      </c>
      <c r="G1610" t="s">
        <v>101</v>
      </c>
      <c r="H1610">
        <v>45712</v>
      </c>
      <c r="I1610">
        <v>2006.97</v>
      </c>
      <c r="Q1610" t="s">
        <v>54</v>
      </c>
    </row>
    <row r="1611" spans="2:17" hidden="1" x14ac:dyDescent="0.25">
      <c r="B1611">
        <v>124231</v>
      </c>
      <c r="C1611" t="s">
        <v>337</v>
      </c>
      <c r="D1611" t="s">
        <v>76</v>
      </c>
      <c r="E1611" t="s">
        <v>3349</v>
      </c>
      <c r="F1611" t="s">
        <v>3350</v>
      </c>
      <c r="G1611" t="s">
        <v>79</v>
      </c>
      <c r="H1611">
        <v>45663</v>
      </c>
      <c r="I1611">
        <v>2809.99</v>
      </c>
      <c r="Q1611" t="s">
        <v>54</v>
      </c>
    </row>
    <row r="1612" spans="2:17" hidden="1" x14ac:dyDescent="0.25">
      <c r="B1612">
        <v>103423</v>
      </c>
      <c r="C1612" t="s">
        <v>82</v>
      </c>
      <c r="D1612" t="s">
        <v>76</v>
      </c>
      <c r="E1612" t="s">
        <v>3351</v>
      </c>
      <c r="F1612" t="s">
        <v>3352</v>
      </c>
      <c r="G1612" t="s">
        <v>79</v>
      </c>
      <c r="H1612">
        <v>45609</v>
      </c>
      <c r="I1612">
        <v>432.53</v>
      </c>
      <c r="Q1612" t="s">
        <v>54</v>
      </c>
    </row>
    <row r="1613" spans="2:17" hidden="1" x14ac:dyDescent="0.25">
      <c r="B1613">
        <v>108481</v>
      </c>
      <c r="C1613" t="s">
        <v>121</v>
      </c>
      <c r="D1613" t="s">
        <v>76</v>
      </c>
      <c r="E1613" t="s">
        <v>3353</v>
      </c>
      <c r="F1613" t="s">
        <v>3354</v>
      </c>
      <c r="G1613" t="s">
        <v>79</v>
      </c>
      <c r="H1613">
        <v>45614</v>
      </c>
      <c r="I1613">
        <v>1568.89</v>
      </c>
      <c r="Q1613" t="s">
        <v>54</v>
      </c>
    </row>
    <row r="1614" spans="2:17" hidden="1" x14ac:dyDescent="0.25">
      <c r="B1614">
        <v>107786</v>
      </c>
      <c r="C1614" t="s">
        <v>242</v>
      </c>
      <c r="D1614" t="s">
        <v>76</v>
      </c>
      <c r="E1614" t="s">
        <v>3355</v>
      </c>
      <c r="F1614" t="s">
        <v>653</v>
      </c>
      <c r="G1614" t="s">
        <v>101</v>
      </c>
      <c r="H1614">
        <v>45702</v>
      </c>
      <c r="I1614">
        <v>35.58</v>
      </c>
      <c r="Q1614" t="s">
        <v>54</v>
      </c>
    </row>
    <row r="1615" spans="2:17" hidden="1" x14ac:dyDescent="0.25">
      <c r="B1615">
        <v>122430</v>
      </c>
      <c r="C1615" t="s">
        <v>127</v>
      </c>
      <c r="D1615" t="s">
        <v>76</v>
      </c>
      <c r="E1615" t="s">
        <v>3356</v>
      </c>
      <c r="F1615" t="s">
        <v>3357</v>
      </c>
      <c r="G1615" t="s">
        <v>79</v>
      </c>
      <c r="H1615">
        <v>45652</v>
      </c>
      <c r="I1615">
        <v>2703.89</v>
      </c>
      <c r="Q1615" t="s">
        <v>54</v>
      </c>
    </row>
    <row r="1616" spans="2:17" hidden="1" x14ac:dyDescent="0.25">
      <c r="B1616">
        <v>121643</v>
      </c>
      <c r="C1616" t="s">
        <v>616</v>
      </c>
      <c r="D1616" t="s">
        <v>76</v>
      </c>
      <c r="E1616" t="s">
        <v>3358</v>
      </c>
      <c r="F1616" t="s">
        <v>3359</v>
      </c>
      <c r="G1616" t="s">
        <v>79</v>
      </c>
      <c r="H1616">
        <v>45645</v>
      </c>
      <c r="I1616">
        <v>0</v>
      </c>
      <c r="Q1616" t="s">
        <v>54</v>
      </c>
    </row>
    <row r="1617" spans="2:17" hidden="1" x14ac:dyDescent="0.25">
      <c r="B1617">
        <v>107786</v>
      </c>
      <c r="C1617" t="s">
        <v>242</v>
      </c>
      <c r="D1617" t="s">
        <v>76</v>
      </c>
      <c r="E1617" t="s">
        <v>3360</v>
      </c>
      <c r="F1617" t="s">
        <v>3361</v>
      </c>
      <c r="G1617" t="s">
        <v>79</v>
      </c>
      <c r="H1617">
        <v>45588</v>
      </c>
      <c r="I1617">
        <v>1799.87</v>
      </c>
      <c r="Q1617" t="s">
        <v>54</v>
      </c>
    </row>
    <row r="1618" spans="2:17" hidden="1" x14ac:dyDescent="0.25">
      <c r="B1618">
        <v>108164</v>
      </c>
      <c r="C1618" t="s">
        <v>86</v>
      </c>
      <c r="D1618" t="s">
        <v>76</v>
      </c>
      <c r="E1618" t="s">
        <v>3362</v>
      </c>
      <c r="F1618" t="s">
        <v>3363</v>
      </c>
      <c r="G1618" t="s">
        <v>101</v>
      </c>
      <c r="H1618">
        <v>45692</v>
      </c>
      <c r="I1618">
        <v>2106.0100000000002</v>
      </c>
      <c r="Q1618" t="s">
        <v>54</v>
      </c>
    </row>
    <row r="1619" spans="2:17" hidden="1" x14ac:dyDescent="0.25">
      <c r="B1619">
        <v>122430</v>
      </c>
      <c r="C1619" t="s">
        <v>127</v>
      </c>
      <c r="D1619" t="s">
        <v>76</v>
      </c>
      <c r="E1619" t="s">
        <v>3364</v>
      </c>
      <c r="F1619" t="s">
        <v>3365</v>
      </c>
      <c r="G1619" t="s">
        <v>101</v>
      </c>
      <c r="H1619">
        <v>45701</v>
      </c>
      <c r="I1619">
        <v>160.80000000000001</v>
      </c>
      <c r="Q1619" t="s">
        <v>54</v>
      </c>
    </row>
    <row r="1620" spans="2:17" hidden="1" x14ac:dyDescent="0.25">
      <c r="B1620">
        <v>122430</v>
      </c>
      <c r="C1620" t="s">
        <v>127</v>
      </c>
      <c r="D1620" t="s">
        <v>76</v>
      </c>
      <c r="E1620" t="s">
        <v>3366</v>
      </c>
      <c r="F1620" t="s">
        <v>2485</v>
      </c>
      <c r="G1620" t="s">
        <v>101</v>
      </c>
      <c r="H1620">
        <v>45714</v>
      </c>
      <c r="I1620">
        <v>2316.6</v>
      </c>
      <c r="Q1620" t="s">
        <v>54</v>
      </c>
    </row>
    <row r="1621" spans="2:17" hidden="1" x14ac:dyDescent="0.25">
      <c r="B1621">
        <v>107486</v>
      </c>
      <c r="C1621" t="s">
        <v>308</v>
      </c>
      <c r="D1621" t="s">
        <v>76</v>
      </c>
      <c r="E1621" t="s">
        <v>3367</v>
      </c>
      <c r="F1621" t="s">
        <v>1129</v>
      </c>
      <c r="G1621" t="s">
        <v>79</v>
      </c>
      <c r="H1621">
        <v>45582</v>
      </c>
      <c r="I1621">
        <v>333.24</v>
      </c>
      <c r="Q1621" t="s">
        <v>54</v>
      </c>
    </row>
    <row r="1622" spans="2:17" hidden="1" x14ac:dyDescent="0.25">
      <c r="B1622">
        <v>103269</v>
      </c>
      <c r="C1622" t="s">
        <v>262</v>
      </c>
      <c r="D1622" t="s">
        <v>76</v>
      </c>
      <c r="E1622" t="s">
        <v>3368</v>
      </c>
      <c r="F1622" t="s">
        <v>3369</v>
      </c>
      <c r="G1622" t="s">
        <v>79</v>
      </c>
      <c r="H1622">
        <v>45590</v>
      </c>
      <c r="I1622">
        <v>1220.96</v>
      </c>
      <c r="Q1622" t="s">
        <v>54</v>
      </c>
    </row>
    <row r="1623" spans="2:17" hidden="1" x14ac:dyDescent="0.25">
      <c r="B1623">
        <v>122430</v>
      </c>
      <c r="C1623" t="s">
        <v>127</v>
      </c>
      <c r="D1623" t="s">
        <v>76</v>
      </c>
      <c r="E1623" t="s">
        <v>3370</v>
      </c>
      <c r="F1623" t="s">
        <v>3371</v>
      </c>
      <c r="G1623" t="s">
        <v>79</v>
      </c>
      <c r="H1623">
        <v>45597</v>
      </c>
      <c r="I1623">
        <v>148.80000000000001</v>
      </c>
      <c r="Q1623" t="s">
        <v>54</v>
      </c>
    </row>
    <row r="1624" spans="2:17" x14ac:dyDescent="0.25">
      <c r="B1624">
        <v>104993</v>
      </c>
      <c r="C1624" t="s">
        <v>920</v>
      </c>
      <c r="D1624" t="s">
        <v>76</v>
      </c>
      <c r="E1624" t="s">
        <v>3372</v>
      </c>
      <c r="F1624" t="s">
        <v>3373</v>
      </c>
      <c r="G1624" t="s">
        <v>79</v>
      </c>
      <c r="H1624">
        <v>45657</v>
      </c>
      <c r="I1624">
        <v>10269.5</v>
      </c>
      <c r="J1624" t="s">
        <v>94</v>
      </c>
      <c r="Q1624" t="s">
        <v>54</v>
      </c>
    </row>
    <row r="1625" spans="2:17" hidden="1" x14ac:dyDescent="0.25">
      <c r="B1625">
        <v>107776</v>
      </c>
      <c r="C1625" t="s">
        <v>151</v>
      </c>
      <c r="D1625" t="s">
        <v>76</v>
      </c>
      <c r="E1625" t="s">
        <v>3374</v>
      </c>
      <c r="F1625" t="s">
        <v>3375</v>
      </c>
      <c r="G1625" t="s">
        <v>101</v>
      </c>
      <c r="H1625">
        <v>45701</v>
      </c>
      <c r="I1625">
        <v>244.75</v>
      </c>
      <c r="Q1625" t="s">
        <v>54</v>
      </c>
    </row>
    <row r="1626" spans="2:17" hidden="1" x14ac:dyDescent="0.25">
      <c r="B1626">
        <v>101857</v>
      </c>
      <c r="C1626" t="s">
        <v>565</v>
      </c>
      <c r="D1626" t="s">
        <v>76</v>
      </c>
      <c r="E1626" t="s">
        <v>3376</v>
      </c>
      <c r="F1626" t="s">
        <v>3377</v>
      </c>
      <c r="G1626" t="s">
        <v>79</v>
      </c>
      <c r="H1626">
        <v>45617</v>
      </c>
      <c r="I1626">
        <v>1217.5</v>
      </c>
      <c r="Q1626" t="s">
        <v>54</v>
      </c>
    </row>
    <row r="1627" spans="2:17" hidden="1" x14ac:dyDescent="0.25">
      <c r="B1627">
        <v>107786</v>
      </c>
      <c r="C1627" t="s">
        <v>242</v>
      </c>
      <c r="D1627" t="s">
        <v>76</v>
      </c>
      <c r="E1627" t="s">
        <v>3378</v>
      </c>
      <c r="F1627" t="s">
        <v>3379</v>
      </c>
      <c r="G1627" t="s">
        <v>101</v>
      </c>
      <c r="H1627">
        <v>45671</v>
      </c>
      <c r="I1627">
        <v>8497.74</v>
      </c>
      <c r="Q1627" t="s">
        <v>54</v>
      </c>
    </row>
    <row r="1628" spans="2:17" hidden="1" x14ac:dyDescent="0.25">
      <c r="B1628">
        <v>107786</v>
      </c>
      <c r="C1628" t="s">
        <v>242</v>
      </c>
      <c r="D1628" t="s">
        <v>76</v>
      </c>
      <c r="E1628" t="s">
        <v>3380</v>
      </c>
      <c r="F1628" t="s">
        <v>3381</v>
      </c>
      <c r="G1628" t="s">
        <v>79</v>
      </c>
      <c r="H1628">
        <v>45569</v>
      </c>
      <c r="I1628">
        <v>442</v>
      </c>
      <c r="Q1628" t="s">
        <v>54</v>
      </c>
    </row>
    <row r="1629" spans="2:17" hidden="1" x14ac:dyDescent="0.25">
      <c r="B1629">
        <v>107786</v>
      </c>
      <c r="C1629" t="s">
        <v>242</v>
      </c>
      <c r="D1629" t="s">
        <v>76</v>
      </c>
      <c r="E1629" t="s">
        <v>3382</v>
      </c>
      <c r="F1629" t="s">
        <v>2395</v>
      </c>
      <c r="G1629" t="s">
        <v>79</v>
      </c>
      <c r="H1629">
        <v>45569</v>
      </c>
      <c r="I1629">
        <v>338.64</v>
      </c>
      <c r="Q1629" t="s">
        <v>54</v>
      </c>
    </row>
    <row r="1630" spans="2:17" hidden="1" x14ac:dyDescent="0.25">
      <c r="B1630">
        <v>110479</v>
      </c>
      <c r="C1630" t="s">
        <v>323</v>
      </c>
      <c r="D1630" t="s">
        <v>76</v>
      </c>
      <c r="E1630" t="s">
        <v>3383</v>
      </c>
      <c r="F1630" t="s">
        <v>3384</v>
      </c>
      <c r="G1630" t="s">
        <v>79</v>
      </c>
      <c r="H1630">
        <v>45590</v>
      </c>
      <c r="I1630">
        <v>1169.3900000000001</v>
      </c>
      <c r="Q1630" t="s">
        <v>54</v>
      </c>
    </row>
    <row r="1631" spans="2:17" hidden="1" x14ac:dyDescent="0.25">
      <c r="B1631">
        <v>122430</v>
      </c>
      <c r="C1631" t="s">
        <v>127</v>
      </c>
      <c r="D1631" t="s">
        <v>76</v>
      </c>
      <c r="E1631" t="s">
        <v>3385</v>
      </c>
      <c r="F1631" t="s">
        <v>3386</v>
      </c>
      <c r="G1631" t="s">
        <v>79</v>
      </c>
      <c r="H1631">
        <v>45614</v>
      </c>
      <c r="I1631">
        <v>0</v>
      </c>
      <c r="Q1631" t="s">
        <v>54</v>
      </c>
    </row>
    <row r="1632" spans="2:17" hidden="1" x14ac:dyDescent="0.25">
      <c r="B1632">
        <v>122430</v>
      </c>
      <c r="C1632" t="s">
        <v>127</v>
      </c>
      <c r="D1632" t="s">
        <v>76</v>
      </c>
      <c r="E1632" t="s">
        <v>3387</v>
      </c>
      <c r="F1632" t="s">
        <v>3388</v>
      </c>
      <c r="G1632" t="s">
        <v>79</v>
      </c>
      <c r="H1632">
        <v>45610</v>
      </c>
      <c r="I1632">
        <v>79.2</v>
      </c>
      <c r="Q1632" t="s">
        <v>54</v>
      </c>
    </row>
    <row r="1633" spans="2:17" hidden="1" x14ac:dyDescent="0.25">
      <c r="B1633">
        <v>104758</v>
      </c>
      <c r="C1633" t="s">
        <v>188</v>
      </c>
      <c r="D1633" t="s">
        <v>76</v>
      </c>
      <c r="E1633" t="s">
        <v>3389</v>
      </c>
      <c r="F1633" t="s">
        <v>3390</v>
      </c>
      <c r="G1633" t="s">
        <v>79</v>
      </c>
      <c r="H1633">
        <v>45642</v>
      </c>
      <c r="I1633">
        <v>1045.2</v>
      </c>
      <c r="Q1633" t="s">
        <v>54</v>
      </c>
    </row>
    <row r="1634" spans="2:17" hidden="1" x14ac:dyDescent="0.25">
      <c r="B1634">
        <v>107786</v>
      </c>
      <c r="C1634" t="s">
        <v>242</v>
      </c>
      <c r="D1634" t="s">
        <v>76</v>
      </c>
      <c r="E1634" t="s">
        <v>3391</v>
      </c>
      <c r="F1634" t="s">
        <v>3392</v>
      </c>
      <c r="G1634" t="s">
        <v>101</v>
      </c>
      <c r="H1634">
        <v>45679</v>
      </c>
      <c r="I1634">
        <v>291.77</v>
      </c>
      <c r="Q1634" t="s">
        <v>54</v>
      </c>
    </row>
    <row r="1635" spans="2:17" hidden="1" x14ac:dyDescent="0.25">
      <c r="B1635">
        <v>122430</v>
      </c>
      <c r="C1635" t="s">
        <v>127</v>
      </c>
      <c r="D1635" t="s">
        <v>76</v>
      </c>
      <c r="E1635" t="s">
        <v>3393</v>
      </c>
      <c r="F1635" t="s">
        <v>2735</v>
      </c>
      <c r="G1635" t="s">
        <v>79</v>
      </c>
      <c r="H1635">
        <v>45597</v>
      </c>
      <c r="I1635">
        <v>626</v>
      </c>
      <c r="Q1635" t="s">
        <v>54</v>
      </c>
    </row>
    <row r="1636" spans="2:17" hidden="1" x14ac:dyDescent="0.25">
      <c r="B1636">
        <v>104758</v>
      </c>
      <c r="C1636" t="s">
        <v>188</v>
      </c>
      <c r="D1636" t="s">
        <v>76</v>
      </c>
      <c r="E1636" t="s">
        <v>3394</v>
      </c>
      <c r="F1636" t="s">
        <v>3395</v>
      </c>
      <c r="G1636" t="s">
        <v>79</v>
      </c>
      <c r="H1636">
        <v>45643</v>
      </c>
      <c r="I1636">
        <v>51.84</v>
      </c>
      <c r="Q1636" t="s">
        <v>54</v>
      </c>
    </row>
    <row r="1637" spans="2:17" hidden="1" x14ac:dyDescent="0.25">
      <c r="B1637">
        <v>122430</v>
      </c>
      <c r="C1637" t="s">
        <v>127</v>
      </c>
      <c r="D1637" t="s">
        <v>76</v>
      </c>
      <c r="E1637" t="s">
        <v>3396</v>
      </c>
      <c r="F1637" t="s">
        <v>3397</v>
      </c>
      <c r="G1637" t="s">
        <v>79</v>
      </c>
      <c r="H1637">
        <v>45595</v>
      </c>
      <c r="I1637">
        <v>80.400000000000006</v>
      </c>
      <c r="Q1637" t="s">
        <v>54</v>
      </c>
    </row>
    <row r="1638" spans="2:17" hidden="1" x14ac:dyDescent="0.25">
      <c r="B1638">
        <v>107786</v>
      </c>
      <c r="C1638" t="s">
        <v>242</v>
      </c>
      <c r="D1638" t="s">
        <v>76</v>
      </c>
      <c r="E1638" t="s">
        <v>3398</v>
      </c>
      <c r="F1638" t="s">
        <v>1667</v>
      </c>
      <c r="G1638" t="s">
        <v>79</v>
      </c>
      <c r="H1638">
        <v>45663</v>
      </c>
      <c r="I1638">
        <v>-152.38999999999999</v>
      </c>
      <c r="Q1638" t="s">
        <v>54</v>
      </c>
    </row>
    <row r="1639" spans="2:17" hidden="1" x14ac:dyDescent="0.25">
      <c r="B1639">
        <v>110479</v>
      </c>
      <c r="C1639" t="s">
        <v>323</v>
      </c>
      <c r="D1639" t="s">
        <v>76</v>
      </c>
      <c r="E1639" t="s">
        <v>3399</v>
      </c>
      <c r="F1639" t="s">
        <v>3400</v>
      </c>
      <c r="G1639" t="s">
        <v>79</v>
      </c>
      <c r="H1639">
        <v>45569</v>
      </c>
      <c r="I1639">
        <v>216.24</v>
      </c>
      <c r="Q1639" t="s">
        <v>54</v>
      </c>
    </row>
    <row r="1640" spans="2:17" hidden="1" x14ac:dyDescent="0.25">
      <c r="B1640">
        <v>122430</v>
      </c>
      <c r="C1640" t="s">
        <v>127</v>
      </c>
      <c r="D1640" t="s">
        <v>76</v>
      </c>
      <c r="E1640" t="s">
        <v>3401</v>
      </c>
      <c r="F1640" t="s">
        <v>3402</v>
      </c>
      <c r="G1640" t="s">
        <v>79</v>
      </c>
      <c r="H1640">
        <v>45615</v>
      </c>
      <c r="I1640">
        <v>27.27</v>
      </c>
      <c r="Q1640" t="s">
        <v>54</v>
      </c>
    </row>
    <row r="1641" spans="2:17" hidden="1" x14ac:dyDescent="0.25">
      <c r="B1641">
        <v>103423</v>
      </c>
      <c r="C1641" t="s">
        <v>82</v>
      </c>
      <c r="D1641" t="s">
        <v>76</v>
      </c>
      <c r="E1641" t="s">
        <v>3403</v>
      </c>
      <c r="F1641" t="s">
        <v>3404</v>
      </c>
      <c r="G1641" t="s">
        <v>101</v>
      </c>
      <c r="H1641">
        <v>45682</v>
      </c>
      <c r="I1641">
        <v>444.92</v>
      </c>
      <c r="Q1641" t="s">
        <v>54</v>
      </c>
    </row>
    <row r="1642" spans="2:17" hidden="1" x14ac:dyDescent="0.25">
      <c r="B1642">
        <v>103423</v>
      </c>
      <c r="C1642" t="s">
        <v>82</v>
      </c>
      <c r="D1642" t="s">
        <v>76</v>
      </c>
      <c r="E1642" t="s">
        <v>3405</v>
      </c>
      <c r="F1642" t="s">
        <v>3406</v>
      </c>
      <c r="G1642" t="s">
        <v>101</v>
      </c>
      <c r="H1642">
        <v>45715</v>
      </c>
      <c r="I1642">
        <v>391.62</v>
      </c>
      <c r="Q1642" t="s">
        <v>54</v>
      </c>
    </row>
    <row r="1643" spans="2:17" hidden="1" x14ac:dyDescent="0.25">
      <c r="B1643">
        <v>104758</v>
      </c>
      <c r="C1643" t="s">
        <v>188</v>
      </c>
      <c r="D1643" t="s">
        <v>76</v>
      </c>
      <c r="E1643" t="s">
        <v>3407</v>
      </c>
      <c r="F1643" t="s">
        <v>3408</v>
      </c>
      <c r="G1643" t="s">
        <v>79</v>
      </c>
      <c r="H1643">
        <v>45622</v>
      </c>
      <c r="I1643">
        <v>145.25</v>
      </c>
      <c r="Q1643" t="s">
        <v>54</v>
      </c>
    </row>
    <row r="1644" spans="2:17" hidden="1" x14ac:dyDescent="0.25">
      <c r="B1644">
        <v>123607</v>
      </c>
      <c r="C1644" t="s">
        <v>3410</v>
      </c>
      <c r="D1644" t="s">
        <v>76</v>
      </c>
      <c r="E1644" t="s">
        <v>3411</v>
      </c>
      <c r="F1644" t="s">
        <v>3412</v>
      </c>
      <c r="G1644" t="s">
        <v>79</v>
      </c>
      <c r="H1644">
        <v>45600</v>
      </c>
      <c r="I1644">
        <v>274.99</v>
      </c>
      <c r="Q1644" t="s">
        <v>54</v>
      </c>
    </row>
    <row r="1645" spans="2:17" hidden="1" x14ac:dyDescent="0.25">
      <c r="B1645">
        <v>107786</v>
      </c>
      <c r="C1645" t="s">
        <v>242</v>
      </c>
      <c r="D1645" t="s">
        <v>76</v>
      </c>
      <c r="E1645" t="s">
        <v>3413</v>
      </c>
      <c r="F1645" t="s">
        <v>3414</v>
      </c>
      <c r="G1645" t="s">
        <v>101</v>
      </c>
      <c r="H1645">
        <v>45660</v>
      </c>
      <c r="I1645">
        <v>3238.75</v>
      </c>
      <c r="Q1645" t="s">
        <v>54</v>
      </c>
    </row>
    <row r="1646" spans="2:17" hidden="1" x14ac:dyDescent="0.25">
      <c r="B1646">
        <v>107786</v>
      </c>
      <c r="C1646" t="s">
        <v>242</v>
      </c>
      <c r="D1646" t="s">
        <v>76</v>
      </c>
      <c r="E1646" t="s">
        <v>3415</v>
      </c>
      <c r="F1646" t="s">
        <v>3416</v>
      </c>
      <c r="G1646" t="s">
        <v>101</v>
      </c>
      <c r="H1646">
        <v>45714</v>
      </c>
      <c r="I1646">
        <v>48.4</v>
      </c>
      <c r="Q1646" t="s">
        <v>54</v>
      </c>
    </row>
    <row r="1647" spans="2:17" hidden="1" x14ac:dyDescent="0.25">
      <c r="B1647">
        <v>122430</v>
      </c>
      <c r="C1647" t="s">
        <v>127</v>
      </c>
      <c r="D1647" t="s">
        <v>76</v>
      </c>
      <c r="E1647" t="s">
        <v>3417</v>
      </c>
      <c r="F1647" t="s">
        <v>3180</v>
      </c>
      <c r="G1647" t="s">
        <v>79</v>
      </c>
      <c r="H1647">
        <v>45600</v>
      </c>
      <c r="I1647">
        <v>241.2</v>
      </c>
      <c r="Q1647" t="s">
        <v>54</v>
      </c>
    </row>
    <row r="1648" spans="2:17" hidden="1" x14ac:dyDescent="0.25">
      <c r="B1648">
        <v>107786</v>
      </c>
      <c r="C1648" t="s">
        <v>242</v>
      </c>
      <c r="D1648" t="s">
        <v>76</v>
      </c>
      <c r="E1648" t="s">
        <v>3418</v>
      </c>
      <c r="F1648" t="s">
        <v>3419</v>
      </c>
      <c r="G1648" t="s">
        <v>101</v>
      </c>
      <c r="H1648">
        <v>45707</v>
      </c>
      <c r="I1648">
        <v>714.55</v>
      </c>
      <c r="Q1648" t="s">
        <v>54</v>
      </c>
    </row>
    <row r="1649" spans="2:17" hidden="1" x14ac:dyDescent="0.25">
      <c r="B1649">
        <v>108216</v>
      </c>
      <c r="C1649" t="s">
        <v>719</v>
      </c>
      <c r="D1649" t="s">
        <v>76</v>
      </c>
      <c r="E1649" t="s">
        <v>3420</v>
      </c>
      <c r="F1649" t="s">
        <v>3421</v>
      </c>
      <c r="G1649" t="s">
        <v>79</v>
      </c>
      <c r="H1649">
        <v>45649</v>
      </c>
      <c r="I1649">
        <v>10033.51</v>
      </c>
      <c r="Q1649" t="s">
        <v>54</v>
      </c>
    </row>
    <row r="1650" spans="2:17" hidden="1" x14ac:dyDescent="0.25">
      <c r="B1650">
        <v>103423</v>
      </c>
      <c r="C1650" t="s">
        <v>82</v>
      </c>
      <c r="D1650" t="s">
        <v>76</v>
      </c>
      <c r="E1650" t="s">
        <v>3422</v>
      </c>
      <c r="F1650" t="s">
        <v>3423</v>
      </c>
      <c r="G1650" t="s">
        <v>79</v>
      </c>
      <c r="H1650">
        <v>45603</v>
      </c>
      <c r="I1650">
        <v>921.43</v>
      </c>
      <c r="Q1650" t="s">
        <v>54</v>
      </c>
    </row>
    <row r="1651" spans="2:17" hidden="1" x14ac:dyDescent="0.25">
      <c r="B1651">
        <v>107786</v>
      </c>
      <c r="C1651" t="s">
        <v>242</v>
      </c>
      <c r="D1651" t="s">
        <v>76</v>
      </c>
      <c r="E1651" t="s">
        <v>3424</v>
      </c>
      <c r="F1651" t="s">
        <v>3425</v>
      </c>
      <c r="G1651" t="s">
        <v>101</v>
      </c>
      <c r="H1651">
        <v>45686</v>
      </c>
      <c r="I1651">
        <v>33.57</v>
      </c>
      <c r="Q1651" t="s">
        <v>54</v>
      </c>
    </row>
    <row r="1652" spans="2:17" hidden="1" x14ac:dyDescent="0.25">
      <c r="B1652">
        <v>122430</v>
      </c>
      <c r="C1652" t="s">
        <v>127</v>
      </c>
      <c r="D1652" t="s">
        <v>76</v>
      </c>
      <c r="E1652" t="s">
        <v>3426</v>
      </c>
      <c r="F1652" t="s">
        <v>2831</v>
      </c>
      <c r="G1652" t="s">
        <v>101</v>
      </c>
      <c r="H1652">
        <v>45693</v>
      </c>
      <c r="I1652">
        <v>229.5</v>
      </c>
      <c r="Q1652" t="s">
        <v>54</v>
      </c>
    </row>
    <row r="1653" spans="2:17" hidden="1" x14ac:dyDescent="0.25">
      <c r="B1653">
        <v>104758</v>
      </c>
      <c r="C1653" t="s">
        <v>188</v>
      </c>
      <c r="D1653" t="s">
        <v>76</v>
      </c>
      <c r="E1653" t="s">
        <v>3427</v>
      </c>
      <c r="F1653" t="s">
        <v>3428</v>
      </c>
      <c r="G1653" t="s">
        <v>79</v>
      </c>
      <c r="H1653">
        <v>45582</v>
      </c>
      <c r="I1653">
        <v>-241.2</v>
      </c>
      <c r="Q1653" t="s">
        <v>54</v>
      </c>
    </row>
    <row r="1654" spans="2:17" hidden="1" x14ac:dyDescent="0.25">
      <c r="B1654">
        <v>122430</v>
      </c>
      <c r="C1654" t="s">
        <v>127</v>
      </c>
      <c r="D1654" t="s">
        <v>76</v>
      </c>
      <c r="E1654" t="s">
        <v>3429</v>
      </c>
      <c r="F1654" t="s">
        <v>685</v>
      </c>
      <c r="G1654" t="s">
        <v>101</v>
      </c>
      <c r="H1654">
        <v>45701</v>
      </c>
      <c r="I1654">
        <v>249.5</v>
      </c>
      <c r="Q1654" t="s">
        <v>54</v>
      </c>
    </row>
    <row r="1655" spans="2:17" hidden="1" x14ac:dyDescent="0.25">
      <c r="B1655">
        <v>121550</v>
      </c>
      <c r="C1655" t="s">
        <v>418</v>
      </c>
      <c r="D1655" t="s">
        <v>76</v>
      </c>
      <c r="E1655" t="s">
        <v>3430</v>
      </c>
      <c r="F1655" t="s">
        <v>3431</v>
      </c>
      <c r="G1655" t="s">
        <v>79</v>
      </c>
      <c r="H1655">
        <v>45617</v>
      </c>
      <c r="I1655">
        <v>468.41</v>
      </c>
      <c r="Q1655" t="s">
        <v>54</v>
      </c>
    </row>
    <row r="1656" spans="2:17" hidden="1" x14ac:dyDescent="0.25">
      <c r="B1656">
        <v>107659</v>
      </c>
      <c r="C1656" t="s">
        <v>679</v>
      </c>
      <c r="D1656" t="s">
        <v>76</v>
      </c>
      <c r="E1656" t="s">
        <v>3432</v>
      </c>
      <c r="F1656" t="s">
        <v>3433</v>
      </c>
      <c r="G1656" t="s">
        <v>79</v>
      </c>
      <c r="H1656">
        <v>45631</v>
      </c>
      <c r="I1656">
        <v>10062.89</v>
      </c>
      <c r="Q1656" t="s">
        <v>54</v>
      </c>
    </row>
    <row r="1657" spans="2:17" hidden="1" x14ac:dyDescent="0.25">
      <c r="B1657">
        <v>110479</v>
      </c>
      <c r="C1657" t="s">
        <v>323</v>
      </c>
      <c r="D1657" t="s">
        <v>76</v>
      </c>
      <c r="E1657" t="s">
        <v>3434</v>
      </c>
      <c r="F1657" t="s">
        <v>3435</v>
      </c>
      <c r="G1657" t="s">
        <v>79</v>
      </c>
      <c r="H1657">
        <v>45611</v>
      </c>
      <c r="I1657">
        <v>15.76</v>
      </c>
      <c r="Q1657" t="s">
        <v>54</v>
      </c>
    </row>
    <row r="1658" spans="2:17" hidden="1" x14ac:dyDescent="0.25">
      <c r="B1658">
        <v>122430</v>
      </c>
      <c r="C1658" t="s">
        <v>127</v>
      </c>
      <c r="D1658" t="s">
        <v>76</v>
      </c>
      <c r="E1658" t="s">
        <v>3436</v>
      </c>
      <c r="F1658" t="s">
        <v>3437</v>
      </c>
      <c r="G1658" t="s">
        <v>101</v>
      </c>
      <c r="H1658">
        <v>45698</v>
      </c>
      <c r="I1658">
        <v>237.2</v>
      </c>
      <c r="Q1658" t="s">
        <v>54</v>
      </c>
    </row>
    <row r="1659" spans="2:17" hidden="1" x14ac:dyDescent="0.25">
      <c r="B1659">
        <v>118169</v>
      </c>
      <c r="C1659" t="s">
        <v>1530</v>
      </c>
      <c r="D1659" t="s">
        <v>76</v>
      </c>
      <c r="E1659" t="s">
        <v>3438</v>
      </c>
      <c r="F1659" t="s">
        <v>3439</v>
      </c>
      <c r="G1659" t="s">
        <v>79</v>
      </c>
      <c r="H1659">
        <v>45622</v>
      </c>
      <c r="I1659">
        <v>3235</v>
      </c>
      <c r="Q1659" t="s">
        <v>54</v>
      </c>
    </row>
    <row r="1660" spans="2:17" hidden="1" x14ac:dyDescent="0.25">
      <c r="B1660">
        <v>122430</v>
      </c>
      <c r="C1660" t="s">
        <v>127</v>
      </c>
      <c r="D1660" t="s">
        <v>76</v>
      </c>
      <c r="E1660" t="s">
        <v>3440</v>
      </c>
      <c r="F1660" t="s">
        <v>3441</v>
      </c>
      <c r="G1660" t="s">
        <v>79</v>
      </c>
      <c r="H1660">
        <v>45595</v>
      </c>
      <c r="I1660">
        <v>241.2</v>
      </c>
      <c r="Q1660" t="s">
        <v>54</v>
      </c>
    </row>
    <row r="1661" spans="2:17" hidden="1" x14ac:dyDescent="0.25">
      <c r="B1661">
        <v>107786</v>
      </c>
      <c r="C1661" t="s">
        <v>242</v>
      </c>
      <c r="D1661" t="s">
        <v>76</v>
      </c>
      <c r="E1661" t="s">
        <v>3442</v>
      </c>
      <c r="F1661" t="s">
        <v>3443</v>
      </c>
      <c r="G1661" t="s">
        <v>79</v>
      </c>
      <c r="H1661">
        <v>45649</v>
      </c>
      <c r="I1661">
        <v>239.62</v>
      </c>
      <c r="Q1661" t="s">
        <v>54</v>
      </c>
    </row>
    <row r="1662" spans="2:17" hidden="1" x14ac:dyDescent="0.25">
      <c r="B1662">
        <v>101101</v>
      </c>
      <c r="C1662" t="s">
        <v>460</v>
      </c>
      <c r="D1662" t="s">
        <v>76</v>
      </c>
      <c r="E1662" t="s">
        <v>3444</v>
      </c>
      <c r="F1662" t="s">
        <v>3445</v>
      </c>
      <c r="G1662" t="s">
        <v>79</v>
      </c>
      <c r="H1662">
        <v>45603</v>
      </c>
      <c r="I1662">
        <v>10858.6</v>
      </c>
      <c r="Q1662" t="s">
        <v>54</v>
      </c>
    </row>
    <row r="1663" spans="2:17" hidden="1" x14ac:dyDescent="0.25">
      <c r="B1663">
        <v>107786</v>
      </c>
      <c r="C1663" t="s">
        <v>242</v>
      </c>
      <c r="D1663" t="s">
        <v>76</v>
      </c>
      <c r="E1663" t="s">
        <v>3446</v>
      </c>
      <c r="F1663" t="s">
        <v>3447</v>
      </c>
      <c r="G1663" t="s">
        <v>79</v>
      </c>
      <c r="H1663">
        <v>45601</v>
      </c>
      <c r="I1663">
        <v>3939.4</v>
      </c>
      <c r="Q1663" t="s">
        <v>54</v>
      </c>
    </row>
    <row r="1664" spans="2:17" hidden="1" x14ac:dyDescent="0.25">
      <c r="B1664">
        <v>104758</v>
      </c>
      <c r="C1664" t="s">
        <v>188</v>
      </c>
      <c r="D1664" t="s">
        <v>76</v>
      </c>
      <c r="E1664" t="s">
        <v>3448</v>
      </c>
      <c r="F1664" t="s">
        <v>3449</v>
      </c>
      <c r="G1664" t="s">
        <v>79</v>
      </c>
      <c r="H1664">
        <v>45649</v>
      </c>
      <c r="I1664">
        <v>160.80000000000001</v>
      </c>
      <c r="Q1664" t="s">
        <v>54</v>
      </c>
    </row>
    <row r="1665" spans="2:17" hidden="1" x14ac:dyDescent="0.25">
      <c r="B1665">
        <v>104758</v>
      </c>
      <c r="C1665" t="s">
        <v>188</v>
      </c>
      <c r="D1665" t="s">
        <v>76</v>
      </c>
      <c r="E1665" t="s">
        <v>3450</v>
      </c>
      <c r="F1665" t="s">
        <v>3451</v>
      </c>
      <c r="G1665" t="s">
        <v>101</v>
      </c>
      <c r="H1665">
        <v>45688</v>
      </c>
      <c r="I1665">
        <v>1286.4000000000001</v>
      </c>
      <c r="Q1665" t="s">
        <v>54</v>
      </c>
    </row>
    <row r="1666" spans="2:17" hidden="1" x14ac:dyDescent="0.25">
      <c r="B1666">
        <v>103423</v>
      </c>
      <c r="C1666" t="s">
        <v>82</v>
      </c>
      <c r="D1666" t="s">
        <v>76</v>
      </c>
      <c r="E1666" t="s">
        <v>3452</v>
      </c>
      <c r="F1666" t="s">
        <v>3453</v>
      </c>
      <c r="G1666" t="s">
        <v>101</v>
      </c>
      <c r="H1666">
        <v>45686</v>
      </c>
      <c r="I1666">
        <v>441.3</v>
      </c>
      <c r="Q1666" t="s">
        <v>54</v>
      </c>
    </row>
    <row r="1667" spans="2:17" hidden="1" x14ac:dyDescent="0.25">
      <c r="B1667">
        <v>104758</v>
      </c>
      <c r="C1667" t="s">
        <v>188</v>
      </c>
      <c r="D1667" t="s">
        <v>76</v>
      </c>
      <c r="E1667" t="s">
        <v>3454</v>
      </c>
      <c r="F1667" t="s">
        <v>3455</v>
      </c>
      <c r="G1667" t="s">
        <v>79</v>
      </c>
      <c r="H1667">
        <v>45593</v>
      </c>
      <c r="I1667">
        <v>187.2</v>
      </c>
      <c r="Q1667" t="s">
        <v>54</v>
      </c>
    </row>
    <row r="1668" spans="2:17" hidden="1" x14ac:dyDescent="0.25">
      <c r="B1668">
        <v>107786</v>
      </c>
      <c r="C1668" t="s">
        <v>242</v>
      </c>
      <c r="D1668" t="s">
        <v>76</v>
      </c>
      <c r="E1668" t="s">
        <v>3456</v>
      </c>
      <c r="F1668" t="s">
        <v>3457</v>
      </c>
      <c r="G1668" t="s">
        <v>101</v>
      </c>
      <c r="H1668">
        <v>45671</v>
      </c>
      <c r="I1668">
        <v>869.04</v>
      </c>
      <c r="Q1668" t="s">
        <v>54</v>
      </c>
    </row>
    <row r="1669" spans="2:17" hidden="1" x14ac:dyDescent="0.25">
      <c r="B1669">
        <v>107346</v>
      </c>
      <c r="C1669" t="s">
        <v>3459</v>
      </c>
      <c r="D1669" t="s">
        <v>76</v>
      </c>
      <c r="E1669" t="s">
        <v>3460</v>
      </c>
      <c r="F1669" t="s">
        <v>3461</v>
      </c>
      <c r="G1669" t="s">
        <v>101</v>
      </c>
      <c r="H1669">
        <v>45714</v>
      </c>
      <c r="I1669">
        <v>375.06</v>
      </c>
      <c r="Q1669" t="s">
        <v>54</v>
      </c>
    </row>
    <row r="1670" spans="2:17" hidden="1" x14ac:dyDescent="0.25">
      <c r="B1670">
        <v>103423</v>
      </c>
      <c r="C1670" t="s">
        <v>82</v>
      </c>
      <c r="D1670" t="s">
        <v>76</v>
      </c>
      <c r="E1670" t="s">
        <v>3462</v>
      </c>
      <c r="F1670" t="s">
        <v>3463</v>
      </c>
      <c r="G1670" t="s">
        <v>79</v>
      </c>
      <c r="H1670">
        <v>45636</v>
      </c>
      <c r="I1670">
        <v>3468.61</v>
      </c>
      <c r="Q1670" t="s">
        <v>54</v>
      </c>
    </row>
    <row r="1671" spans="2:17" hidden="1" x14ac:dyDescent="0.25">
      <c r="B1671">
        <v>107786</v>
      </c>
      <c r="C1671" t="s">
        <v>242</v>
      </c>
      <c r="D1671" t="s">
        <v>76</v>
      </c>
      <c r="E1671" t="s">
        <v>3464</v>
      </c>
      <c r="F1671" t="s">
        <v>2048</v>
      </c>
      <c r="G1671" t="s">
        <v>79</v>
      </c>
      <c r="H1671">
        <v>45644</v>
      </c>
      <c r="I1671">
        <v>124.24</v>
      </c>
      <c r="Q1671" t="s">
        <v>54</v>
      </c>
    </row>
    <row r="1672" spans="2:17" hidden="1" x14ac:dyDescent="0.25">
      <c r="B1672">
        <v>122430</v>
      </c>
      <c r="C1672" t="s">
        <v>127</v>
      </c>
      <c r="D1672" t="s">
        <v>76</v>
      </c>
      <c r="E1672" t="s">
        <v>3465</v>
      </c>
      <c r="F1672" t="s">
        <v>2829</v>
      </c>
      <c r="G1672" t="s">
        <v>101</v>
      </c>
      <c r="H1672">
        <v>45701</v>
      </c>
      <c r="I1672">
        <v>2554.9299999999998</v>
      </c>
      <c r="Q1672" t="s">
        <v>54</v>
      </c>
    </row>
    <row r="1673" spans="2:17" hidden="1" x14ac:dyDescent="0.25">
      <c r="B1673">
        <v>108756</v>
      </c>
      <c r="C1673" t="s">
        <v>316</v>
      </c>
      <c r="D1673" t="s">
        <v>76</v>
      </c>
      <c r="E1673" t="s">
        <v>3466</v>
      </c>
      <c r="F1673" t="s">
        <v>3467</v>
      </c>
      <c r="G1673" t="s">
        <v>79</v>
      </c>
      <c r="H1673">
        <v>45621</v>
      </c>
      <c r="I1673">
        <v>340.32</v>
      </c>
      <c r="Q1673" t="s">
        <v>54</v>
      </c>
    </row>
    <row r="1674" spans="2:17" hidden="1" x14ac:dyDescent="0.25">
      <c r="B1674">
        <v>102775</v>
      </c>
      <c r="C1674" t="s">
        <v>75</v>
      </c>
      <c r="D1674" t="s">
        <v>76</v>
      </c>
      <c r="E1674" t="s">
        <v>3468</v>
      </c>
      <c r="F1674" t="s">
        <v>3469</v>
      </c>
      <c r="G1674" t="s">
        <v>79</v>
      </c>
      <c r="H1674">
        <v>45566</v>
      </c>
      <c r="I1674">
        <v>0</v>
      </c>
      <c r="Q1674" t="s">
        <v>54</v>
      </c>
    </row>
    <row r="1675" spans="2:17" hidden="1" x14ac:dyDescent="0.25">
      <c r="B1675">
        <v>107786</v>
      </c>
      <c r="C1675" t="s">
        <v>242</v>
      </c>
      <c r="D1675" t="s">
        <v>76</v>
      </c>
      <c r="E1675" t="s">
        <v>3470</v>
      </c>
      <c r="F1675" t="s">
        <v>1675</v>
      </c>
      <c r="G1675" t="s">
        <v>101</v>
      </c>
      <c r="H1675">
        <v>45672</v>
      </c>
      <c r="I1675">
        <v>77.319999999999993</v>
      </c>
      <c r="Q1675" t="s">
        <v>54</v>
      </c>
    </row>
    <row r="1676" spans="2:17" hidden="1" x14ac:dyDescent="0.25">
      <c r="B1676">
        <v>103423</v>
      </c>
      <c r="C1676" t="s">
        <v>82</v>
      </c>
      <c r="D1676" t="s">
        <v>76</v>
      </c>
      <c r="E1676" t="s">
        <v>3471</v>
      </c>
      <c r="F1676" t="s">
        <v>2117</v>
      </c>
      <c r="G1676" t="s">
        <v>101</v>
      </c>
      <c r="H1676">
        <v>45694</v>
      </c>
      <c r="I1676">
        <v>796.8</v>
      </c>
      <c r="Q1676" t="s">
        <v>54</v>
      </c>
    </row>
    <row r="1677" spans="2:17" hidden="1" x14ac:dyDescent="0.25">
      <c r="B1677">
        <v>103423</v>
      </c>
      <c r="C1677" t="s">
        <v>82</v>
      </c>
      <c r="D1677" t="s">
        <v>76</v>
      </c>
      <c r="E1677" t="s">
        <v>3472</v>
      </c>
      <c r="F1677" t="s">
        <v>3473</v>
      </c>
      <c r="G1677" t="s">
        <v>79</v>
      </c>
      <c r="H1677">
        <v>45569</v>
      </c>
      <c r="I1677">
        <v>2280.04</v>
      </c>
      <c r="Q1677" t="s">
        <v>54</v>
      </c>
    </row>
    <row r="1678" spans="2:17" hidden="1" x14ac:dyDescent="0.25">
      <c r="B1678">
        <v>122430</v>
      </c>
      <c r="C1678" t="s">
        <v>127</v>
      </c>
      <c r="D1678" t="s">
        <v>76</v>
      </c>
      <c r="E1678" t="s">
        <v>3474</v>
      </c>
      <c r="F1678" t="s">
        <v>3475</v>
      </c>
      <c r="G1678" t="s">
        <v>79</v>
      </c>
      <c r="H1678">
        <v>45645</v>
      </c>
      <c r="I1678">
        <v>80.400000000000006</v>
      </c>
      <c r="Q1678" t="s">
        <v>54</v>
      </c>
    </row>
    <row r="1679" spans="2:17" hidden="1" x14ac:dyDescent="0.25">
      <c r="B1679">
        <v>108481</v>
      </c>
      <c r="C1679" t="s">
        <v>121</v>
      </c>
      <c r="D1679" t="s">
        <v>76</v>
      </c>
      <c r="E1679" t="s">
        <v>3476</v>
      </c>
      <c r="F1679" t="s">
        <v>3477</v>
      </c>
      <c r="G1679" t="s">
        <v>79</v>
      </c>
      <c r="H1679">
        <v>45596</v>
      </c>
      <c r="I1679">
        <v>199.37</v>
      </c>
      <c r="Q1679" t="s">
        <v>54</v>
      </c>
    </row>
    <row r="1680" spans="2:17" hidden="1" x14ac:dyDescent="0.25">
      <c r="B1680">
        <v>108164</v>
      </c>
      <c r="C1680" t="s">
        <v>86</v>
      </c>
      <c r="D1680" t="s">
        <v>76</v>
      </c>
      <c r="E1680" t="s">
        <v>3478</v>
      </c>
      <c r="F1680" t="s">
        <v>3479</v>
      </c>
      <c r="G1680" t="s">
        <v>79</v>
      </c>
      <c r="H1680">
        <v>45636</v>
      </c>
      <c r="I1680">
        <v>3100.96</v>
      </c>
      <c r="Q1680" t="s">
        <v>54</v>
      </c>
    </row>
    <row r="1681" spans="2:17" hidden="1" x14ac:dyDescent="0.25">
      <c r="B1681">
        <v>104758</v>
      </c>
      <c r="C1681" t="s">
        <v>188</v>
      </c>
      <c r="D1681" t="s">
        <v>76</v>
      </c>
      <c r="E1681" t="s">
        <v>3480</v>
      </c>
      <c r="F1681" t="s">
        <v>3481</v>
      </c>
      <c r="G1681" t="s">
        <v>79</v>
      </c>
      <c r="H1681">
        <v>45581</v>
      </c>
      <c r="I1681">
        <v>5313.84</v>
      </c>
      <c r="Q1681" t="s">
        <v>54</v>
      </c>
    </row>
    <row r="1682" spans="2:17" hidden="1" x14ac:dyDescent="0.25">
      <c r="B1682">
        <v>127228</v>
      </c>
      <c r="C1682" t="s">
        <v>355</v>
      </c>
      <c r="D1682" t="s">
        <v>76</v>
      </c>
      <c r="E1682" t="s">
        <v>3482</v>
      </c>
      <c r="F1682" t="s">
        <v>3483</v>
      </c>
      <c r="G1682" t="s">
        <v>79</v>
      </c>
      <c r="H1682">
        <v>45642</v>
      </c>
      <c r="I1682">
        <v>2637.72</v>
      </c>
      <c r="Q1682" t="s">
        <v>54</v>
      </c>
    </row>
    <row r="1683" spans="2:17" hidden="1" x14ac:dyDescent="0.25">
      <c r="B1683">
        <v>121550</v>
      </c>
      <c r="C1683" t="s">
        <v>418</v>
      </c>
      <c r="D1683" t="s">
        <v>76</v>
      </c>
      <c r="E1683" t="s">
        <v>3484</v>
      </c>
      <c r="F1683" t="s">
        <v>987</v>
      </c>
      <c r="G1683" t="s">
        <v>79</v>
      </c>
      <c r="H1683">
        <v>45642</v>
      </c>
      <c r="I1683">
        <v>462.07</v>
      </c>
      <c r="Q1683" t="s">
        <v>54</v>
      </c>
    </row>
    <row r="1684" spans="2:17" hidden="1" x14ac:dyDescent="0.25">
      <c r="B1684">
        <v>123920</v>
      </c>
      <c r="C1684" t="s">
        <v>2529</v>
      </c>
      <c r="D1684" t="s">
        <v>76</v>
      </c>
      <c r="E1684" t="s">
        <v>3485</v>
      </c>
      <c r="F1684" t="s">
        <v>2531</v>
      </c>
      <c r="G1684" t="s">
        <v>79</v>
      </c>
      <c r="H1684">
        <v>45716</v>
      </c>
      <c r="I1684">
        <v>5120.8100000000004</v>
      </c>
      <c r="Q1684" t="s">
        <v>54</v>
      </c>
    </row>
    <row r="1685" spans="2:17" hidden="1" x14ac:dyDescent="0.25">
      <c r="B1685">
        <v>100067</v>
      </c>
      <c r="C1685" t="s">
        <v>323</v>
      </c>
      <c r="D1685" t="s">
        <v>76</v>
      </c>
      <c r="E1685" t="s">
        <v>3486</v>
      </c>
      <c r="F1685" t="s">
        <v>3487</v>
      </c>
      <c r="G1685" t="s">
        <v>101</v>
      </c>
      <c r="H1685">
        <v>45709</v>
      </c>
      <c r="I1685">
        <v>17728.82</v>
      </c>
      <c r="Q1685" t="s">
        <v>54</v>
      </c>
    </row>
    <row r="1686" spans="2:17" hidden="1" x14ac:dyDescent="0.25">
      <c r="B1686">
        <v>107659</v>
      </c>
      <c r="C1686" t="s">
        <v>679</v>
      </c>
      <c r="D1686" t="s">
        <v>76</v>
      </c>
      <c r="E1686" t="s">
        <v>3488</v>
      </c>
      <c r="F1686" t="s">
        <v>3489</v>
      </c>
      <c r="G1686" t="s">
        <v>79</v>
      </c>
      <c r="H1686">
        <v>45636</v>
      </c>
      <c r="I1686">
        <v>384.14</v>
      </c>
      <c r="Q1686" t="s">
        <v>54</v>
      </c>
    </row>
    <row r="1687" spans="2:17" hidden="1" x14ac:dyDescent="0.25">
      <c r="B1687">
        <v>107486</v>
      </c>
      <c r="C1687" t="s">
        <v>308</v>
      </c>
      <c r="D1687" t="s">
        <v>76</v>
      </c>
      <c r="E1687" t="s">
        <v>3490</v>
      </c>
      <c r="F1687" t="s">
        <v>3491</v>
      </c>
      <c r="G1687" t="s">
        <v>79</v>
      </c>
      <c r="H1687">
        <v>45680</v>
      </c>
      <c r="I1687">
        <v>721.67</v>
      </c>
      <c r="Q1687" t="s">
        <v>54</v>
      </c>
    </row>
    <row r="1688" spans="2:17" hidden="1" x14ac:dyDescent="0.25">
      <c r="B1688">
        <v>107776</v>
      </c>
      <c r="C1688" t="s">
        <v>151</v>
      </c>
      <c r="D1688" t="s">
        <v>76</v>
      </c>
      <c r="E1688" t="s">
        <v>3492</v>
      </c>
      <c r="F1688" t="s">
        <v>3493</v>
      </c>
      <c r="G1688" t="s">
        <v>79</v>
      </c>
      <c r="H1688">
        <v>45618</v>
      </c>
      <c r="I1688">
        <v>305.94</v>
      </c>
      <c r="Q1688" t="s">
        <v>54</v>
      </c>
    </row>
    <row r="1689" spans="2:17" hidden="1" x14ac:dyDescent="0.25">
      <c r="B1689">
        <v>122430</v>
      </c>
      <c r="C1689" t="s">
        <v>127</v>
      </c>
      <c r="D1689" t="s">
        <v>76</v>
      </c>
      <c r="E1689" t="s">
        <v>3494</v>
      </c>
      <c r="F1689" t="s">
        <v>3495</v>
      </c>
      <c r="G1689" t="s">
        <v>79</v>
      </c>
      <c r="H1689">
        <v>45631</v>
      </c>
      <c r="I1689">
        <v>1390.83</v>
      </c>
      <c r="Q1689" t="s">
        <v>54</v>
      </c>
    </row>
    <row r="1690" spans="2:17" hidden="1" x14ac:dyDescent="0.25">
      <c r="B1690">
        <v>107786</v>
      </c>
      <c r="C1690" t="s">
        <v>242</v>
      </c>
      <c r="D1690" t="s">
        <v>76</v>
      </c>
      <c r="E1690" t="s">
        <v>3496</v>
      </c>
      <c r="F1690" t="s">
        <v>3497</v>
      </c>
      <c r="G1690" t="s">
        <v>101</v>
      </c>
      <c r="H1690">
        <v>45709</v>
      </c>
      <c r="I1690">
        <v>336.6</v>
      </c>
      <c r="Q1690" t="s">
        <v>54</v>
      </c>
    </row>
    <row r="1691" spans="2:17" hidden="1" x14ac:dyDescent="0.25">
      <c r="B1691">
        <v>122430</v>
      </c>
      <c r="C1691" t="s">
        <v>127</v>
      </c>
      <c r="D1691" t="s">
        <v>76</v>
      </c>
      <c r="E1691" t="s">
        <v>3498</v>
      </c>
      <c r="F1691" t="s">
        <v>3499</v>
      </c>
      <c r="G1691" t="s">
        <v>79</v>
      </c>
      <c r="H1691">
        <v>45659</v>
      </c>
      <c r="I1691">
        <v>1366.8</v>
      </c>
      <c r="Q1691" t="s">
        <v>54</v>
      </c>
    </row>
    <row r="1692" spans="2:17" hidden="1" x14ac:dyDescent="0.25">
      <c r="B1692">
        <v>1239</v>
      </c>
      <c r="C1692" t="s">
        <v>3501</v>
      </c>
      <c r="D1692" t="s">
        <v>76</v>
      </c>
      <c r="E1692" t="s">
        <v>3502</v>
      </c>
      <c r="F1692" t="s">
        <v>3503</v>
      </c>
      <c r="G1692" t="s">
        <v>79</v>
      </c>
      <c r="H1692">
        <v>45566</v>
      </c>
      <c r="I1692">
        <v>697.96</v>
      </c>
      <c r="Q1692" t="s">
        <v>54</v>
      </c>
    </row>
    <row r="1693" spans="2:17" hidden="1" x14ac:dyDescent="0.25">
      <c r="B1693">
        <v>104758</v>
      </c>
      <c r="C1693" t="s">
        <v>188</v>
      </c>
      <c r="D1693" t="s">
        <v>76</v>
      </c>
      <c r="E1693" t="s">
        <v>3504</v>
      </c>
      <c r="F1693" t="s">
        <v>3505</v>
      </c>
      <c r="G1693" t="s">
        <v>79</v>
      </c>
      <c r="H1693">
        <v>45639</v>
      </c>
      <c r="I1693">
        <v>92.4</v>
      </c>
      <c r="Q1693" t="s">
        <v>54</v>
      </c>
    </row>
    <row r="1694" spans="2:17" hidden="1" x14ac:dyDescent="0.25">
      <c r="B1694">
        <v>103423</v>
      </c>
      <c r="C1694" t="s">
        <v>82</v>
      </c>
      <c r="D1694" t="s">
        <v>76</v>
      </c>
      <c r="E1694" t="s">
        <v>3506</v>
      </c>
      <c r="F1694" t="s">
        <v>3507</v>
      </c>
      <c r="G1694" t="s">
        <v>79</v>
      </c>
      <c r="H1694">
        <v>45609</v>
      </c>
      <c r="I1694">
        <v>844.02</v>
      </c>
      <c r="Q1694" t="s">
        <v>54</v>
      </c>
    </row>
    <row r="1695" spans="2:17" hidden="1" x14ac:dyDescent="0.25">
      <c r="B1695">
        <v>109043</v>
      </c>
      <c r="C1695" t="s">
        <v>2533</v>
      </c>
      <c r="D1695" t="s">
        <v>76</v>
      </c>
      <c r="E1695" t="s">
        <v>3508</v>
      </c>
      <c r="F1695" t="s">
        <v>3509</v>
      </c>
      <c r="G1695" t="s">
        <v>79</v>
      </c>
      <c r="H1695">
        <v>45602</v>
      </c>
      <c r="I1695">
        <v>19386.25</v>
      </c>
      <c r="Q1695" t="s">
        <v>54</v>
      </c>
    </row>
    <row r="1696" spans="2:17" hidden="1" x14ac:dyDescent="0.25">
      <c r="B1696">
        <v>107768</v>
      </c>
      <c r="C1696" t="s">
        <v>225</v>
      </c>
      <c r="D1696" t="s">
        <v>76</v>
      </c>
      <c r="E1696" t="s">
        <v>3510</v>
      </c>
      <c r="F1696" t="s">
        <v>3511</v>
      </c>
      <c r="G1696" t="s">
        <v>79</v>
      </c>
      <c r="H1696">
        <v>45643</v>
      </c>
      <c r="I1696">
        <v>1661.5</v>
      </c>
      <c r="Q1696" t="s">
        <v>54</v>
      </c>
    </row>
    <row r="1697" spans="2:17" hidden="1" x14ac:dyDescent="0.25">
      <c r="B1697">
        <v>108917</v>
      </c>
      <c r="C1697" t="s">
        <v>2073</v>
      </c>
      <c r="D1697" t="s">
        <v>76</v>
      </c>
      <c r="E1697" t="s">
        <v>3512</v>
      </c>
      <c r="F1697" t="s">
        <v>3513</v>
      </c>
      <c r="G1697" t="s">
        <v>79</v>
      </c>
      <c r="H1697">
        <v>45614</v>
      </c>
      <c r="I1697">
        <v>700</v>
      </c>
      <c r="Q1697" t="s">
        <v>54</v>
      </c>
    </row>
    <row r="1698" spans="2:17" hidden="1" x14ac:dyDescent="0.25">
      <c r="B1698">
        <v>107786</v>
      </c>
      <c r="C1698" t="s">
        <v>242</v>
      </c>
      <c r="D1698" t="s">
        <v>76</v>
      </c>
      <c r="E1698" t="s">
        <v>3514</v>
      </c>
      <c r="F1698" t="s">
        <v>3457</v>
      </c>
      <c r="G1698" t="s">
        <v>101</v>
      </c>
      <c r="H1698">
        <v>45666</v>
      </c>
      <c r="I1698">
        <v>167.84</v>
      </c>
      <c r="Q1698" t="s">
        <v>54</v>
      </c>
    </row>
    <row r="1699" spans="2:17" hidden="1" x14ac:dyDescent="0.25">
      <c r="B1699">
        <v>109455</v>
      </c>
      <c r="C1699" t="s">
        <v>312</v>
      </c>
      <c r="D1699" t="s">
        <v>76</v>
      </c>
      <c r="E1699" t="s">
        <v>3515</v>
      </c>
      <c r="F1699" t="s">
        <v>3516</v>
      </c>
      <c r="G1699" t="s">
        <v>101</v>
      </c>
      <c r="H1699">
        <v>45716</v>
      </c>
      <c r="I1699">
        <v>373.43</v>
      </c>
      <c r="Q1699" t="s">
        <v>54</v>
      </c>
    </row>
    <row r="1700" spans="2:17" hidden="1" x14ac:dyDescent="0.25">
      <c r="B1700">
        <v>103423</v>
      </c>
      <c r="C1700" t="s">
        <v>82</v>
      </c>
      <c r="D1700" t="s">
        <v>76</v>
      </c>
      <c r="E1700" t="s">
        <v>3517</v>
      </c>
      <c r="F1700" t="s">
        <v>3518</v>
      </c>
      <c r="G1700" t="s">
        <v>79</v>
      </c>
      <c r="H1700">
        <v>45602</v>
      </c>
      <c r="I1700">
        <v>15487.76</v>
      </c>
      <c r="Q1700" t="s">
        <v>54</v>
      </c>
    </row>
    <row r="1701" spans="2:17" hidden="1" x14ac:dyDescent="0.25">
      <c r="B1701">
        <v>108164</v>
      </c>
      <c r="C1701" t="s">
        <v>86</v>
      </c>
      <c r="D1701" t="s">
        <v>76</v>
      </c>
      <c r="E1701" t="s">
        <v>3519</v>
      </c>
      <c r="F1701" t="s">
        <v>3520</v>
      </c>
      <c r="G1701" t="s">
        <v>101</v>
      </c>
      <c r="H1701">
        <v>45670</v>
      </c>
      <c r="I1701">
        <v>11626.08</v>
      </c>
      <c r="Q1701" t="s">
        <v>54</v>
      </c>
    </row>
    <row r="1702" spans="2:17" hidden="1" x14ac:dyDescent="0.25">
      <c r="B1702">
        <v>103423</v>
      </c>
      <c r="C1702" t="s">
        <v>82</v>
      </c>
      <c r="D1702" t="s">
        <v>76</v>
      </c>
      <c r="E1702" t="s">
        <v>3521</v>
      </c>
      <c r="F1702" t="s">
        <v>3522</v>
      </c>
      <c r="G1702" t="s">
        <v>79</v>
      </c>
      <c r="H1702">
        <v>45615</v>
      </c>
      <c r="I1702">
        <v>1210.6600000000001</v>
      </c>
      <c r="Q1702" t="s">
        <v>54</v>
      </c>
    </row>
    <row r="1703" spans="2:17" hidden="1" x14ac:dyDescent="0.25">
      <c r="B1703">
        <v>107776</v>
      </c>
      <c r="C1703" t="s">
        <v>151</v>
      </c>
      <c r="D1703" t="s">
        <v>76</v>
      </c>
      <c r="E1703" t="s">
        <v>3523</v>
      </c>
      <c r="F1703" t="s">
        <v>3524</v>
      </c>
      <c r="G1703" t="s">
        <v>79</v>
      </c>
      <c r="H1703">
        <v>45590</v>
      </c>
      <c r="I1703">
        <v>23.33</v>
      </c>
      <c r="Q1703" t="s">
        <v>54</v>
      </c>
    </row>
    <row r="1704" spans="2:17" hidden="1" x14ac:dyDescent="0.25">
      <c r="B1704">
        <v>122430</v>
      </c>
      <c r="C1704" t="s">
        <v>127</v>
      </c>
      <c r="D1704" t="s">
        <v>76</v>
      </c>
      <c r="E1704" t="s">
        <v>3525</v>
      </c>
      <c r="F1704" t="s">
        <v>3526</v>
      </c>
      <c r="G1704" t="s">
        <v>101</v>
      </c>
      <c r="H1704">
        <v>45714</v>
      </c>
      <c r="I1704">
        <v>321.60000000000002</v>
      </c>
      <c r="Q1704" t="s">
        <v>54</v>
      </c>
    </row>
    <row r="1705" spans="2:17" hidden="1" x14ac:dyDescent="0.25">
      <c r="B1705">
        <v>107776</v>
      </c>
      <c r="C1705" t="s">
        <v>151</v>
      </c>
      <c r="D1705" t="s">
        <v>76</v>
      </c>
      <c r="E1705" t="s">
        <v>3527</v>
      </c>
      <c r="F1705" t="s">
        <v>3528</v>
      </c>
      <c r="G1705" t="s">
        <v>79</v>
      </c>
      <c r="H1705">
        <v>45566</v>
      </c>
      <c r="I1705">
        <v>187.19</v>
      </c>
      <c r="Q1705" t="s">
        <v>54</v>
      </c>
    </row>
    <row r="1706" spans="2:17" hidden="1" x14ac:dyDescent="0.25">
      <c r="B1706">
        <v>107786</v>
      </c>
      <c r="C1706" t="s">
        <v>242</v>
      </c>
      <c r="D1706" t="s">
        <v>76</v>
      </c>
      <c r="E1706" t="s">
        <v>3529</v>
      </c>
      <c r="F1706" t="s">
        <v>3530</v>
      </c>
      <c r="G1706" t="s">
        <v>101</v>
      </c>
      <c r="H1706">
        <v>45665</v>
      </c>
      <c r="I1706">
        <v>9.02</v>
      </c>
      <c r="Q1706" t="s">
        <v>54</v>
      </c>
    </row>
    <row r="1707" spans="2:17" hidden="1" x14ac:dyDescent="0.25">
      <c r="B1707">
        <v>122430</v>
      </c>
      <c r="C1707" t="s">
        <v>127</v>
      </c>
      <c r="D1707" t="s">
        <v>76</v>
      </c>
      <c r="E1707" t="s">
        <v>3531</v>
      </c>
      <c r="F1707" t="s">
        <v>3532</v>
      </c>
      <c r="G1707" t="s">
        <v>79</v>
      </c>
      <c r="H1707">
        <v>45596</v>
      </c>
      <c r="I1707">
        <v>1071.73</v>
      </c>
      <c r="Q1707" t="s">
        <v>54</v>
      </c>
    </row>
    <row r="1708" spans="2:17" hidden="1" x14ac:dyDescent="0.25">
      <c r="B1708">
        <v>108164</v>
      </c>
      <c r="C1708" t="s">
        <v>86</v>
      </c>
      <c r="D1708" t="s">
        <v>76</v>
      </c>
      <c r="E1708" t="s">
        <v>3533</v>
      </c>
      <c r="F1708" t="s">
        <v>2958</v>
      </c>
      <c r="G1708" t="s">
        <v>79</v>
      </c>
      <c r="H1708">
        <v>45672</v>
      </c>
      <c r="I1708">
        <v>-18.88</v>
      </c>
      <c r="Q1708" t="s">
        <v>54</v>
      </c>
    </row>
    <row r="1709" spans="2:17" hidden="1" x14ac:dyDescent="0.25">
      <c r="B1709">
        <v>129612</v>
      </c>
      <c r="C1709" t="s">
        <v>282</v>
      </c>
      <c r="D1709" t="s">
        <v>76</v>
      </c>
      <c r="E1709" t="s">
        <v>3534</v>
      </c>
      <c r="F1709" t="s">
        <v>3535</v>
      </c>
      <c r="G1709" t="s">
        <v>79</v>
      </c>
      <c r="H1709">
        <v>45663</v>
      </c>
      <c r="I1709">
        <v>400.05</v>
      </c>
      <c r="Q1709" t="s">
        <v>54</v>
      </c>
    </row>
    <row r="1710" spans="2:17" hidden="1" x14ac:dyDescent="0.25">
      <c r="B1710">
        <v>108481</v>
      </c>
      <c r="C1710" t="s">
        <v>121</v>
      </c>
      <c r="D1710" t="s">
        <v>76</v>
      </c>
      <c r="E1710" t="s">
        <v>3536</v>
      </c>
      <c r="F1710" t="s">
        <v>3537</v>
      </c>
      <c r="G1710" t="s">
        <v>79</v>
      </c>
      <c r="H1710">
        <v>45579</v>
      </c>
      <c r="I1710">
        <v>7044.24</v>
      </c>
      <c r="Q1710" t="s">
        <v>54</v>
      </c>
    </row>
    <row r="1711" spans="2:17" hidden="1" x14ac:dyDescent="0.25">
      <c r="B1711">
        <v>107486</v>
      </c>
      <c r="C1711" t="s">
        <v>308</v>
      </c>
      <c r="D1711" t="s">
        <v>76</v>
      </c>
      <c r="E1711" t="s">
        <v>3538</v>
      </c>
      <c r="F1711" t="s">
        <v>1093</v>
      </c>
      <c r="G1711" t="s">
        <v>101</v>
      </c>
      <c r="H1711">
        <v>45713</v>
      </c>
      <c r="I1711">
        <v>199.4</v>
      </c>
      <c r="Q1711" t="s">
        <v>54</v>
      </c>
    </row>
    <row r="1712" spans="2:17" hidden="1" x14ac:dyDescent="0.25">
      <c r="B1712">
        <v>122430</v>
      </c>
      <c r="C1712" t="s">
        <v>127</v>
      </c>
      <c r="D1712" t="s">
        <v>76</v>
      </c>
      <c r="E1712" t="s">
        <v>3539</v>
      </c>
      <c r="F1712" t="s">
        <v>3540</v>
      </c>
      <c r="G1712" t="s">
        <v>101</v>
      </c>
      <c r="H1712">
        <v>45687</v>
      </c>
      <c r="I1712">
        <v>80.400000000000006</v>
      </c>
      <c r="Q1712" t="s">
        <v>54</v>
      </c>
    </row>
    <row r="1713" spans="2:17" hidden="1" x14ac:dyDescent="0.25">
      <c r="B1713">
        <v>128340</v>
      </c>
      <c r="C1713" t="s">
        <v>137</v>
      </c>
      <c r="D1713" t="s">
        <v>76</v>
      </c>
      <c r="E1713" t="s">
        <v>3541</v>
      </c>
      <c r="F1713" t="s">
        <v>3542</v>
      </c>
      <c r="G1713" t="s">
        <v>79</v>
      </c>
      <c r="H1713">
        <v>45652</v>
      </c>
      <c r="I1713">
        <v>354.58</v>
      </c>
      <c r="Q1713" t="s">
        <v>54</v>
      </c>
    </row>
    <row r="1714" spans="2:17" hidden="1" x14ac:dyDescent="0.25">
      <c r="B1714">
        <v>104758</v>
      </c>
      <c r="C1714" t="s">
        <v>188</v>
      </c>
      <c r="D1714" t="s">
        <v>76</v>
      </c>
      <c r="E1714" t="s">
        <v>3543</v>
      </c>
      <c r="F1714" t="s">
        <v>3544</v>
      </c>
      <c r="G1714" t="s">
        <v>79</v>
      </c>
      <c r="H1714">
        <v>45623</v>
      </c>
      <c r="I1714">
        <v>4108.72</v>
      </c>
      <c r="Q1714" t="s">
        <v>54</v>
      </c>
    </row>
    <row r="1715" spans="2:17" hidden="1" x14ac:dyDescent="0.25">
      <c r="B1715">
        <v>103423</v>
      </c>
      <c r="C1715" t="s">
        <v>82</v>
      </c>
      <c r="D1715" t="s">
        <v>76</v>
      </c>
      <c r="E1715" t="s">
        <v>3545</v>
      </c>
      <c r="F1715" t="s">
        <v>412</v>
      </c>
      <c r="G1715" t="s">
        <v>101</v>
      </c>
      <c r="H1715">
        <v>45698</v>
      </c>
      <c r="I1715">
        <v>2736.01</v>
      </c>
      <c r="Q1715" t="s">
        <v>54</v>
      </c>
    </row>
    <row r="1716" spans="2:17" hidden="1" x14ac:dyDescent="0.25">
      <c r="B1716">
        <v>108164</v>
      </c>
      <c r="C1716" t="s">
        <v>86</v>
      </c>
      <c r="D1716" t="s">
        <v>76</v>
      </c>
      <c r="E1716" t="s">
        <v>3546</v>
      </c>
      <c r="F1716" t="s">
        <v>3547</v>
      </c>
      <c r="G1716" t="s">
        <v>79</v>
      </c>
      <c r="H1716">
        <v>45623</v>
      </c>
      <c r="I1716">
        <v>5477.44</v>
      </c>
      <c r="Q1716" t="s">
        <v>54</v>
      </c>
    </row>
    <row r="1717" spans="2:17" hidden="1" x14ac:dyDescent="0.25">
      <c r="B1717">
        <v>104758</v>
      </c>
      <c r="C1717" t="s">
        <v>188</v>
      </c>
      <c r="D1717" t="s">
        <v>76</v>
      </c>
      <c r="E1717" t="s">
        <v>3548</v>
      </c>
      <c r="F1717" t="s">
        <v>404</v>
      </c>
      <c r="G1717" t="s">
        <v>79</v>
      </c>
      <c r="H1717">
        <v>45602</v>
      </c>
      <c r="I1717">
        <v>1388.94</v>
      </c>
      <c r="Q1717" t="s">
        <v>54</v>
      </c>
    </row>
    <row r="1718" spans="2:17" hidden="1" x14ac:dyDescent="0.25">
      <c r="B1718">
        <v>110041</v>
      </c>
      <c r="C1718" t="s">
        <v>1894</v>
      </c>
      <c r="D1718" t="s">
        <v>76</v>
      </c>
      <c r="E1718" t="s">
        <v>3549</v>
      </c>
      <c r="F1718" t="s">
        <v>3550</v>
      </c>
      <c r="G1718" t="s">
        <v>79</v>
      </c>
      <c r="H1718">
        <v>45644</v>
      </c>
      <c r="I1718">
        <v>1478.23</v>
      </c>
      <c r="Q1718" t="s">
        <v>54</v>
      </c>
    </row>
    <row r="1719" spans="2:17" hidden="1" x14ac:dyDescent="0.25">
      <c r="B1719">
        <v>100882</v>
      </c>
      <c r="C1719" t="s">
        <v>452</v>
      </c>
      <c r="D1719" t="s">
        <v>76</v>
      </c>
      <c r="E1719" t="s">
        <v>3551</v>
      </c>
      <c r="F1719" t="s">
        <v>3552</v>
      </c>
      <c r="G1719" t="s">
        <v>79</v>
      </c>
      <c r="H1719">
        <v>45638</v>
      </c>
      <c r="I1719">
        <v>375.9</v>
      </c>
      <c r="Q1719" t="s">
        <v>54</v>
      </c>
    </row>
    <row r="1720" spans="2:17" hidden="1" x14ac:dyDescent="0.25">
      <c r="B1720">
        <v>104758</v>
      </c>
      <c r="C1720" t="s">
        <v>188</v>
      </c>
      <c r="D1720" t="s">
        <v>76</v>
      </c>
      <c r="E1720" t="s">
        <v>3553</v>
      </c>
      <c r="F1720" t="s">
        <v>3554</v>
      </c>
      <c r="G1720" t="s">
        <v>79</v>
      </c>
      <c r="H1720">
        <v>45617</v>
      </c>
      <c r="I1720">
        <v>646.79999999999995</v>
      </c>
      <c r="Q1720" t="s">
        <v>54</v>
      </c>
    </row>
    <row r="1721" spans="2:17" hidden="1" x14ac:dyDescent="0.25">
      <c r="B1721">
        <v>101857</v>
      </c>
      <c r="C1721" t="s">
        <v>565</v>
      </c>
      <c r="D1721" t="s">
        <v>76</v>
      </c>
      <c r="E1721" t="s">
        <v>3555</v>
      </c>
      <c r="F1721" t="s">
        <v>3556</v>
      </c>
      <c r="G1721" t="s">
        <v>79</v>
      </c>
      <c r="H1721">
        <v>45643</v>
      </c>
      <c r="I1721">
        <v>1630.05</v>
      </c>
      <c r="Q1721" t="s">
        <v>54</v>
      </c>
    </row>
    <row r="1722" spans="2:17" hidden="1" x14ac:dyDescent="0.25">
      <c r="B1722">
        <v>108481</v>
      </c>
      <c r="C1722" t="s">
        <v>121</v>
      </c>
      <c r="D1722" t="s">
        <v>76</v>
      </c>
      <c r="E1722" t="s">
        <v>3557</v>
      </c>
      <c r="F1722" t="s">
        <v>3558</v>
      </c>
      <c r="G1722" t="s">
        <v>79</v>
      </c>
      <c r="H1722">
        <v>45579</v>
      </c>
      <c r="I1722">
        <v>4634.43</v>
      </c>
      <c r="Q1722" t="s">
        <v>54</v>
      </c>
    </row>
    <row r="1723" spans="2:17" hidden="1" x14ac:dyDescent="0.25">
      <c r="B1723">
        <v>104758</v>
      </c>
      <c r="C1723" t="s">
        <v>188</v>
      </c>
      <c r="D1723" t="s">
        <v>76</v>
      </c>
      <c r="E1723" t="s">
        <v>3559</v>
      </c>
      <c r="F1723" t="s">
        <v>3560</v>
      </c>
      <c r="G1723" t="s">
        <v>101</v>
      </c>
      <c r="H1723">
        <v>45688</v>
      </c>
      <c r="I1723">
        <v>1108.2</v>
      </c>
      <c r="Q1723" t="s">
        <v>54</v>
      </c>
    </row>
    <row r="1724" spans="2:17" hidden="1" x14ac:dyDescent="0.25">
      <c r="B1724">
        <v>122430</v>
      </c>
      <c r="C1724" t="s">
        <v>127</v>
      </c>
      <c r="D1724" t="s">
        <v>76</v>
      </c>
      <c r="E1724" t="s">
        <v>3561</v>
      </c>
      <c r="F1724" t="s">
        <v>1160</v>
      </c>
      <c r="G1724" t="s">
        <v>79</v>
      </c>
      <c r="H1724">
        <v>45638</v>
      </c>
      <c r="I1724">
        <v>210.84</v>
      </c>
      <c r="Q1724" t="s">
        <v>54</v>
      </c>
    </row>
    <row r="1725" spans="2:17" hidden="1" x14ac:dyDescent="0.25">
      <c r="B1725">
        <v>107786</v>
      </c>
      <c r="C1725" t="s">
        <v>242</v>
      </c>
      <c r="D1725" t="s">
        <v>76</v>
      </c>
      <c r="E1725" t="s">
        <v>3562</v>
      </c>
      <c r="F1725" t="s">
        <v>3563</v>
      </c>
      <c r="G1725" t="s">
        <v>79</v>
      </c>
      <c r="H1725">
        <v>45588</v>
      </c>
      <c r="I1725">
        <v>501.69</v>
      </c>
      <c r="Q1725" t="s">
        <v>54</v>
      </c>
    </row>
    <row r="1726" spans="2:17" hidden="1" x14ac:dyDescent="0.25">
      <c r="B1726">
        <v>122430</v>
      </c>
      <c r="C1726" t="s">
        <v>127</v>
      </c>
      <c r="D1726" t="s">
        <v>76</v>
      </c>
      <c r="E1726" t="s">
        <v>3564</v>
      </c>
      <c r="F1726" t="s">
        <v>2222</v>
      </c>
      <c r="G1726" t="s">
        <v>79</v>
      </c>
      <c r="H1726">
        <v>45643</v>
      </c>
      <c r="I1726">
        <v>7170.8</v>
      </c>
      <c r="Q1726" t="s">
        <v>54</v>
      </c>
    </row>
    <row r="1727" spans="2:17" hidden="1" x14ac:dyDescent="0.25">
      <c r="B1727">
        <v>122430</v>
      </c>
      <c r="C1727" t="s">
        <v>127</v>
      </c>
      <c r="D1727" t="s">
        <v>76</v>
      </c>
      <c r="E1727" t="s">
        <v>3565</v>
      </c>
      <c r="F1727" t="s">
        <v>3566</v>
      </c>
      <c r="G1727" t="s">
        <v>79</v>
      </c>
      <c r="H1727">
        <v>45665</v>
      </c>
      <c r="I1727">
        <v>1683.36</v>
      </c>
      <c r="Q1727" t="s">
        <v>54</v>
      </c>
    </row>
    <row r="1728" spans="2:17" hidden="1" x14ac:dyDescent="0.25">
      <c r="B1728">
        <v>101526</v>
      </c>
      <c r="C1728" t="s">
        <v>82</v>
      </c>
      <c r="D1728" t="s">
        <v>76</v>
      </c>
      <c r="E1728" t="s">
        <v>3567</v>
      </c>
      <c r="F1728" t="s">
        <v>3568</v>
      </c>
      <c r="G1728" t="s">
        <v>79</v>
      </c>
      <c r="H1728">
        <v>45595</v>
      </c>
      <c r="I1728">
        <v>0</v>
      </c>
      <c r="Q1728" t="s">
        <v>54</v>
      </c>
    </row>
    <row r="1729" spans="2:17" hidden="1" x14ac:dyDescent="0.25">
      <c r="B1729">
        <v>107786</v>
      </c>
      <c r="C1729" t="s">
        <v>242</v>
      </c>
      <c r="D1729" t="s">
        <v>76</v>
      </c>
      <c r="E1729" t="s">
        <v>3569</v>
      </c>
      <c r="F1729" t="s">
        <v>3570</v>
      </c>
      <c r="G1729" t="s">
        <v>101</v>
      </c>
      <c r="H1729">
        <v>45713</v>
      </c>
      <c r="I1729">
        <v>22.36</v>
      </c>
      <c r="Q1729" t="s">
        <v>54</v>
      </c>
    </row>
    <row r="1730" spans="2:17" hidden="1" x14ac:dyDescent="0.25">
      <c r="B1730">
        <v>107486</v>
      </c>
      <c r="C1730" t="s">
        <v>308</v>
      </c>
      <c r="D1730" t="s">
        <v>76</v>
      </c>
      <c r="E1730" t="s">
        <v>3571</v>
      </c>
      <c r="F1730" t="s">
        <v>1412</v>
      </c>
      <c r="G1730" t="s">
        <v>79</v>
      </c>
      <c r="H1730">
        <v>45621</v>
      </c>
      <c r="I1730">
        <v>-891.58</v>
      </c>
      <c r="Q1730" t="s">
        <v>54</v>
      </c>
    </row>
    <row r="1731" spans="2:17" hidden="1" x14ac:dyDescent="0.25">
      <c r="B1731">
        <v>103423</v>
      </c>
      <c r="C1731" t="s">
        <v>82</v>
      </c>
      <c r="D1731" t="s">
        <v>76</v>
      </c>
      <c r="E1731" t="s">
        <v>3572</v>
      </c>
      <c r="F1731" t="s">
        <v>3573</v>
      </c>
      <c r="G1731" t="s">
        <v>79</v>
      </c>
      <c r="H1731">
        <v>45609</v>
      </c>
      <c r="I1731">
        <v>4511.21</v>
      </c>
      <c r="Q1731" t="s">
        <v>54</v>
      </c>
    </row>
    <row r="1732" spans="2:17" hidden="1" x14ac:dyDescent="0.25">
      <c r="B1732">
        <v>122430</v>
      </c>
      <c r="C1732" t="s">
        <v>127</v>
      </c>
      <c r="D1732" t="s">
        <v>76</v>
      </c>
      <c r="E1732" t="s">
        <v>3574</v>
      </c>
      <c r="F1732" t="s">
        <v>2503</v>
      </c>
      <c r="G1732" t="s">
        <v>79</v>
      </c>
      <c r="H1732">
        <v>45659</v>
      </c>
      <c r="I1732">
        <v>65.84</v>
      </c>
      <c r="Q1732" t="s">
        <v>54</v>
      </c>
    </row>
    <row r="1733" spans="2:17" hidden="1" x14ac:dyDescent="0.25">
      <c r="B1733">
        <v>107786</v>
      </c>
      <c r="C1733" t="s">
        <v>242</v>
      </c>
      <c r="D1733" t="s">
        <v>76</v>
      </c>
      <c r="E1733" t="s">
        <v>3575</v>
      </c>
      <c r="F1733" t="s">
        <v>2873</v>
      </c>
      <c r="G1733" t="s">
        <v>79</v>
      </c>
      <c r="H1733">
        <v>45595</v>
      </c>
      <c r="I1733">
        <v>647.52</v>
      </c>
      <c r="Q1733" t="s">
        <v>54</v>
      </c>
    </row>
    <row r="1734" spans="2:17" hidden="1" x14ac:dyDescent="0.25">
      <c r="B1734">
        <v>107486</v>
      </c>
      <c r="C1734" t="s">
        <v>308</v>
      </c>
      <c r="D1734" t="s">
        <v>76</v>
      </c>
      <c r="E1734" t="s">
        <v>3576</v>
      </c>
      <c r="F1734" t="s">
        <v>410</v>
      </c>
      <c r="G1734" t="s">
        <v>79</v>
      </c>
      <c r="H1734">
        <v>45645</v>
      </c>
      <c r="I1734">
        <v>332.16</v>
      </c>
      <c r="Q1734" t="s">
        <v>54</v>
      </c>
    </row>
    <row r="1735" spans="2:17" hidden="1" x14ac:dyDescent="0.25">
      <c r="B1735">
        <v>122430</v>
      </c>
      <c r="C1735" t="s">
        <v>127</v>
      </c>
      <c r="D1735" t="s">
        <v>76</v>
      </c>
      <c r="E1735" t="s">
        <v>3577</v>
      </c>
      <c r="F1735" t="s">
        <v>2134</v>
      </c>
      <c r="G1735" t="s">
        <v>101</v>
      </c>
      <c r="H1735">
        <v>45714</v>
      </c>
      <c r="I1735">
        <v>883.68</v>
      </c>
      <c r="Q1735" t="s">
        <v>54</v>
      </c>
    </row>
    <row r="1736" spans="2:17" hidden="1" x14ac:dyDescent="0.25">
      <c r="B1736">
        <v>107786</v>
      </c>
      <c r="C1736" t="s">
        <v>242</v>
      </c>
      <c r="D1736" t="s">
        <v>76</v>
      </c>
      <c r="E1736" t="s">
        <v>3578</v>
      </c>
      <c r="F1736" t="s">
        <v>1739</v>
      </c>
      <c r="G1736" t="s">
        <v>101</v>
      </c>
      <c r="H1736">
        <v>45672</v>
      </c>
      <c r="I1736">
        <v>1540.96</v>
      </c>
      <c r="Q1736" t="s">
        <v>54</v>
      </c>
    </row>
    <row r="1737" spans="2:17" hidden="1" x14ac:dyDescent="0.25">
      <c r="B1737">
        <v>122430</v>
      </c>
      <c r="C1737" t="s">
        <v>127</v>
      </c>
      <c r="D1737" t="s">
        <v>76</v>
      </c>
      <c r="E1737" t="s">
        <v>3579</v>
      </c>
      <c r="F1737" t="s">
        <v>3580</v>
      </c>
      <c r="G1737" t="s">
        <v>79</v>
      </c>
      <c r="H1737">
        <v>45674</v>
      </c>
      <c r="I1737">
        <v>429.48</v>
      </c>
      <c r="Q1737" t="s">
        <v>54</v>
      </c>
    </row>
    <row r="1738" spans="2:17" hidden="1" x14ac:dyDescent="0.25">
      <c r="B1738">
        <v>104758</v>
      </c>
      <c r="C1738" t="s">
        <v>188</v>
      </c>
      <c r="D1738" t="s">
        <v>76</v>
      </c>
      <c r="E1738" t="s">
        <v>3581</v>
      </c>
      <c r="F1738" t="s">
        <v>3582</v>
      </c>
      <c r="G1738" t="s">
        <v>79</v>
      </c>
      <c r="H1738">
        <v>45643</v>
      </c>
      <c r="I1738">
        <v>3597.44</v>
      </c>
      <c r="Q1738" t="s">
        <v>54</v>
      </c>
    </row>
    <row r="1739" spans="2:17" hidden="1" x14ac:dyDescent="0.25">
      <c r="B1739">
        <v>109455</v>
      </c>
      <c r="C1739" t="s">
        <v>312</v>
      </c>
      <c r="D1739" t="s">
        <v>76</v>
      </c>
      <c r="E1739" t="s">
        <v>3583</v>
      </c>
      <c r="F1739" t="s">
        <v>3584</v>
      </c>
      <c r="G1739" t="s">
        <v>101</v>
      </c>
      <c r="H1739">
        <v>45698</v>
      </c>
      <c r="I1739">
        <v>209.94</v>
      </c>
      <c r="Q1739" t="s">
        <v>54</v>
      </c>
    </row>
    <row r="1740" spans="2:17" hidden="1" x14ac:dyDescent="0.25">
      <c r="B1740">
        <v>103423</v>
      </c>
      <c r="C1740" t="s">
        <v>82</v>
      </c>
      <c r="D1740" t="s">
        <v>76</v>
      </c>
      <c r="E1740" t="s">
        <v>3585</v>
      </c>
      <c r="F1740" t="s">
        <v>3586</v>
      </c>
      <c r="G1740" t="s">
        <v>79</v>
      </c>
      <c r="H1740">
        <v>45589</v>
      </c>
      <c r="I1740">
        <v>4728.28</v>
      </c>
      <c r="Q1740" t="s">
        <v>54</v>
      </c>
    </row>
    <row r="1741" spans="2:17" hidden="1" x14ac:dyDescent="0.25">
      <c r="B1741">
        <v>122034</v>
      </c>
      <c r="C1741" t="s">
        <v>575</v>
      </c>
      <c r="D1741" t="s">
        <v>76</v>
      </c>
      <c r="E1741" t="s">
        <v>3587</v>
      </c>
      <c r="F1741" t="s">
        <v>3588</v>
      </c>
      <c r="G1741" t="s">
        <v>101</v>
      </c>
      <c r="H1741">
        <v>45714</v>
      </c>
      <c r="I1741">
        <v>1711.11</v>
      </c>
      <c r="Q1741" t="s">
        <v>54</v>
      </c>
    </row>
    <row r="1742" spans="2:17" hidden="1" x14ac:dyDescent="0.25">
      <c r="B1742">
        <v>103423</v>
      </c>
      <c r="C1742" t="s">
        <v>82</v>
      </c>
      <c r="D1742" t="s">
        <v>76</v>
      </c>
      <c r="E1742" t="s">
        <v>3589</v>
      </c>
      <c r="F1742" t="s">
        <v>3590</v>
      </c>
      <c r="G1742" t="s">
        <v>79</v>
      </c>
      <c r="H1742">
        <v>45587</v>
      </c>
      <c r="I1742">
        <v>5504.99</v>
      </c>
      <c r="Q1742" t="s">
        <v>54</v>
      </c>
    </row>
    <row r="1743" spans="2:17" hidden="1" x14ac:dyDescent="0.25">
      <c r="B1743">
        <v>122430</v>
      </c>
      <c r="C1743" t="s">
        <v>127</v>
      </c>
      <c r="D1743" t="s">
        <v>76</v>
      </c>
      <c r="E1743" t="s">
        <v>3591</v>
      </c>
      <c r="F1743" t="s">
        <v>3592</v>
      </c>
      <c r="G1743" t="s">
        <v>79</v>
      </c>
      <c r="H1743">
        <v>45603</v>
      </c>
      <c r="I1743">
        <v>241.2</v>
      </c>
      <c r="Q1743" t="s">
        <v>54</v>
      </c>
    </row>
    <row r="1744" spans="2:17" hidden="1" x14ac:dyDescent="0.25">
      <c r="B1744">
        <v>118209</v>
      </c>
      <c r="C1744" t="s">
        <v>2987</v>
      </c>
      <c r="D1744" t="s">
        <v>76</v>
      </c>
      <c r="E1744" t="s">
        <v>3593</v>
      </c>
      <c r="F1744" t="s">
        <v>3594</v>
      </c>
      <c r="G1744" t="s">
        <v>79</v>
      </c>
      <c r="H1744">
        <v>45594</v>
      </c>
      <c r="I1744">
        <v>1524.46</v>
      </c>
      <c r="Q1744" t="s">
        <v>54</v>
      </c>
    </row>
    <row r="1745" spans="2:17" hidden="1" x14ac:dyDescent="0.25">
      <c r="B1745">
        <v>108481</v>
      </c>
      <c r="C1745" t="s">
        <v>121</v>
      </c>
      <c r="D1745" t="s">
        <v>76</v>
      </c>
      <c r="E1745" t="s">
        <v>3595</v>
      </c>
      <c r="F1745" t="s">
        <v>3596</v>
      </c>
      <c r="G1745" t="s">
        <v>79</v>
      </c>
      <c r="H1745">
        <v>45686</v>
      </c>
      <c r="I1745">
        <v>1569.52</v>
      </c>
      <c r="Q1745" t="s">
        <v>54</v>
      </c>
    </row>
    <row r="1746" spans="2:17" hidden="1" x14ac:dyDescent="0.25">
      <c r="B1746">
        <v>129612</v>
      </c>
      <c r="C1746" t="s">
        <v>282</v>
      </c>
      <c r="D1746" t="s">
        <v>76</v>
      </c>
      <c r="E1746" t="s">
        <v>3597</v>
      </c>
      <c r="F1746" t="s">
        <v>1793</v>
      </c>
      <c r="G1746" t="s">
        <v>79</v>
      </c>
      <c r="H1746">
        <v>45671</v>
      </c>
      <c r="I1746">
        <v>779.31</v>
      </c>
      <c r="Q1746" t="s">
        <v>54</v>
      </c>
    </row>
    <row r="1747" spans="2:17" hidden="1" x14ac:dyDescent="0.25">
      <c r="B1747">
        <v>107297</v>
      </c>
      <c r="C1747" t="s">
        <v>286</v>
      </c>
      <c r="D1747" t="s">
        <v>76</v>
      </c>
      <c r="E1747" t="s">
        <v>3598</v>
      </c>
      <c r="F1747" t="s">
        <v>3599</v>
      </c>
      <c r="G1747" t="s">
        <v>79</v>
      </c>
      <c r="H1747">
        <v>45588</v>
      </c>
      <c r="I1747">
        <v>498.94</v>
      </c>
      <c r="Q1747" t="s">
        <v>54</v>
      </c>
    </row>
    <row r="1748" spans="2:17" hidden="1" x14ac:dyDescent="0.25">
      <c r="B1748">
        <v>108164</v>
      </c>
      <c r="C1748" t="s">
        <v>86</v>
      </c>
      <c r="D1748" t="s">
        <v>76</v>
      </c>
      <c r="E1748" t="s">
        <v>3600</v>
      </c>
      <c r="F1748" t="s">
        <v>1373</v>
      </c>
      <c r="G1748" t="s">
        <v>101</v>
      </c>
      <c r="H1748">
        <v>45678</v>
      </c>
      <c r="I1748">
        <v>330.08</v>
      </c>
      <c r="Q1748" t="s">
        <v>54</v>
      </c>
    </row>
    <row r="1749" spans="2:17" hidden="1" x14ac:dyDescent="0.25">
      <c r="B1749">
        <v>122430</v>
      </c>
      <c r="C1749" t="s">
        <v>127</v>
      </c>
      <c r="D1749" t="s">
        <v>76</v>
      </c>
      <c r="E1749" t="s">
        <v>3601</v>
      </c>
      <c r="F1749" t="s">
        <v>3602</v>
      </c>
      <c r="G1749" t="s">
        <v>79</v>
      </c>
      <c r="H1749">
        <v>45603</v>
      </c>
      <c r="I1749">
        <v>234</v>
      </c>
      <c r="Q1749" t="s">
        <v>54</v>
      </c>
    </row>
    <row r="1750" spans="2:17" hidden="1" x14ac:dyDescent="0.25">
      <c r="B1750">
        <v>101963</v>
      </c>
      <c r="C1750" t="s">
        <v>3604</v>
      </c>
      <c r="D1750" t="s">
        <v>76</v>
      </c>
      <c r="E1750" t="s">
        <v>3605</v>
      </c>
      <c r="F1750" t="s">
        <v>3606</v>
      </c>
      <c r="G1750" t="s">
        <v>79</v>
      </c>
      <c r="H1750">
        <v>45684</v>
      </c>
      <c r="I1750">
        <v>19583.32</v>
      </c>
      <c r="Q1750" t="s">
        <v>54</v>
      </c>
    </row>
    <row r="1751" spans="2:17" hidden="1" x14ac:dyDescent="0.25">
      <c r="B1751">
        <v>122430</v>
      </c>
      <c r="C1751" t="s">
        <v>127</v>
      </c>
      <c r="D1751" t="s">
        <v>76</v>
      </c>
      <c r="E1751" t="s">
        <v>3607</v>
      </c>
      <c r="F1751" t="s">
        <v>3608</v>
      </c>
      <c r="G1751" t="s">
        <v>79</v>
      </c>
      <c r="H1751">
        <v>45615</v>
      </c>
      <c r="I1751">
        <v>160.80000000000001</v>
      </c>
      <c r="Q1751" t="s">
        <v>54</v>
      </c>
    </row>
    <row r="1752" spans="2:17" hidden="1" x14ac:dyDescent="0.25">
      <c r="B1752">
        <v>122430</v>
      </c>
      <c r="C1752" t="s">
        <v>127</v>
      </c>
      <c r="D1752" t="s">
        <v>76</v>
      </c>
      <c r="E1752" t="s">
        <v>3609</v>
      </c>
      <c r="F1752" t="s">
        <v>2642</v>
      </c>
      <c r="G1752" t="s">
        <v>79</v>
      </c>
      <c r="H1752">
        <v>45623</v>
      </c>
      <c r="I1752">
        <v>119.3</v>
      </c>
      <c r="Q1752" t="s">
        <v>54</v>
      </c>
    </row>
    <row r="1753" spans="2:17" hidden="1" x14ac:dyDescent="0.25">
      <c r="B1753">
        <v>107703</v>
      </c>
      <c r="C1753" t="s">
        <v>906</v>
      </c>
      <c r="D1753" t="s">
        <v>76</v>
      </c>
      <c r="E1753" t="s">
        <v>3610</v>
      </c>
      <c r="F1753" t="s">
        <v>3611</v>
      </c>
      <c r="G1753" t="s">
        <v>79</v>
      </c>
      <c r="H1753">
        <v>45664</v>
      </c>
      <c r="I1753">
        <v>9552.2000000000007</v>
      </c>
      <c r="Q1753" t="s">
        <v>54</v>
      </c>
    </row>
    <row r="1754" spans="2:17" hidden="1" x14ac:dyDescent="0.25">
      <c r="B1754">
        <v>103423</v>
      </c>
      <c r="C1754" t="s">
        <v>82</v>
      </c>
      <c r="D1754" t="s">
        <v>76</v>
      </c>
      <c r="E1754" t="s">
        <v>3612</v>
      </c>
      <c r="F1754" t="s">
        <v>3613</v>
      </c>
      <c r="G1754" t="s">
        <v>101</v>
      </c>
      <c r="H1754">
        <v>45643</v>
      </c>
      <c r="I1754">
        <v>6982.94</v>
      </c>
      <c r="Q1754" t="s">
        <v>54</v>
      </c>
    </row>
    <row r="1755" spans="2:17" hidden="1" x14ac:dyDescent="0.25">
      <c r="B1755">
        <v>103423</v>
      </c>
      <c r="C1755" t="s">
        <v>82</v>
      </c>
      <c r="D1755" t="s">
        <v>76</v>
      </c>
      <c r="E1755" t="s">
        <v>3614</v>
      </c>
      <c r="F1755" t="s">
        <v>3615</v>
      </c>
      <c r="G1755" t="s">
        <v>101</v>
      </c>
      <c r="H1755">
        <v>45694</v>
      </c>
      <c r="I1755">
        <v>330.19</v>
      </c>
      <c r="Q1755" t="s">
        <v>54</v>
      </c>
    </row>
    <row r="1756" spans="2:17" hidden="1" x14ac:dyDescent="0.25">
      <c r="B1756">
        <v>108216</v>
      </c>
      <c r="C1756" t="s">
        <v>719</v>
      </c>
      <c r="D1756" t="s">
        <v>76</v>
      </c>
      <c r="E1756" t="s">
        <v>3616</v>
      </c>
      <c r="F1756" t="s">
        <v>3617</v>
      </c>
      <c r="G1756" t="s">
        <v>79</v>
      </c>
      <c r="H1756">
        <v>45623</v>
      </c>
      <c r="I1756">
        <v>5033.2700000000004</v>
      </c>
      <c r="Q1756" t="s">
        <v>54</v>
      </c>
    </row>
    <row r="1757" spans="2:17" hidden="1" x14ac:dyDescent="0.25">
      <c r="B1757">
        <v>127228</v>
      </c>
      <c r="C1757" t="s">
        <v>355</v>
      </c>
      <c r="D1757" t="s">
        <v>76</v>
      </c>
      <c r="E1757" t="s">
        <v>3618</v>
      </c>
      <c r="F1757" t="s">
        <v>3619</v>
      </c>
      <c r="G1757" t="s">
        <v>79</v>
      </c>
      <c r="H1757">
        <v>45618</v>
      </c>
      <c r="I1757">
        <v>4256.53</v>
      </c>
      <c r="Q1757" t="s">
        <v>54</v>
      </c>
    </row>
    <row r="1758" spans="2:17" hidden="1" x14ac:dyDescent="0.25">
      <c r="B1758">
        <v>109455</v>
      </c>
      <c r="C1758" t="s">
        <v>312</v>
      </c>
      <c r="D1758" t="s">
        <v>76</v>
      </c>
      <c r="E1758" t="s">
        <v>3620</v>
      </c>
      <c r="F1758" t="s">
        <v>3621</v>
      </c>
      <c r="G1758" t="s">
        <v>79</v>
      </c>
      <c r="H1758">
        <v>45586</v>
      </c>
      <c r="I1758">
        <v>0</v>
      </c>
      <c r="Q1758" t="s">
        <v>54</v>
      </c>
    </row>
    <row r="1759" spans="2:17" hidden="1" x14ac:dyDescent="0.25">
      <c r="B1759">
        <v>107786</v>
      </c>
      <c r="C1759" t="s">
        <v>242</v>
      </c>
      <c r="D1759" t="s">
        <v>76</v>
      </c>
      <c r="E1759" t="s">
        <v>3622</v>
      </c>
      <c r="F1759" t="s">
        <v>3623</v>
      </c>
      <c r="G1759" t="s">
        <v>101</v>
      </c>
      <c r="H1759">
        <v>45709</v>
      </c>
      <c r="I1759">
        <v>75.28</v>
      </c>
      <c r="Q1759" t="s">
        <v>54</v>
      </c>
    </row>
    <row r="1760" spans="2:17" hidden="1" x14ac:dyDescent="0.25">
      <c r="B1760">
        <v>104758</v>
      </c>
      <c r="C1760" t="s">
        <v>188</v>
      </c>
      <c r="D1760" t="s">
        <v>76</v>
      </c>
      <c r="E1760" t="s">
        <v>3624</v>
      </c>
      <c r="F1760" t="s">
        <v>3625</v>
      </c>
      <c r="G1760" t="s">
        <v>79</v>
      </c>
      <c r="H1760">
        <v>45604</v>
      </c>
      <c r="I1760">
        <v>1505.28</v>
      </c>
      <c r="Q1760" t="s">
        <v>54</v>
      </c>
    </row>
    <row r="1761" spans="2:17" hidden="1" x14ac:dyDescent="0.25">
      <c r="B1761">
        <v>107786</v>
      </c>
      <c r="C1761" t="s">
        <v>242</v>
      </c>
      <c r="D1761" t="s">
        <v>76</v>
      </c>
      <c r="E1761" t="s">
        <v>3626</v>
      </c>
      <c r="F1761" t="s">
        <v>2466</v>
      </c>
      <c r="G1761" t="s">
        <v>79</v>
      </c>
      <c r="H1761">
        <v>45602</v>
      </c>
      <c r="I1761">
        <v>737.66</v>
      </c>
      <c r="Q1761" t="s">
        <v>54</v>
      </c>
    </row>
    <row r="1762" spans="2:17" hidden="1" x14ac:dyDescent="0.25">
      <c r="B1762">
        <v>122430</v>
      </c>
      <c r="C1762" t="s">
        <v>127</v>
      </c>
      <c r="D1762" t="s">
        <v>76</v>
      </c>
      <c r="E1762" t="s">
        <v>3516</v>
      </c>
      <c r="F1762" t="s">
        <v>996</v>
      </c>
      <c r="G1762" t="s">
        <v>79</v>
      </c>
      <c r="H1762">
        <v>45672</v>
      </c>
      <c r="I1762">
        <v>537.29999999999995</v>
      </c>
      <c r="Q1762" t="s">
        <v>54</v>
      </c>
    </row>
    <row r="1763" spans="2:17" hidden="1" x14ac:dyDescent="0.25">
      <c r="B1763">
        <v>100495</v>
      </c>
      <c r="C1763" t="s">
        <v>91</v>
      </c>
      <c r="D1763" t="s">
        <v>76</v>
      </c>
      <c r="E1763" t="s">
        <v>3627</v>
      </c>
      <c r="F1763" t="s">
        <v>3628</v>
      </c>
      <c r="G1763" t="s">
        <v>79</v>
      </c>
      <c r="H1763">
        <v>45665</v>
      </c>
      <c r="I1763">
        <v>511.36</v>
      </c>
      <c r="Q1763" t="s">
        <v>54</v>
      </c>
    </row>
    <row r="1764" spans="2:17" hidden="1" x14ac:dyDescent="0.25">
      <c r="B1764">
        <v>107786</v>
      </c>
      <c r="C1764" t="s">
        <v>242</v>
      </c>
      <c r="D1764" t="s">
        <v>76</v>
      </c>
      <c r="E1764" t="s">
        <v>3629</v>
      </c>
      <c r="F1764" t="s">
        <v>1886</v>
      </c>
      <c r="G1764" t="s">
        <v>79</v>
      </c>
      <c r="H1764">
        <v>45644</v>
      </c>
      <c r="I1764">
        <v>893.01</v>
      </c>
      <c r="Q1764" t="s">
        <v>54</v>
      </c>
    </row>
    <row r="1765" spans="2:17" hidden="1" x14ac:dyDescent="0.25">
      <c r="B1765">
        <v>110479</v>
      </c>
      <c r="C1765" t="s">
        <v>323</v>
      </c>
      <c r="D1765" t="s">
        <v>76</v>
      </c>
      <c r="E1765" t="s">
        <v>3630</v>
      </c>
      <c r="F1765" t="s">
        <v>3435</v>
      </c>
      <c r="G1765" t="s">
        <v>79</v>
      </c>
      <c r="H1765">
        <v>45601</v>
      </c>
      <c r="I1765">
        <v>94.56</v>
      </c>
      <c r="Q1765" t="s">
        <v>54</v>
      </c>
    </row>
    <row r="1766" spans="2:17" hidden="1" x14ac:dyDescent="0.25">
      <c r="B1766">
        <v>122247</v>
      </c>
      <c r="C1766" t="s">
        <v>111</v>
      </c>
      <c r="D1766" t="s">
        <v>76</v>
      </c>
      <c r="E1766" t="s">
        <v>3631</v>
      </c>
      <c r="F1766" t="s">
        <v>113</v>
      </c>
      <c r="G1766" t="s">
        <v>79</v>
      </c>
      <c r="H1766">
        <v>45664</v>
      </c>
      <c r="I1766">
        <v>6808.5</v>
      </c>
      <c r="Q1766" t="s">
        <v>54</v>
      </c>
    </row>
    <row r="1767" spans="2:17" hidden="1" x14ac:dyDescent="0.25">
      <c r="B1767">
        <v>107786</v>
      </c>
      <c r="C1767" t="s">
        <v>242</v>
      </c>
      <c r="D1767" t="s">
        <v>76</v>
      </c>
      <c r="E1767" t="s">
        <v>3632</v>
      </c>
      <c r="F1767" t="s">
        <v>650</v>
      </c>
      <c r="G1767" t="s">
        <v>79</v>
      </c>
      <c r="H1767">
        <v>45643</v>
      </c>
      <c r="I1767">
        <v>1724.7</v>
      </c>
      <c r="Q1767" t="s">
        <v>54</v>
      </c>
    </row>
    <row r="1768" spans="2:17" hidden="1" x14ac:dyDescent="0.25">
      <c r="B1768">
        <v>122430</v>
      </c>
      <c r="C1768" t="s">
        <v>127</v>
      </c>
      <c r="D1768" t="s">
        <v>76</v>
      </c>
      <c r="E1768" t="s">
        <v>3633</v>
      </c>
      <c r="F1768" t="s">
        <v>3634</v>
      </c>
      <c r="G1768" t="s">
        <v>79</v>
      </c>
      <c r="H1768">
        <v>45642</v>
      </c>
      <c r="I1768">
        <v>80.400000000000006</v>
      </c>
      <c r="Q1768" t="s">
        <v>54</v>
      </c>
    </row>
    <row r="1769" spans="2:17" hidden="1" x14ac:dyDescent="0.25">
      <c r="B1769">
        <v>101857</v>
      </c>
      <c r="C1769" t="s">
        <v>565</v>
      </c>
      <c r="D1769" t="s">
        <v>76</v>
      </c>
      <c r="E1769" t="s">
        <v>3635</v>
      </c>
      <c r="F1769" t="s">
        <v>3636</v>
      </c>
      <c r="G1769" t="s">
        <v>101</v>
      </c>
      <c r="H1769">
        <v>45698</v>
      </c>
      <c r="I1769">
        <v>459.21</v>
      </c>
      <c r="Q1769" t="s">
        <v>54</v>
      </c>
    </row>
    <row r="1770" spans="2:17" hidden="1" x14ac:dyDescent="0.25">
      <c r="B1770">
        <v>102775</v>
      </c>
      <c r="C1770" t="s">
        <v>75</v>
      </c>
      <c r="D1770" t="s">
        <v>76</v>
      </c>
      <c r="E1770" t="s">
        <v>3637</v>
      </c>
      <c r="F1770" t="s">
        <v>3638</v>
      </c>
      <c r="G1770" t="s">
        <v>79</v>
      </c>
      <c r="H1770">
        <v>45622</v>
      </c>
      <c r="I1770">
        <v>364.11</v>
      </c>
      <c r="Q1770" t="s">
        <v>54</v>
      </c>
    </row>
    <row r="1771" spans="2:17" hidden="1" x14ac:dyDescent="0.25">
      <c r="B1771">
        <v>107786</v>
      </c>
      <c r="C1771" t="s">
        <v>242</v>
      </c>
      <c r="D1771" t="s">
        <v>76</v>
      </c>
      <c r="E1771" t="s">
        <v>3639</v>
      </c>
      <c r="F1771" t="s">
        <v>3640</v>
      </c>
      <c r="G1771" t="s">
        <v>79</v>
      </c>
      <c r="H1771">
        <v>45637</v>
      </c>
      <c r="I1771">
        <v>877.2</v>
      </c>
      <c r="Q1771" t="s">
        <v>54</v>
      </c>
    </row>
    <row r="1772" spans="2:17" hidden="1" x14ac:dyDescent="0.25">
      <c r="B1772">
        <v>128340</v>
      </c>
      <c r="C1772" t="s">
        <v>137</v>
      </c>
      <c r="D1772" t="s">
        <v>76</v>
      </c>
      <c r="E1772" t="s">
        <v>3641</v>
      </c>
      <c r="F1772" t="s">
        <v>3642</v>
      </c>
      <c r="G1772" t="s">
        <v>101</v>
      </c>
      <c r="H1772">
        <v>45701</v>
      </c>
      <c r="I1772">
        <v>5469.46</v>
      </c>
      <c r="Q1772" t="s">
        <v>54</v>
      </c>
    </row>
    <row r="1773" spans="2:17" hidden="1" x14ac:dyDescent="0.25">
      <c r="B1773">
        <v>122430</v>
      </c>
      <c r="C1773" t="s">
        <v>127</v>
      </c>
      <c r="D1773" t="s">
        <v>76</v>
      </c>
      <c r="E1773" t="s">
        <v>3643</v>
      </c>
      <c r="F1773" t="s">
        <v>3644</v>
      </c>
      <c r="G1773" t="s">
        <v>79</v>
      </c>
      <c r="H1773">
        <v>45594</v>
      </c>
      <c r="I1773">
        <v>575.36</v>
      </c>
      <c r="Q1773" t="s">
        <v>54</v>
      </c>
    </row>
    <row r="1774" spans="2:17" hidden="1" x14ac:dyDescent="0.25">
      <c r="B1774">
        <v>121742</v>
      </c>
      <c r="C1774" t="s">
        <v>1343</v>
      </c>
      <c r="D1774" t="s">
        <v>76</v>
      </c>
      <c r="E1774" t="s">
        <v>3645</v>
      </c>
      <c r="F1774" t="s">
        <v>2996</v>
      </c>
      <c r="G1774" t="s">
        <v>79</v>
      </c>
      <c r="H1774">
        <v>45625</v>
      </c>
      <c r="I1774">
        <v>0</v>
      </c>
      <c r="Q1774" t="s">
        <v>54</v>
      </c>
    </row>
    <row r="1775" spans="2:17" hidden="1" x14ac:dyDescent="0.25">
      <c r="B1775">
        <v>107297</v>
      </c>
      <c r="C1775" t="s">
        <v>286</v>
      </c>
      <c r="D1775" t="s">
        <v>76</v>
      </c>
      <c r="E1775" t="s">
        <v>3646</v>
      </c>
      <c r="F1775" t="s">
        <v>3647</v>
      </c>
      <c r="G1775" t="s">
        <v>79</v>
      </c>
      <c r="H1775">
        <v>45623</v>
      </c>
      <c r="I1775">
        <v>1346.75</v>
      </c>
      <c r="Q1775" t="s">
        <v>54</v>
      </c>
    </row>
    <row r="1776" spans="2:17" hidden="1" x14ac:dyDescent="0.25">
      <c r="B1776">
        <v>103423</v>
      </c>
      <c r="C1776" t="s">
        <v>82</v>
      </c>
      <c r="D1776" t="s">
        <v>76</v>
      </c>
      <c r="E1776" t="s">
        <v>3648</v>
      </c>
      <c r="F1776" t="s">
        <v>3649</v>
      </c>
      <c r="G1776" t="s">
        <v>101</v>
      </c>
      <c r="H1776">
        <v>45714</v>
      </c>
      <c r="I1776">
        <v>6573.98</v>
      </c>
      <c r="Q1776" t="s">
        <v>54</v>
      </c>
    </row>
    <row r="1777" spans="2:17" hidden="1" x14ac:dyDescent="0.25">
      <c r="B1777">
        <v>103277</v>
      </c>
      <c r="C1777" t="s">
        <v>3651</v>
      </c>
      <c r="D1777" t="s">
        <v>76</v>
      </c>
      <c r="E1777" t="s">
        <v>3652</v>
      </c>
      <c r="F1777" t="s">
        <v>3653</v>
      </c>
      <c r="G1777" t="s">
        <v>79</v>
      </c>
      <c r="H1777">
        <v>45684</v>
      </c>
      <c r="I1777">
        <v>4596</v>
      </c>
      <c r="Q1777" t="s">
        <v>54</v>
      </c>
    </row>
    <row r="1778" spans="2:17" hidden="1" x14ac:dyDescent="0.25">
      <c r="B1778">
        <v>107776</v>
      </c>
      <c r="C1778" t="s">
        <v>151</v>
      </c>
      <c r="D1778" t="s">
        <v>76</v>
      </c>
      <c r="E1778" t="s">
        <v>3654</v>
      </c>
      <c r="F1778" t="s">
        <v>3655</v>
      </c>
      <c r="G1778" t="s">
        <v>79</v>
      </c>
      <c r="H1778">
        <v>45673</v>
      </c>
      <c r="I1778">
        <v>207.37</v>
      </c>
      <c r="Q1778" t="s">
        <v>54</v>
      </c>
    </row>
    <row r="1779" spans="2:17" hidden="1" x14ac:dyDescent="0.25">
      <c r="B1779">
        <v>104482</v>
      </c>
      <c r="C1779" t="s">
        <v>2936</v>
      </c>
      <c r="D1779" t="s">
        <v>76</v>
      </c>
      <c r="E1779" t="s">
        <v>3656</v>
      </c>
      <c r="F1779" t="s">
        <v>3657</v>
      </c>
      <c r="G1779" t="s">
        <v>79</v>
      </c>
      <c r="H1779">
        <v>45689</v>
      </c>
      <c r="I1779">
        <v>2153.4499999999998</v>
      </c>
      <c r="Q1779" t="s">
        <v>54</v>
      </c>
    </row>
    <row r="1780" spans="2:17" hidden="1" x14ac:dyDescent="0.25">
      <c r="B1780">
        <v>108164</v>
      </c>
      <c r="C1780" t="s">
        <v>86</v>
      </c>
      <c r="D1780" t="s">
        <v>76</v>
      </c>
      <c r="E1780" t="s">
        <v>3658</v>
      </c>
      <c r="F1780" t="s">
        <v>3659</v>
      </c>
      <c r="G1780" t="s">
        <v>79</v>
      </c>
      <c r="H1780">
        <v>45622</v>
      </c>
      <c r="I1780">
        <v>722.2</v>
      </c>
      <c r="Q1780" t="s">
        <v>54</v>
      </c>
    </row>
    <row r="1781" spans="2:17" hidden="1" x14ac:dyDescent="0.25">
      <c r="B1781">
        <v>108481</v>
      </c>
      <c r="C1781" t="s">
        <v>121</v>
      </c>
      <c r="D1781" t="s">
        <v>76</v>
      </c>
      <c r="E1781" t="s">
        <v>3660</v>
      </c>
      <c r="F1781" t="s">
        <v>1330</v>
      </c>
      <c r="G1781" t="s">
        <v>79</v>
      </c>
      <c r="H1781">
        <v>45672</v>
      </c>
      <c r="I1781">
        <v>210.14</v>
      </c>
      <c r="Q1781" t="s">
        <v>54</v>
      </c>
    </row>
    <row r="1782" spans="2:17" hidden="1" x14ac:dyDescent="0.25">
      <c r="B1782">
        <v>103423</v>
      </c>
      <c r="C1782" t="s">
        <v>82</v>
      </c>
      <c r="D1782" t="s">
        <v>76</v>
      </c>
      <c r="E1782" t="s">
        <v>3661</v>
      </c>
      <c r="F1782" t="s">
        <v>3662</v>
      </c>
      <c r="G1782" t="s">
        <v>79</v>
      </c>
      <c r="H1782">
        <v>45595</v>
      </c>
      <c r="I1782">
        <v>14325.68</v>
      </c>
      <c r="Q1782" t="s">
        <v>54</v>
      </c>
    </row>
    <row r="1783" spans="2:17" hidden="1" x14ac:dyDescent="0.25">
      <c r="B1783">
        <v>107786</v>
      </c>
      <c r="C1783" t="s">
        <v>242</v>
      </c>
      <c r="D1783" t="s">
        <v>76</v>
      </c>
      <c r="E1783" t="s">
        <v>3663</v>
      </c>
      <c r="F1783" t="s">
        <v>3664</v>
      </c>
      <c r="G1783" t="s">
        <v>101</v>
      </c>
      <c r="H1783">
        <v>45681</v>
      </c>
      <c r="I1783">
        <v>146.88</v>
      </c>
      <c r="Q1783" t="s">
        <v>54</v>
      </c>
    </row>
    <row r="1784" spans="2:17" hidden="1" x14ac:dyDescent="0.25">
      <c r="B1784">
        <v>122430</v>
      </c>
      <c r="C1784" t="s">
        <v>127</v>
      </c>
      <c r="D1784" t="s">
        <v>76</v>
      </c>
      <c r="E1784" t="s">
        <v>3665</v>
      </c>
      <c r="F1784" t="s">
        <v>2722</v>
      </c>
      <c r="G1784" t="s">
        <v>101</v>
      </c>
      <c r="H1784">
        <v>45712</v>
      </c>
      <c r="I1784">
        <v>856</v>
      </c>
      <c r="Q1784" t="s">
        <v>54</v>
      </c>
    </row>
    <row r="1785" spans="2:17" hidden="1" x14ac:dyDescent="0.25">
      <c r="B1785">
        <v>103269</v>
      </c>
      <c r="C1785" t="s">
        <v>262</v>
      </c>
      <c r="D1785" t="s">
        <v>76</v>
      </c>
      <c r="E1785" t="s">
        <v>3666</v>
      </c>
      <c r="F1785" t="s">
        <v>3667</v>
      </c>
      <c r="G1785" t="s">
        <v>79</v>
      </c>
      <c r="H1785">
        <v>45576</v>
      </c>
      <c r="I1785">
        <v>1503.94</v>
      </c>
      <c r="Q1785" t="s">
        <v>54</v>
      </c>
    </row>
    <row r="1786" spans="2:17" hidden="1" x14ac:dyDescent="0.25">
      <c r="B1786">
        <v>103269</v>
      </c>
      <c r="C1786" t="s">
        <v>262</v>
      </c>
      <c r="D1786" t="s">
        <v>76</v>
      </c>
      <c r="E1786" t="s">
        <v>3668</v>
      </c>
      <c r="F1786" t="s">
        <v>3669</v>
      </c>
      <c r="G1786" t="s">
        <v>101</v>
      </c>
      <c r="H1786">
        <v>45716</v>
      </c>
      <c r="I1786">
        <v>6314.83</v>
      </c>
      <c r="Q1786" t="s">
        <v>54</v>
      </c>
    </row>
    <row r="1787" spans="2:17" hidden="1" x14ac:dyDescent="0.25">
      <c r="B1787">
        <v>107486</v>
      </c>
      <c r="C1787" t="s">
        <v>308</v>
      </c>
      <c r="D1787" t="s">
        <v>76</v>
      </c>
      <c r="E1787" t="s">
        <v>3670</v>
      </c>
      <c r="F1787" t="s">
        <v>3671</v>
      </c>
      <c r="G1787" t="s">
        <v>79</v>
      </c>
      <c r="H1787">
        <v>45673</v>
      </c>
      <c r="I1787">
        <v>76.73</v>
      </c>
      <c r="Q1787" t="s">
        <v>54</v>
      </c>
    </row>
    <row r="1788" spans="2:17" hidden="1" x14ac:dyDescent="0.25">
      <c r="B1788">
        <v>104758</v>
      </c>
      <c r="C1788" t="s">
        <v>188</v>
      </c>
      <c r="D1788" t="s">
        <v>76</v>
      </c>
      <c r="E1788" t="s">
        <v>3672</v>
      </c>
      <c r="F1788" t="s">
        <v>3673</v>
      </c>
      <c r="G1788" t="s">
        <v>79</v>
      </c>
      <c r="H1788">
        <v>45601</v>
      </c>
      <c r="I1788">
        <v>2759.68</v>
      </c>
      <c r="Q1788" t="s">
        <v>54</v>
      </c>
    </row>
    <row r="1789" spans="2:17" hidden="1" x14ac:dyDescent="0.25">
      <c r="B1789">
        <v>107297</v>
      </c>
      <c r="C1789" t="s">
        <v>286</v>
      </c>
      <c r="D1789" t="s">
        <v>76</v>
      </c>
      <c r="E1789" t="s">
        <v>3674</v>
      </c>
      <c r="F1789" t="s">
        <v>3675</v>
      </c>
      <c r="G1789" t="s">
        <v>79</v>
      </c>
      <c r="H1789">
        <v>45621</v>
      </c>
      <c r="I1789">
        <v>8626.51</v>
      </c>
      <c r="Q1789" t="s">
        <v>54</v>
      </c>
    </row>
    <row r="1790" spans="2:17" hidden="1" x14ac:dyDescent="0.25">
      <c r="B1790">
        <v>107486</v>
      </c>
      <c r="C1790" t="s">
        <v>308</v>
      </c>
      <c r="D1790" t="s">
        <v>76</v>
      </c>
      <c r="E1790" t="s">
        <v>3676</v>
      </c>
      <c r="F1790" t="s">
        <v>3677</v>
      </c>
      <c r="G1790" t="s">
        <v>79</v>
      </c>
      <c r="H1790">
        <v>45677</v>
      </c>
      <c r="I1790">
        <v>55.56</v>
      </c>
      <c r="Q1790" t="s">
        <v>54</v>
      </c>
    </row>
    <row r="1791" spans="2:17" hidden="1" x14ac:dyDescent="0.25">
      <c r="B1791">
        <v>122430</v>
      </c>
      <c r="C1791" t="s">
        <v>127</v>
      </c>
      <c r="D1791" t="s">
        <v>76</v>
      </c>
      <c r="E1791" t="s">
        <v>3678</v>
      </c>
      <c r="F1791" t="s">
        <v>3679</v>
      </c>
      <c r="G1791" t="s">
        <v>79</v>
      </c>
      <c r="H1791">
        <v>45582</v>
      </c>
      <c r="I1791">
        <v>2170.8000000000002</v>
      </c>
      <c r="Q1791" t="s">
        <v>54</v>
      </c>
    </row>
    <row r="1792" spans="2:17" hidden="1" x14ac:dyDescent="0.25">
      <c r="B1792">
        <v>128340</v>
      </c>
      <c r="C1792" t="s">
        <v>137</v>
      </c>
      <c r="D1792" t="s">
        <v>76</v>
      </c>
      <c r="E1792" t="s">
        <v>3680</v>
      </c>
      <c r="F1792" t="s">
        <v>3681</v>
      </c>
      <c r="G1792" t="s">
        <v>79</v>
      </c>
      <c r="H1792">
        <v>45616</v>
      </c>
      <c r="I1792">
        <v>5092.71</v>
      </c>
      <c r="Q1792" t="s">
        <v>54</v>
      </c>
    </row>
    <row r="1793" spans="2:17" hidden="1" x14ac:dyDescent="0.25">
      <c r="B1793">
        <v>107786</v>
      </c>
      <c r="C1793" t="s">
        <v>242</v>
      </c>
      <c r="D1793" t="s">
        <v>76</v>
      </c>
      <c r="E1793" t="s">
        <v>3682</v>
      </c>
      <c r="F1793" t="s">
        <v>522</v>
      </c>
      <c r="G1793" t="s">
        <v>79</v>
      </c>
      <c r="H1793">
        <v>45567</v>
      </c>
      <c r="I1793">
        <v>299.85000000000002</v>
      </c>
      <c r="Q1793" t="s">
        <v>54</v>
      </c>
    </row>
    <row r="1794" spans="2:17" hidden="1" x14ac:dyDescent="0.25">
      <c r="B1794">
        <v>115529</v>
      </c>
      <c r="C1794" t="s">
        <v>107</v>
      </c>
      <c r="D1794" t="s">
        <v>76</v>
      </c>
      <c r="E1794" t="s">
        <v>3683</v>
      </c>
      <c r="F1794" t="s">
        <v>3684</v>
      </c>
      <c r="G1794" t="s">
        <v>101</v>
      </c>
      <c r="H1794">
        <v>45712</v>
      </c>
      <c r="I1794">
        <v>3352.74</v>
      </c>
      <c r="Q1794" t="s">
        <v>54</v>
      </c>
    </row>
    <row r="1795" spans="2:17" hidden="1" x14ac:dyDescent="0.25">
      <c r="B1795">
        <v>107776</v>
      </c>
      <c r="C1795" t="s">
        <v>151</v>
      </c>
      <c r="D1795" t="s">
        <v>76</v>
      </c>
      <c r="E1795" t="s">
        <v>3685</v>
      </c>
      <c r="F1795" t="s">
        <v>3686</v>
      </c>
      <c r="G1795" t="s">
        <v>79</v>
      </c>
      <c r="H1795">
        <v>45595</v>
      </c>
      <c r="I1795">
        <v>20763.5</v>
      </c>
      <c r="Q1795" t="s">
        <v>54</v>
      </c>
    </row>
    <row r="1796" spans="2:17" hidden="1" x14ac:dyDescent="0.25">
      <c r="B1796">
        <v>128340</v>
      </c>
      <c r="C1796" t="s">
        <v>137</v>
      </c>
      <c r="D1796" t="s">
        <v>76</v>
      </c>
      <c r="E1796" t="s">
        <v>3687</v>
      </c>
      <c r="F1796" t="s">
        <v>3688</v>
      </c>
      <c r="G1796" t="s">
        <v>101</v>
      </c>
      <c r="H1796">
        <v>45707</v>
      </c>
      <c r="I1796">
        <v>1484.3</v>
      </c>
      <c r="Q1796" t="s">
        <v>54</v>
      </c>
    </row>
    <row r="1797" spans="2:17" hidden="1" x14ac:dyDescent="0.25">
      <c r="B1797">
        <v>107786</v>
      </c>
      <c r="C1797" t="s">
        <v>242</v>
      </c>
      <c r="D1797" t="s">
        <v>76</v>
      </c>
      <c r="E1797" t="s">
        <v>3689</v>
      </c>
      <c r="F1797" t="s">
        <v>1829</v>
      </c>
      <c r="G1797" t="s">
        <v>101</v>
      </c>
      <c r="H1797">
        <v>45665</v>
      </c>
      <c r="I1797">
        <v>84.03</v>
      </c>
      <c r="Q1797" t="s">
        <v>54</v>
      </c>
    </row>
    <row r="1798" spans="2:17" hidden="1" x14ac:dyDescent="0.25">
      <c r="B1798">
        <v>121019</v>
      </c>
      <c r="C1798" t="s">
        <v>594</v>
      </c>
      <c r="D1798" t="s">
        <v>76</v>
      </c>
      <c r="E1798" t="s">
        <v>3690</v>
      </c>
      <c r="F1798" t="s">
        <v>3691</v>
      </c>
      <c r="G1798" t="s">
        <v>79</v>
      </c>
      <c r="H1798">
        <v>45646</v>
      </c>
      <c r="I1798">
        <v>1912.6</v>
      </c>
      <c r="Q1798" t="s">
        <v>54</v>
      </c>
    </row>
    <row r="1799" spans="2:17" hidden="1" x14ac:dyDescent="0.25">
      <c r="B1799">
        <v>107486</v>
      </c>
      <c r="C1799" t="s">
        <v>308</v>
      </c>
      <c r="D1799" t="s">
        <v>76</v>
      </c>
      <c r="E1799" t="s">
        <v>3692</v>
      </c>
      <c r="F1799" t="s">
        <v>3693</v>
      </c>
      <c r="G1799" t="s">
        <v>79</v>
      </c>
      <c r="H1799">
        <v>45587</v>
      </c>
      <c r="I1799">
        <v>2025.94</v>
      </c>
      <c r="Q1799" t="s">
        <v>54</v>
      </c>
    </row>
    <row r="1800" spans="2:17" hidden="1" x14ac:dyDescent="0.25">
      <c r="B1800">
        <v>108756</v>
      </c>
      <c r="C1800" t="s">
        <v>316</v>
      </c>
      <c r="D1800" t="s">
        <v>76</v>
      </c>
      <c r="E1800" t="s">
        <v>3694</v>
      </c>
      <c r="F1800" t="s">
        <v>3695</v>
      </c>
      <c r="G1800" t="s">
        <v>79</v>
      </c>
      <c r="H1800">
        <v>45602</v>
      </c>
      <c r="I1800">
        <v>19913.400000000001</v>
      </c>
      <c r="Q1800" t="s">
        <v>54</v>
      </c>
    </row>
    <row r="1801" spans="2:17" hidden="1" x14ac:dyDescent="0.25">
      <c r="B1801">
        <v>104758</v>
      </c>
      <c r="C1801" t="s">
        <v>188</v>
      </c>
      <c r="D1801" t="s">
        <v>76</v>
      </c>
      <c r="E1801" t="s">
        <v>3696</v>
      </c>
      <c r="F1801" t="s">
        <v>3697</v>
      </c>
      <c r="G1801" t="s">
        <v>79</v>
      </c>
      <c r="H1801">
        <v>45581</v>
      </c>
      <c r="I1801">
        <v>614</v>
      </c>
      <c r="Q1801" t="s">
        <v>54</v>
      </c>
    </row>
    <row r="1802" spans="2:17" hidden="1" x14ac:dyDescent="0.25">
      <c r="B1802">
        <v>1214</v>
      </c>
      <c r="C1802" t="s">
        <v>1553</v>
      </c>
      <c r="D1802" t="s">
        <v>76</v>
      </c>
      <c r="E1802" t="s">
        <v>3698</v>
      </c>
      <c r="F1802" t="s">
        <v>3699</v>
      </c>
      <c r="G1802" t="s">
        <v>79</v>
      </c>
      <c r="H1802">
        <v>45714</v>
      </c>
      <c r="I1802">
        <v>0</v>
      </c>
      <c r="Q1802" t="s">
        <v>54</v>
      </c>
    </row>
    <row r="1803" spans="2:17" hidden="1" x14ac:dyDescent="0.25">
      <c r="B1803">
        <v>108186</v>
      </c>
      <c r="C1803" t="s">
        <v>624</v>
      </c>
      <c r="D1803" t="s">
        <v>76</v>
      </c>
      <c r="E1803" t="s">
        <v>3700</v>
      </c>
      <c r="F1803" t="s">
        <v>626</v>
      </c>
      <c r="G1803" t="s">
        <v>79</v>
      </c>
      <c r="H1803">
        <v>45581</v>
      </c>
      <c r="I1803">
        <v>740.54</v>
      </c>
      <c r="Q1803" t="s">
        <v>54</v>
      </c>
    </row>
    <row r="1804" spans="2:17" hidden="1" x14ac:dyDescent="0.25">
      <c r="B1804">
        <v>100067</v>
      </c>
      <c r="C1804" t="s">
        <v>323</v>
      </c>
      <c r="D1804" t="s">
        <v>76</v>
      </c>
      <c r="E1804" t="s">
        <v>3701</v>
      </c>
      <c r="F1804" t="s">
        <v>3702</v>
      </c>
      <c r="G1804" t="s">
        <v>101</v>
      </c>
      <c r="H1804">
        <v>45684</v>
      </c>
      <c r="I1804">
        <v>171.84</v>
      </c>
      <c r="Q1804" t="s">
        <v>54</v>
      </c>
    </row>
    <row r="1805" spans="2:17" hidden="1" x14ac:dyDescent="0.25">
      <c r="B1805">
        <v>121550</v>
      </c>
      <c r="C1805" t="s">
        <v>418</v>
      </c>
      <c r="D1805" t="s">
        <v>76</v>
      </c>
      <c r="E1805" t="s">
        <v>3703</v>
      </c>
      <c r="F1805" t="s">
        <v>2835</v>
      </c>
      <c r="G1805" t="s">
        <v>79</v>
      </c>
      <c r="H1805">
        <v>45595</v>
      </c>
      <c r="I1805">
        <v>21980</v>
      </c>
      <c r="Q1805" t="s">
        <v>54</v>
      </c>
    </row>
    <row r="1806" spans="2:17" hidden="1" x14ac:dyDescent="0.25">
      <c r="B1806">
        <v>103423</v>
      </c>
      <c r="C1806" t="s">
        <v>82</v>
      </c>
      <c r="D1806" t="s">
        <v>76</v>
      </c>
      <c r="E1806" t="s">
        <v>3704</v>
      </c>
      <c r="F1806" t="s">
        <v>3705</v>
      </c>
      <c r="G1806" t="s">
        <v>101</v>
      </c>
      <c r="H1806">
        <v>45707</v>
      </c>
      <c r="I1806">
        <v>1275.29</v>
      </c>
      <c r="Q1806" t="s">
        <v>54</v>
      </c>
    </row>
    <row r="1807" spans="2:17" hidden="1" x14ac:dyDescent="0.25">
      <c r="B1807">
        <v>121019</v>
      </c>
      <c r="C1807" t="s">
        <v>594</v>
      </c>
      <c r="D1807" t="s">
        <v>76</v>
      </c>
      <c r="E1807" t="s">
        <v>3706</v>
      </c>
      <c r="F1807" t="s">
        <v>3707</v>
      </c>
      <c r="G1807" t="s">
        <v>79</v>
      </c>
      <c r="H1807">
        <v>45674</v>
      </c>
      <c r="I1807">
        <v>4084.92</v>
      </c>
      <c r="Q1807" t="s">
        <v>54</v>
      </c>
    </row>
    <row r="1808" spans="2:17" hidden="1" x14ac:dyDescent="0.25">
      <c r="B1808">
        <v>109455</v>
      </c>
      <c r="C1808" t="s">
        <v>312</v>
      </c>
      <c r="D1808" t="s">
        <v>76</v>
      </c>
      <c r="E1808" t="s">
        <v>3708</v>
      </c>
      <c r="F1808" t="s">
        <v>3709</v>
      </c>
      <c r="G1808" t="s">
        <v>79</v>
      </c>
      <c r="H1808">
        <v>45601</v>
      </c>
      <c r="I1808">
        <v>2462.1</v>
      </c>
      <c r="Q1808" t="s">
        <v>54</v>
      </c>
    </row>
    <row r="1809" spans="2:17" hidden="1" x14ac:dyDescent="0.25">
      <c r="B1809">
        <v>107776</v>
      </c>
      <c r="C1809" t="s">
        <v>151</v>
      </c>
      <c r="D1809" t="s">
        <v>76</v>
      </c>
      <c r="E1809" t="s">
        <v>3710</v>
      </c>
      <c r="F1809" t="s">
        <v>3711</v>
      </c>
      <c r="G1809" t="s">
        <v>79</v>
      </c>
      <c r="H1809">
        <v>45632</v>
      </c>
      <c r="I1809">
        <v>415.94</v>
      </c>
      <c r="Q1809" t="s">
        <v>54</v>
      </c>
    </row>
    <row r="1810" spans="2:17" hidden="1" x14ac:dyDescent="0.25">
      <c r="B1810">
        <v>107786</v>
      </c>
      <c r="C1810" t="s">
        <v>242</v>
      </c>
      <c r="D1810" t="s">
        <v>76</v>
      </c>
      <c r="E1810" t="s">
        <v>3712</v>
      </c>
      <c r="F1810" t="s">
        <v>3713</v>
      </c>
      <c r="G1810" t="s">
        <v>79</v>
      </c>
      <c r="H1810">
        <v>45595</v>
      </c>
      <c r="I1810">
        <v>71.7</v>
      </c>
      <c r="Q1810" t="s">
        <v>54</v>
      </c>
    </row>
    <row r="1811" spans="2:17" hidden="1" x14ac:dyDescent="0.25">
      <c r="B1811">
        <v>122247</v>
      </c>
      <c r="C1811" t="s">
        <v>111</v>
      </c>
      <c r="D1811" t="s">
        <v>76</v>
      </c>
      <c r="E1811" t="s">
        <v>3714</v>
      </c>
      <c r="F1811" t="s">
        <v>2877</v>
      </c>
      <c r="G1811" t="s">
        <v>79</v>
      </c>
      <c r="H1811">
        <v>45583</v>
      </c>
      <c r="I1811">
        <v>10199.040000000001</v>
      </c>
      <c r="Q1811" t="s">
        <v>54</v>
      </c>
    </row>
    <row r="1812" spans="2:17" hidden="1" x14ac:dyDescent="0.25">
      <c r="B1812">
        <v>103269</v>
      </c>
      <c r="C1812" t="s">
        <v>262</v>
      </c>
      <c r="D1812" t="s">
        <v>76</v>
      </c>
      <c r="E1812" t="s">
        <v>3715</v>
      </c>
      <c r="F1812" t="s">
        <v>3716</v>
      </c>
      <c r="G1812" t="s">
        <v>79</v>
      </c>
      <c r="H1812">
        <v>45602</v>
      </c>
      <c r="I1812">
        <v>138.72</v>
      </c>
      <c r="Q1812" t="s">
        <v>54</v>
      </c>
    </row>
    <row r="1813" spans="2:17" hidden="1" x14ac:dyDescent="0.25">
      <c r="B1813">
        <v>107786</v>
      </c>
      <c r="C1813" t="s">
        <v>242</v>
      </c>
      <c r="D1813" t="s">
        <v>76</v>
      </c>
      <c r="E1813" t="s">
        <v>3717</v>
      </c>
      <c r="F1813" t="s">
        <v>3718</v>
      </c>
      <c r="G1813" t="s">
        <v>79</v>
      </c>
      <c r="H1813">
        <v>45597</v>
      </c>
      <c r="I1813">
        <v>2127.31</v>
      </c>
      <c r="Q1813" t="s">
        <v>54</v>
      </c>
    </row>
    <row r="1814" spans="2:17" hidden="1" x14ac:dyDescent="0.25">
      <c r="B1814">
        <v>107786</v>
      </c>
      <c r="C1814" t="s">
        <v>242</v>
      </c>
      <c r="D1814" t="s">
        <v>76</v>
      </c>
      <c r="E1814" t="s">
        <v>3719</v>
      </c>
      <c r="F1814" t="s">
        <v>3720</v>
      </c>
      <c r="G1814" t="s">
        <v>101</v>
      </c>
      <c r="H1814">
        <v>45667</v>
      </c>
      <c r="I1814">
        <v>1917.42</v>
      </c>
      <c r="Q1814" t="s">
        <v>54</v>
      </c>
    </row>
    <row r="1815" spans="2:17" hidden="1" x14ac:dyDescent="0.25">
      <c r="B1815">
        <v>122430</v>
      </c>
      <c r="C1815" t="s">
        <v>127</v>
      </c>
      <c r="D1815" t="s">
        <v>76</v>
      </c>
      <c r="E1815" t="s">
        <v>3721</v>
      </c>
      <c r="F1815" t="s">
        <v>3722</v>
      </c>
      <c r="G1815" t="s">
        <v>79</v>
      </c>
      <c r="H1815">
        <v>45594</v>
      </c>
      <c r="I1815">
        <v>28.64</v>
      </c>
      <c r="Q1815" t="s">
        <v>54</v>
      </c>
    </row>
    <row r="1816" spans="2:17" hidden="1" x14ac:dyDescent="0.25">
      <c r="B1816">
        <v>108164</v>
      </c>
      <c r="C1816" t="s">
        <v>86</v>
      </c>
      <c r="D1816" t="s">
        <v>76</v>
      </c>
      <c r="E1816" t="s">
        <v>3723</v>
      </c>
      <c r="F1816" t="s">
        <v>3724</v>
      </c>
      <c r="G1816" t="s">
        <v>101</v>
      </c>
      <c r="H1816">
        <v>45684</v>
      </c>
      <c r="I1816">
        <v>7090.51</v>
      </c>
      <c r="Q1816" t="s">
        <v>54</v>
      </c>
    </row>
    <row r="1817" spans="2:17" hidden="1" x14ac:dyDescent="0.25">
      <c r="B1817">
        <v>107776</v>
      </c>
      <c r="C1817" t="s">
        <v>151</v>
      </c>
      <c r="D1817" t="s">
        <v>76</v>
      </c>
      <c r="E1817" t="s">
        <v>3725</v>
      </c>
      <c r="F1817" t="s">
        <v>3726</v>
      </c>
      <c r="G1817" t="s">
        <v>79</v>
      </c>
      <c r="H1817">
        <v>45602</v>
      </c>
      <c r="I1817">
        <v>373.13</v>
      </c>
      <c r="Q1817" t="s">
        <v>54</v>
      </c>
    </row>
    <row r="1818" spans="2:17" hidden="1" x14ac:dyDescent="0.25">
      <c r="B1818">
        <v>102967</v>
      </c>
      <c r="C1818" t="s">
        <v>329</v>
      </c>
      <c r="D1818" t="s">
        <v>76</v>
      </c>
      <c r="E1818" t="s">
        <v>3727</v>
      </c>
      <c r="F1818" t="s">
        <v>3728</v>
      </c>
      <c r="G1818" t="s">
        <v>79</v>
      </c>
      <c r="H1818">
        <v>45614</v>
      </c>
      <c r="I1818">
        <v>69.099999999999994</v>
      </c>
      <c r="Q1818" t="s">
        <v>54</v>
      </c>
    </row>
    <row r="1819" spans="2:17" hidden="1" x14ac:dyDescent="0.25">
      <c r="B1819">
        <v>107486</v>
      </c>
      <c r="C1819" t="s">
        <v>308</v>
      </c>
      <c r="D1819" t="s">
        <v>76</v>
      </c>
      <c r="E1819" t="s">
        <v>3729</v>
      </c>
      <c r="F1819" t="s">
        <v>3730</v>
      </c>
      <c r="G1819" t="s">
        <v>101</v>
      </c>
      <c r="H1819">
        <v>45694</v>
      </c>
      <c r="I1819">
        <v>233.86</v>
      </c>
      <c r="Q1819" t="s">
        <v>54</v>
      </c>
    </row>
    <row r="1820" spans="2:17" hidden="1" x14ac:dyDescent="0.25">
      <c r="B1820">
        <v>103423</v>
      </c>
      <c r="C1820" t="s">
        <v>82</v>
      </c>
      <c r="D1820" t="s">
        <v>76</v>
      </c>
      <c r="E1820" t="s">
        <v>3731</v>
      </c>
      <c r="F1820" t="s">
        <v>3732</v>
      </c>
      <c r="G1820" t="s">
        <v>101</v>
      </c>
      <c r="H1820">
        <v>45695</v>
      </c>
      <c r="I1820">
        <v>214.66</v>
      </c>
      <c r="Q1820" t="s">
        <v>54</v>
      </c>
    </row>
    <row r="1821" spans="2:17" hidden="1" x14ac:dyDescent="0.25">
      <c r="B1821">
        <v>107786</v>
      </c>
      <c r="C1821" t="s">
        <v>242</v>
      </c>
      <c r="D1821" t="s">
        <v>76</v>
      </c>
      <c r="E1821" t="s">
        <v>3733</v>
      </c>
      <c r="F1821" t="s">
        <v>3734</v>
      </c>
      <c r="G1821" t="s">
        <v>101</v>
      </c>
      <c r="H1821">
        <v>45713</v>
      </c>
      <c r="I1821">
        <v>431.97</v>
      </c>
      <c r="Q1821" t="s">
        <v>54</v>
      </c>
    </row>
    <row r="1822" spans="2:17" hidden="1" x14ac:dyDescent="0.25">
      <c r="B1822">
        <v>103423</v>
      </c>
      <c r="C1822" t="s">
        <v>82</v>
      </c>
      <c r="D1822" t="s">
        <v>76</v>
      </c>
      <c r="E1822" t="s">
        <v>3735</v>
      </c>
      <c r="F1822" t="s">
        <v>1900</v>
      </c>
      <c r="G1822" t="s">
        <v>101</v>
      </c>
      <c r="H1822">
        <v>45718</v>
      </c>
      <c r="I1822">
        <v>1460.24</v>
      </c>
      <c r="Q1822" t="s">
        <v>54</v>
      </c>
    </row>
    <row r="1823" spans="2:17" hidden="1" x14ac:dyDescent="0.25">
      <c r="B1823">
        <v>122430</v>
      </c>
      <c r="C1823" t="s">
        <v>127</v>
      </c>
      <c r="D1823" t="s">
        <v>76</v>
      </c>
      <c r="E1823" t="s">
        <v>3736</v>
      </c>
      <c r="F1823" t="s">
        <v>3737</v>
      </c>
      <c r="G1823" t="s">
        <v>79</v>
      </c>
      <c r="H1823">
        <v>45597</v>
      </c>
      <c r="I1823">
        <v>241.2</v>
      </c>
      <c r="Q1823" t="s">
        <v>54</v>
      </c>
    </row>
    <row r="1824" spans="2:17" hidden="1" x14ac:dyDescent="0.25">
      <c r="B1824">
        <v>107786</v>
      </c>
      <c r="C1824" t="s">
        <v>242</v>
      </c>
      <c r="D1824" t="s">
        <v>76</v>
      </c>
      <c r="E1824" t="s">
        <v>3738</v>
      </c>
      <c r="F1824" t="s">
        <v>1667</v>
      </c>
      <c r="G1824" t="s">
        <v>79</v>
      </c>
      <c r="H1824">
        <v>45644</v>
      </c>
      <c r="I1824">
        <v>152.38999999999999</v>
      </c>
      <c r="Q1824" t="s">
        <v>54</v>
      </c>
    </row>
    <row r="1825" spans="2:17" hidden="1" x14ac:dyDescent="0.25">
      <c r="B1825">
        <v>103423</v>
      </c>
      <c r="C1825" t="s">
        <v>82</v>
      </c>
      <c r="D1825" t="s">
        <v>76</v>
      </c>
      <c r="E1825" t="s">
        <v>3739</v>
      </c>
      <c r="F1825" t="s">
        <v>3740</v>
      </c>
      <c r="G1825" t="s">
        <v>101</v>
      </c>
      <c r="H1825">
        <v>45665</v>
      </c>
      <c r="I1825">
        <v>425.55</v>
      </c>
      <c r="Q1825" t="s">
        <v>54</v>
      </c>
    </row>
    <row r="1826" spans="2:17" hidden="1" x14ac:dyDescent="0.25">
      <c r="B1826">
        <v>103423</v>
      </c>
      <c r="C1826" t="s">
        <v>82</v>
      </c>
      <c r="D1826" t="s">
        <v>76</v>
      </c>
      <c r="E1826" t="s">
        <v>3741</v>
      </c>
      <c r="F1826" t="s">
        <v>3742</v>
      </c>
      <c r="G1826" t="s">
        <v>101</v>
      </c>
      <c r="H1826">
        <v>45684</v>
      </c>
      <c r="I1826">
        <v>2316.88</v>
      </c>
      <c r="Q1826" t="s">
        <v>54</v>
      </c>
    </row>
    <row r="1827" spans="2:17" hidden="1" x14ac:dyDescent="0.25">
      <c r="B1827">
        <v>103423</v>
      </c>
      <c r="C1827" t="s">
        <v>82</v>
      </c>
      <c r="D1827" t="s">
        <v>76</v>
      </c>
      <c r="E1827" t="s">
        <v>3743</v>
      </c>
      <c r="F1827" t="s">
        <v>3744</v>
      </c>
      <c r="G1827" t="s">
        <v>79</v>
      </c>
      <c r="H1827">
        <v>45587</v>
      </c>
      <c r="I1827">
        <v>4527.03</v>
      </c>
      <c r="Q1827" t="s">
        <v>54</v>
      </c>
    </row>
    <row r="1828" spans="2:17" hidden="1" x14ac:dyDescent="0.25">
      <c r="B1828">
        <v>107786</v>
      </c>
      <c r="C1828" t="s">
        <v>242</v>
      </c>
      <c r="D1828" t="s">
        <v>76</v>
      </c>
      <c r="E1828" t="s">
        <v>3745</v>
      </c>
      <c r="F1828" t="s">
        <v>3746</v>
      </c>
      <c r="G1828" t="s">
        <v>79</v>
      </c>
      <c r="H1828">
        <v>45630</v>
      </c>
      <c r="I1828">
        <v>448.22</v>
      </c>
      <c r="Q1828" t="s">
        <v>54</v>
      </c>
    </row>
    <row r="1829" spans="2:17" hidden="1" x14ac:dyDescent="0.25">
      <c r="B1829">
        <v>108917</v>
      </c>
      <c r="C1829" t="s">
        <v>2073</v>
      </c>
      <c r="D1829" t="s">
        <v>76</v>
      </c>
      <c r="E1829" t="s">
        <v>3747</v>
      </c>
      <c r="F1829" t="s">
        <v>3513</v>
      </c>
      <c r="G1829" t="s">
        <v>79</v>
      </c>
      <c r="H1829">
        <v>45611</v>
      </c>
      <c r="I1829">
        <v>11705.14</v>
      </c>
      <c r="Q1829" t="s">
        <v>54</v>
      </c>
    </row>
    <row r="1830" spans="2:17" hidden="1" x14ac:dyDescent="0.25">
      <c r="B1830">
        <v>122430</v>
      </c>
      <c r="C1830" t="s">
        <v>127</v>
      </c>
      <c r="D1830" t="s">
        <v>76</v>
      </c>
      <c r="E1830" t="s">
        <v>3748</v>
      </c>
      <c r="F1830" t="s">
        <v>3749</v>
      </c>
      <c r="G1830" t="s">
        <v>79</v>
      </c>
      <c r="H1830">
        <v>45678</v>
      </c>
      <c r="I1830">
        <v>2492.8000000000002</v>
      </c>
      <c r="Q1830" t="s">
        <v>54</v>
      </c>
    </row>
    <row r="1831" spans="2:17" hidden="1" x14ac:dyDescent="0.25">
      <c r="B1831">
        <v>122430</v>
      </c>
      <c r="C1831" t="s">
        <v>127</v>
      </c>
      <c r="D1831" t="s">
        <v>76</v>
      </c>
      <c r="E1831" t="s">
        <v>3750</v>
      </c>
      <c r="F1831" t="s">
        <v>3580</v>
      </c>
      <c r="G1831" t="s">
        <v>101</v>
      </c>
      <c r="H1831">
        <v>45684</v>
      </c>
      <c r="I1831">
        <v>787</v>
      </c>
      <c r="Q1831" t="s">
        <v>54</v>
      </c>
    </row>
    <row r="1832" spans="2:17" hidden="1" x14ac:dyDescent="0.25">
      <c r="B1832">
        <v>121019</v>
      </c>
      <c r="C1832" t="s">
        <v>594</v>
      </c>
      <c r="D1832" t="s">
        <v>76</v>
      </c>
      <c r="E1832" t="s">
        <v>3751</v>
      </c>
      <c r="F1832" t="s">
        <v>2745</v>
      </c>
      <c r="G1832" t="s">
        <v>79</v>
      </c>
      <c r="H1832">
        <v>45665</v>
      </c>
      <c r="I1832">
        <v>626.4</v>
      </c>
      <c r="Q1832" t="s">
        <v>54</v>
      </c>
    </row>
    <row r="1833" spans="2:17" hidden="1" x14ac:dyDescent="0.25">
      <c r="B1833">
        <v>102775</v>
      </c>
      <c r="C1833" t="s">
        <v>75</v>
      </c>
      <c r="D1833" t="s">
        <v>76</v>
      </c>
      <c r="E1833" t="s">
        <v>3752</v>
      </c>
      <c r="F1833" t="s">
        <v>3753</v>
      </c>
      <c r="G1833" t="s">
        <v>79</v>
      </c>
      <c r="H1833">
        <v>45584</v>
      </c>
      <c r="I1833">
        <v>17344.52</v>
      </c>
      <c r="Q1833" t="s">
        <v>54</v>
      </c>
    </row>
    <row r="1834" spans="2:17" hidden="1" x14ac:dyDescent="0.25">
      <c r="B1834">
        <v>122430</v>
      </c>
      <c r="C1834" t="s">
        <v>127</v>
      </c>
      <c r="D1834" t="s">
        <v>76</v>
      </c>
      <c r="E1834" t="s">
        <v>3754</v>
      </c>
      <c r="F1834" t="s">
        <v>3755</v>
      </c>
      <c r="G1834" t="s">
        <v>79</v>
      </c>
      <c r="H1834">
        <v>45716</v>
      </c>
      <c r="I1834">
        <v>0</v>
      </c>
      <c r="Q1834" t="s">
        <v>54</v>
      </c>
    </row>
    <row r="1835" spans="2:17" hidden="1" x14ac:dyDescent="0.25">
      <c r="B1835">
        <v>122430</v>
      </c>
      <c r="C1835" t="s">
        <v>127</v>
      </c>
      <c r="D1835" t="s">
        <v>76</v>
      </c>
      <c r="E1835" t="s">
        <v>3756</v>
      </c>
      <c r="F1835" t="s">
        <v>3757</v>
      </c>
      <c r="G1835" t="s">
        <v>79</v>
      </c>
      <c r="H1835">
        <v>45586</v>
      </c>
      <c r="I1835">
        <v>64.12</v>
      </c>
      <c r="Q1835" t="s">
        <v>54</v>
      </c>
    </row>
    <row r="1836" spans="2:17" hidden="1" x14ac:dyDescent="0.25">
      <c r="B1836">
        <v>102967</v>
      </c>
      <c r="C1836" t="s">
        <v>329</v>
      </c>
      <c r="D1836" t="s">
        <v>76</v>
      </c>
      <c r="E1836" t="s">
        <v>3758</v>
      </c>
      <c r="F1836" t="s">
        <v>3759</v>
      </c>
      <c r="G1836" t="s">
        <v>79</v>
      </c>
      <c r="H1836">
        <v>45567</v>
      </c>
      <c r="I1836">
        <v>63.33</v>
      </c>
      <c r="Q1836" t="s">
        <v>54</v>
      </c>
    </row>
    <row r="1837" spans="2:17" hidden="1" x14ac:dyDescent="0.25">
      <c r="B1837">
        <v>107860</v>
      </c>
      <c r="C1837" t="s">
        <v>103</v>
      </c>
      <c r="D1837" t="s">
        <v>76</v>
      </c>
      <c r="E1837" t="s">
        <v>3760</v>
      </c>
      <c r="F1837" t="s">
        <v>3761</v>
      </c>
      <c r="G1837" t="s">
        <v>79</v>
      </c>
      <c r="H1837">
        <v>45630</v>
      </c>
      <c r="I1837">
        <v>238.33</v>
      </c>
      <c r="Q1837" t="s">
        <v>54</v>
      </c>
    </row>
    <row r="1838" spans="2:17" hidden="1" x14ac:dyDescent="0.25">
      <c r="B1838">
        <v>107786</v>
      </c>
      <c r="C1838" t="s">
        <v>242</v>
      </c>
      <c r="D1838" t="s">
        <v>76</v>
      </c>
      <c r="E1838" t="s">
        <v>3762</v>
      </c>
      <c r="F1838" t="s">
        <v>3763</v>
      </c>
      <c r="G1838" t="s">
        <v>79</v>
      </c>
      <c r="H1838">
        <v>45611</v>
      </c>
      <c r="I1838">
        <v>2859.32</v>
      </c>
      <c r="Q1838" t="s">
        <v>54</v>
      </c>
    </row>
    <row r="1839" spans="2:17" hidden="1" x14ac:dyDescent="0.25">
      <c r="B1839">
        <v>107786</v>
      </c>
      <c r="C1839" t="s">
        <v>242</v>
      </c>
      <c r="D1839" t="s">
        <v>76</v>
      </c>
      <c r="E1839" t="s">
        <v>3764</v>
      </c>
      <c r="F1839" t="s">
        <v>3046</v>
      </c>
      <c r="G1839" t="s">
        <v>101</v>
      </c>
      <c r="H1839">
        <v>45681</v>
      </c>
      <c r="I1839">
        <v>76.03</v>
      </c>
      <c r="Q1839" t="s">
        <v>54</v>
      </c>
    </row>
    <row r="1840" spans="2:17" hidden="1" x14ac:dyDescent="0.25">
      <c r="B1840">
        <v>124648</v>
      </c>
      <c r="C1840" t="s">
        <v>1756</v>
      </c>
      <c r="D1840" t="s">
        <v>76</v>
      </c>
      <c r="E1840" t="s">
        <v>3765</v>
      </c>
      <c r="F1840" t="s">
        <v>3766</v>
      </c>
      <c r="G1840" t="s">
        <v>101</v>
      </c>
      <c r="H1840">
        <v>45701</v>
      </c>
      <c r="I1840">
        <v>2092.35</v>
      </c>
      <c r="Q1840" t="s">
        <v>54</v>
      </c>
    </row>
    <row r="1841" spans="2:17" hidden="1" x14ac:dyDescent="0.25">
      <c r="B1841">
        <v>107672</v>
      </c>
      <c r="C1841" t="s">
        <v>1446</v>
      </c>
      <c r="D1841" t="s">
        <v>76</v>
      </c>
      <c r="E1841" t="s">
        <v>3767</v>
      </c>
      <c r="F1841" t="s">
        <v>3768</v>
      </c>
      <c r="G1841" t="s">
        <v>79</v>
      </c>
      <c r="H1841">
        <v>45610</v>
      </c>
      <c r="I1841">
        <v>2884.26</v>
      </c>
      <c r="Q1841" t="s">
        <v>54</v>
      </c>
    </row>
    <row r="1842" spans="2:17" hidden="1" x14ac:dyDescent="0.25">
      <c r="B1842">
        <v>121550</v>
      </c>
      <c r="C1842" t="s">
        <v>418</v>
      </c>
      <c r="D1842" t="s">
        <v>76</v>
      </c>
      <c r="E1842" t="s">
        <v>3769</v>
      </c>
      <c r="F1842" t="s">
        <v>2243</v>
      </c>
      <c r="G1842" t="s">
        <v>101</v>
      </c>
      <c r="H1842">
        <v>45690</v>
      </c>
      <c r="I1842">
        <v>3062.76</v>
      </c>
      <c r="Q1842" t="s">
        <v>54</v>
      </c>
    </row>
    <row r="1843" spans="2:17" hidden="1" x14ac:dyDescent="0.25">
      <c r="B1843">
        <v>107486</v>
      </c>
      <c r="C1843" t="s">
        <v>308</v>
      </c>
      <c r="D1843" t="s">
        <v>76</v>
      </c>
      <c r="E1843" t="s">
        <v>3770</v>
      </c>
      <c r="F1843" t="s">
        <v>3771</v>
      </c>
      <c r="G1843" t="s">
        <v>79</v>
      </c>
      <c r="H1843">
        <v>45666</v>
      </c>
      <c r="I1843">
        <v>166.62</v>
      </c>
      <c r="Q1843" t="s">
        <v>54</v>
      </c>
    </row>
    <row r="1844" spans="2:17" hidden="1" x14ac:dyDescent="0.25">
      <c r="B1844">
        <v>107486</v>
      </c>
      <c r="C1844" t="s">
        <v>308</v>
      </c>
      <c r="D1844" t="s">
        <v>76</v>
      </c>
      <c r="E1844" t="s">
        <v>3772</v>
      </c>
      <c r="F1844" t="s">
        <v>1962</v>
      </c>
      <c r="G1844" t="s">
        <v>79</v>
      </c>
      <c r="H1844">
        <v>45643</v>
      </c>
      <c r="I1844">
        <v>90.14</v>
      </c>
      <c r="Q1844" t="s">
        <v>54</v>
      </c>
    </row>
    <row r="1845" spans="2:17" hidden="1" x14ac:dyDescent="0.25">
      <c r="B1845">
        <v>103423</v>
      </c>
      <c r="C1845" t="s">
        <v>82</v>
      </c>
      <c r="D1845" t="s">
        <v>76</v>
      </c>
      <c r="E1845" t="s">
        <v>3773</v>
      </c>
      <c r="F1845" t="s">
        <v>3774</v>
      </c>
      <c r="G1845" t="s">
        <v>101</v>
      </c>
      <c r="H1845">
        <v>45695</v>
      </c>
      <c r="I1845">
        <v>17828.349999999999</v>
      </c>
      <c r="Q1845" t="s">
        <v>54</v>
      </c>
    </row>
    <row r="1846" spans="2:17" hidden="1" x14ac:dyDescent="0.25">
      <c r="B1846">
        <v>107297</v>
      </c>
      <c r="C1846" t="s">
        <v>286</v>
      </c>
      <c r="D1846" t="s">
        <v>76</v>
      </c>
      <c r="E1846" t="s">
        <v>3775</v>
      </c>
      <c r="F1846" t="s">
        <v>3647</v>
      </c>
      <c r="G1846" t="s">
        <v>79</v>
      </c>
      <c r="H1846">
        <v>45635</v>
      </c>
      <c r="I1846">
        <v>3879.28</v>
      </c>
      <c r="Q1846" t="s">
        <v>54</v>
      </c>
    </row>
    <row r="1847" spans="2:17" hidden="1" x14ac:dyDescent="0.25">
      <c r="B1847">
        <v>107786</v>
      </c>
      <c r="C1847" t="s">
        <v>242</v>
      </c>
      <c r="D1847" t="s">
        <v>76</v>
      </c>
      <c r="E1847" t="s">
        <v>3776</v>
      </c>
      <c r="F1847" t="s">
        <v>707</v>
      </c>
      <c r="G1847" t="s">
        <v>79</v>
      </c>
      <c r="H1847">
        <v>45652</v>
      </c>
      <c r="I1847">
        <v>73.38</v>
      </c>
      <c r="Q1847" t="s">
        <v>54</v>
      </c>
    </row>
    <row r="1848" spans="2:17" hidden="1" x14ac:dyDescent="0.25">
      <c r="B1848">
        <v>103423</v>
      </c>
      <c r="C1848" t="s">
        <v>82</v>
      </c>
      <c r="D1848" t="s">
        <v>76</v>
      </c>
      <c r="E1848" t="s">
        <v>3777</v>
      </c>
      <c r="F1848" t="s">
        <v>3778</v>
      </c>
      <c r="G1848" t="s">
        <v>79</v>
      </c>
      <c r="H1848">
        <v>45567</v>
      </c>
      <c r="I1848">
        <v>5049.8599999999997</v>
      </c>
      <c r="Q1848" t="s">
        <v>54</v>
      </c>
    </row>
    <row r="1849" spans="2:17" hidden="1" x14ac:dyDescent="0.25">
      <c r="B1849">
        <v>107786</v>
      </c>
      <c r="C1849" t="s">
        <v>242</v>
      </c>
      <c r="D1849" t="s">
        <v>76</v>
      </c>
      <c r="E1849" t="s">
        <v>3779</v>
      </c>
      <c r="F1849" t="s">
        <v>3111</v>
      </c>
      <c r="G1849" t="s">
        <v>79</v>
      </c>
      <c r="H1849">
        <v>45637</v>
      </c>
      <c r="I1849">
        <v>759.5</v>
      </c>
      <c r="Q1849" t="s">
        <v>54</v>
      </c>
    </row>
    <row r="1850" spans="2:17" hidden="1" x14ac:dyDescent="0.25">
      <c r="B1850">
        <v>104323</v>
      </c>
      <c r="C1850" t="s">
        <v>1187</v>
      </c>
      <c r="D1850" t="s">
        <v>76</v>
      </c>
      <c r="E1850" t="s">
        <v>3780</v>
      </c>
      <c r="F1850" t="s">
        <v>3781</v>
      </c>
      <c r="G1850" t="s">
        <v>79</v>
      </c>
      <c r="H1850">
        <v>45712</v>
      </c>
      <c r="I1850">
        <v>1218.49</v>
      </c>
      <c r="Q1850" t="s">
        <v>54</v>
      </c>
    </row>
    <row r="1851" spans="2:17" hidden="1" x14ac:dyDescent="0.25">
      <c r="B1851">
        <v>104758</v>
      </c>
      <c r="C1851" t="s">
        <v>188</v>
      </c>
      <c r="D1851" t="s">
        <v>76</v>
      </c>
      <c r="E1851" t="s">
        <v>3782</v>
      </c>
      <c r="F1851" t="s">
        <v>3783</v>
      </c>
      <c r="G1851" t="s">
        <v>79</v>
      </c>
      <c r="H1851">
        <v>45580</v>
      </c>
      <c r="I1851">
        <v>462</v>
      </c>
      <c r="Q1851" t="s">
        <v>54</v>
      </c>
    </row>
    <row r="1852" spans="2:17" hidden="1" x14ac:dyDescent="0.25">
      <c r="B1852">
        <v>103423</v>
      </c>
      <c r="C1852" t="s">
        <v>82</v>
      </c>
      <c r="D1852" t="s">
        <v>76</v>
      </c>
      <c r="E1852" t="s">
        <v>3784</v>
      </c>
      <c r="F1852" t="s">
        <v>2083</v>
      </c>
      <c r="G1852" t="s">
        <v>79</v>
      </c>
      <c r="H1852">
        <v>45632</v>
      </c>
      <c r="I1852">
        <v>6235.75</v>
      </c>
      <c r="Q1852" t="s">
        <v>54</v>
      </c>
    </row>
    <row r="1853" spans="2:17" hidden="1" x14ac:dyDescent="0.25">
      <c r="B1853">
        <v>102066</v>
      </c>
      <c r="C1853" t="s">
        <v>159</v>
      </c>
      <c r="D1853" t="s">
        <v>76</v>
      </c>
      <c r="E1853" t="s">
        <v>3785</v>
      </c>
      <c r="F1853" t="s">
        <v>3786</v>
      </c>
      <c r="G1853" t="s">
        <v>79</v>
      </c>
      <c r="H1853">
        <v>45604</v>
      </c>
      <c r="I1853">
        <v>616.24</v>
      </c>
      <c r="Q1853" t="s">
        <v>54</v>
      </c>
    </row>
    <row r="1854" spans="2:17" hidden="1" x14ac:dyDescent="0.25">
      <c r="B1854">
        <v>108481</v>
      </c>
      <c r="C1854" t="s">
        <v>121</v>
      </c>
      <c r="D1854" t="s">
        <v>76</v>
      </c>
      <c r="E1854" t="s">
        <v>3787</v>
      </c>
      <c r="F1854" t="s">
        <v>3788</v>
      </c>
      <c r="G1854" t="s">
        <v>101</v>
      </c>
      <c r="H1854">
        <v>45708</v>
      </c>
      <c r="I1854">
        <v>381.14</v>
      </c>
      <c r="Q1854" t="s">
        <v>54</v>
      </c>
    </row>
    <row r="1855" spans="2:17" hidden="1" x14ac:dyDescent="0.25">
      <c r="B1855">
        <v>107786</v>
      </c>
      <c r="C1855" t="s">
        <v>242</v>
      </c>
      <c r="D1855" t="s">
        <v>76</v>
      </c>
      <c r="E1855" t="s">
        <v>3789</v>
      </c>
      <c r="F1855" t="s">
        <v>3790</v>
      </c>
      <c r="G1855" t="s">
        <v>101</v>
      </c>
      <c r="H1855">
        <v>45695</v>
      </c>
      <c r="I1855">
        <v>95.6</v>
      </c>
      <c r="Q1855" t="s">
        <v>54</v>
      </c>
    </row>
    <row r="1856" spans="2:17" hidden="1" x14ac:dyDescent="0.25">
      <c r="B1856">
        <v>122430</v>
      </c>
      <c r="C1856" t="s">
        <v>127</v>
      </c>
      <c r="D1856" t="s">
        <v>76</v>
      </c>
      <c r="E1856" t="s">
        <v>3791</v>
      </c>
      <c r="F1856" t="s">
        <v>3792</v>
      </c>
      <c r="G1856" t="s">
        <v>101</v>
      </c>
      <c r="H1856">
        <v>45680</v>
      </c>
      <c r="I1856">
        <v>103.68</v>
      </c>
      <c r="Q1856" t="s">
        <v>54</v>
      </c>
    </row>
    <row r="1857" spans="2:17" hidden="1" x14ac:dyDescent="0.25">
      <c r="B1857">
        <v>122430</v>
      </c>
      <c r="C1857" t="s">
        <v>127</v>
      </c>
      <c r="D1857" t="s">
        <v>76</v>
      </c>
      <c r="E1857" t="s">
        <v>3793</v>
      </c>
      <c r="F1857" t="s">
        <v>996</v>
      </c>
      <c r="G1857" t="s">
        <v>79</v>
      </c>
      <c r="H1857">
        <v>45670</v>
      </c>
      <c r="I1857">
        <v>717.3</v>
      </c>
      <c r="Q1857" t="s">
        <v>54</v>
      </c>
    </row>
    <row r="1858" spans="2:17" hidden="1" x14ac:dyDescent="0.25">
      <c r="B1858">
        <v>108481</v>
      </c>
      <c r="C1858" t="s">
        <v>121</v>
      </c>
      <c r="D1858" t="s">
        <v>76</v>
      </c>
      <c r="E1858" t="s">
        <v>3794</v>
      </c>
      <c r="F1858" t="s">
        <v>3795</v>
      </c>
      <c r="G1858" t="s">
        <v>79</v>
      </c>
      <c r="H1858">
        <v>45684</v>
      </c>
      <c r="I1858">
        <v>2081.16</v>
      </c>
      <c r="Q1858" t="s">
        <v>54</v>
      </c>
    </row>
    <row r="1859" spans="2:17" x14ac:dyDescent="0.25">
      <c r="B1859">
        <v>103423</v>
      </c>
      <c r="C1859" t="s">
        <v>82</v>
      </c>
      <c r="D1859" t="s">
        <v>3836</v>
      </c>
      <c r="E1859" t="s">
        <v>3837</v>
      </c>
      <c r="F1859" t="s">
        <v>3838</v>
      </c>
      <c r="G1859" t="s">
        <v>101</v>
      </c>
      <c r="H1859">
        <v>45672</v>
      </c>
      <c r="I1859">
        <v>60601.919999999998</v>
      </c>
      <c r="J1859" t="s">
        <v>46</v>
      </c>
      <c r="K1859">
        <v>2854</v>
      </c>
      <c r="M1859">
        <v>22680</v>
      </c>
      <c r="N1859" t="s">
        <v>39</v>
      </c>
      <c r="O1859">
        <v>39803.4</v>
      </c>
      <c r="P1859">
        <v>7932.8176200000007</v>
      </c>
      <c r="Q1859" t="s">
        <v>49</v>
      </c>
    </row>
    <row r="1860" spans="2:17" x14ac:dyDescent="0.25">
      <c r="B1860">
        <v>103423</v>
      </c>
      <c r="C1860" t="s">
        <v>82</v>
      </c>
      <c r="D1860" t="s">
        <v>3836</v>
      </c>
      <c r="E1860" t="s">
        <v>3839</v>
      </c>
      <c r="F1860" t="s">
        <v>3838</v>
      </c>
      <c r="G1860" t="s">
        <v>101</v>
      </c>
      <c r="H1860">
        <v>45699</v>
      </c>
      <c r="I1860">
        <v>57286</v>
      </c>
      <c r="J1860" t="s">
        <v>46</v>
      </c>
      <c r="K1860">
        <v>2854</v>
      </c>
      <c r="M1860">
        <v>22680</v>
      </c>
      <c r="N1860" t="s">
        <v>39</v>
      </c>
      <c r="O1860">
        <v>39803.4</v>
      </c>
      <c r="Q1860" t="s">
        <v>49</v>
      </c>
    </row>
    <row r="1861" spans="2:17" x14ac:dyDescent="0.25">
      <c r="B1861">
        <v>103423</v>
      </c>
      <c r="C1861" t="s">
        <v>82</v>
      </c>
      <c r="D1861" t="s">
        <v>3836</v>
      </c>
      <c r="E1861" t="s">
        <v>3840</v>
      </c>
      <c r="F1861" t="s">
        <v>3841</v>
      </c>
      <c r="G1861" t="s">
        <v>79</v>
      </c>
      <c r="H1861">
        <v>45589</v>
      </c>
      <c r="I1861">
        <v>56683.92</v>
      </c>
      <c r="J1861" t="s">
        <v>21</v>
      </c>
      <c r="K1861">
        <v>1953</v>
      </c>
      <c r="M1861">
        <v>11056.75</v>
      </c>
      <c r="N1861" t="s">
        <v>42</v>
      </c>
      <c r="P1861">
        <v>6302.3474999999999</v>
      </c>
      <c r="Q1861" t="s">
        <v>49</v>
      </c>
    </row>
    <row r="1862" spans="2:17" x14ac:dyDescent="0.25">
      <c r="B1862">
        <v>107768</v>
      </c>
      <c r="C1862" t="s">
        <v>225</v>
      </c>
      <c r="D1862" t="s">
        <v>3836</v>
      </c>
      <c r="E1862" t="s">
        <v>3842</v>
      </c>
      <c r="F1862" t="s">
        <v>3843</v>
      </c>
      <c r="G1862" t="s">
        <v>79</v>
      </c>
      <c r="H1862">
        <v>45669</v>
      </c>
      <c r="I1862">
        <v>108443.03</v>
      </c>
      <c r="J1862" t="s">
        <v>22</v>
      </c>
      <c r="K1862">
        <v>1849.84</v>
      </c>
      <c r="M1862">
        <v>3854.11</v>
      </c>
      <c r="N1862" t="s">
        <v>42</v>
      </c>
      <c r="P1862">
        <v>3738.4866999999999</v>
      </c>
      <c r="Q1862" t="s">
        <v>49</v>
      </c>
    </row>
    <row r="1863" spans="2:17" x14ac:dyDescent="0.25">
      <c r="B1863">
        <v>103423</v>
      </c>
      <c r="C1863" t="s">
        <v>82</v>
      </c>
      <c r="D1863" t="s">
        <v>3836</v>
      </c>
      <c r="E1863" t="s">
        <v>3844</v>
      </c>
      <c r="F1863" t="s">
        <v>3845</v>
      </c>
      <c r="G1863" t="s">
        <v>79</v>
      </c>
      <c r="H1863">
        <v>45622</v>
      </c>
      <c r="I1863">
        <v>51674.36</v>
      </c>
      <c r="J1863" t="s">
        <v>44</v>
      </c>
      <c r="K1863">
        <v>1887.08</v>
      </c>
      <c r="L1863">
        <v>754.83</v>
      </c>
      <c r="M1863">
        <v>23355</v>
      </c>
      <c r="N1863" t="s">
        <v>39</v>
      </c>
      <c r="O1863">
        <v>20837.849999999999</v>
      </c>
      <c r="P1863">
        <v>4152.9835050000002</v>
      </c>
      <c r="Q1863" t="s">
        <v>49</v>
      </c>
    </row>
    <row r="1864" spans="2:17" x14ac:dyDescent="0.25">
      <c r="B1864">
        <v>107768</v>
      </c>
      <c r="C1864" t="s">
        <v>225</v>
      </c>
      <c r="D1864" t="s">
        <v>3836</v>
      </c>
      <c r="E1864" t="s">
        <v>3846</v>
      </c>
      <c r="F1864" t="s">
        <v>3847</v>
      </c>
      <c r="G1864" t="s">
        <v>79</v>
      </c>
      <c r="H1864">
        <v>45678</v>
      </c>
      <c r="I1864">
        <v>43914.49</v>
      </c>
      <c r="J1864" t="s">
        <v>22</v>
      </c>
      <c r="K1864">
        <v>1305.2</v>
      </c>
      <c r="M1864">
        <v>2185.0920000000001</v>
      </c>
      <c r="N1864" t="s">
        <v>42</v>
      </c>
      <c r="P1864">
        <v>2119.5392400000001</v>
      </c>
      <c r="Q1864" t="s">
        <v>49</v>
      </c>
    </row>
    <row r="1865" spans="2:17" x14ac:dyDescent="0.25">
      <c r="B1865">
        <v>103423</v>
      </c>
      <c r="C1865" t="s">
        <v>82</v>
      </c>
      <c r="D1865" t="s">
        <v>3836</v>
      </c>
      <c r="E1865" t="s">
        <v>3848</v>
      </c>
      <c r="F1865" t="s">
        <v>3849</v>
      </c>
      <c r="G1865" t="s">
        <v>101</v>
      </c>
      <c r="H1865">
        <v>45677</v>
      </c>
      <c r="I1865">
        <v>48811.55</v>
      </c>
      <c r="J1865" t="s">
        <v>22</v>
      </c>
      <c r="K1865">
        <v>2174.61</v>
      </c>
      <c r="L1865">
        <v>913.34</v>
      </c>
      <c r="M1865">
        <v>3066.64</v>
      </c>
      <c r="N1865" t="s">
        <v>42</v>
      </c>
      <c r="P1865">
        <v>2974.6407999999997</v>
      </c>
      <c r="Q1865" t="s">
        <v>49</v>
      </c>
    </row>
    <row r="1866" spans="2:17" x14ac:dyDescent="0.25">
      <c r="B1866">
        <v>103423</v>
      </c>
      <c r="C1866" t="s">
        <v>82</v>
      </c>
      <c r="D1866" t="s">
        <v>3836</v>
      </c>
      <c r="E1866" t="s">
        <v>3850</v>
      </c>
      <c r="F1866" t="s">
        <v>3851</v>
      </c>
      <c r="G1866" t="s">
        <v>101</v>
      </c>
      <c r="H1866">
        <v>45671</v>
      </c>
      <c r="I1866">
        <v>43974.879999999997</v>
      </c>
      <c r="J1866" t="s">
        <v>22</v>
      </c>
      <c r="K1866">
        <v>1561.82</v>
      </c>
      <c r="L1866">
        <v>655.96</v>
      </c>
      <c r="M1866">
        <v>1595</v>
      </c>
      <c r="N1866" t="s">
        <v>42</v>
      </c>
      <c r="P1866">
        <v>1547.1499999999999</v>
      </c>
      <c r="Q1866" t="s">
        <v>49</v>
      </c>
    </row>
    <row r="1867" spans="2:17" x14ac:dyDescent="0.25">
      <c r="B1867">
        <v>103423</v>
      </c>
      <c r="C1867" t="s">
        <v>82</v>
      </c>
      <c r="D1867" t="s">
        <v>3836</v>
      </c>
      <c r="E1867" t="s">
        <v>3852</v>
      </c>
      <c r="F1867" t="s">
        <v>3853</v>
      </c>
      <c r="G1867" t="s">
        <v>79</v>
      </c>
      <c r="H1867">
        <v>45581</v>
      </c>
      <c r="I1867">
        <v>75774.11</v>
      </c>
      <c r="J1867" t="s">
        <v>22</v>
      </c>
      <c r="K1867">
        <v>2992.41</v>
      </c>
      <c r="L1867">
        <v>1271.77</v>
      </c>
      <c r="M1867">
        <v>3055.98</v>
      </c>
      <c r="N1867" t="s">
        <v>42</v>
      </c>
      <c r="P1867">
        <v>2964.3006</v>
      </c>
      <c r="Q1867" t="s">
        <v>49</v>
      </c>
    </row>
    <row r="1868" spans="2:17" x14ac:dyDescent="0.25">
      <c r="B1868">
        <v>102775</v>
      </c>
      <c r="C1868" t="s">
        <v>75</v>
      </c>
      <c r="D1868" t="s">
        <v>3836</v>
      </c>
      <c r="E1868" t="s">
        <v>3854</v>
      </c>
      <c r="F1868" t="s">
        <v>3855</v>
      </c>
      <c r="G1868" t="s">
        <v>79</v>
      </c>
      <c r="H1868">
        <v>45600</v>
      </c>
      <c r="I1868">
        <v>142524.57999999999</v>
      </c>
      <c r="J1868" t="s">
        <v>22</v>
      </c>
      <c r="K1868">
        <v>2013</v>
      </c>
      <c r="M1868">
        <v>548.16666699999996</v>
      </c>
      <c r="N1868" t="s">
        <v>42</v>
      </c>
      <c r="P1868">
        <v>531.7216669899999</v>
      </c>
      <c r="Q1868" t="s">
        <v>49</v>
      </c>
    </row>
    <row r="1869" spans="2:17" x14ac:dyDescent="0.25">
      <c r="B1869">
        <v>129612</v>
      </c>
      <c r="C1869" t="s">
        <v>282</v>
      </c>
      <c r="D1869" t="s">
        <v>3836</v>
      </c>
      <c r="E1869" t="s">
        <v>3856</v>
      </c>
      <c r="F1869" t="s">
        <v>3857</v>
      </c>
      <c r="G1869" t="s">
        <v>79</v>
      </c>
      <c r="H1869">
        <v>45643</v>
      </c>
      <c r="I1869">
        <v>43049.29</v>
      </c>
      <c r="J1869" t="s">
        <v>3805</v>
      </c>
      <c r="K1869">
        <v>807.5</v>
      </c>
      <c r="L1869">
        <v>858.79</v>
      </c>
      <c r="M1869">
        <v>12704</v>
      </c>
      <c r="N1869" t="s">
        <v>39</v>
      </c>
      <c r="Q1869" t="s">
        <v>49</v>
      </c>
    </row>
    <row r="1870" spans="2:17" x14ac:dyDescent="0.25">
      <c r="B1870">
        <v>128340</v>
      </c>
      <c r="C1870" t="s">
        <v>137</v>
      </c>
      <c r="D1870" t="s">
        <v>3836</v>
      </c>
      <c r="E1870" t="s">
        <v>3858</v>
      </c>
      <c r="F1870" t="s">
        <v>3859</v>
      </c>
      <c r="G1870" t="s">
        <v>79</v>
      </c>
      <c r="H1870">
        <v>45609</v>
      </c>
      <c r="I1870">
        <v>38328.959999999999</v>
      </c>
      <c r="J1870" t="s">
        <v>3805</v>
      </c>
      <c r="K1870">
        <v>1500</v>
      </c>
      <c r="M1870">
        <v>7015.04</v>
      </c>
      <c r="N1870" t="s">
        <v>39</v>
      </c>
      <c r="Q1870" t="s">
        <v>49</v>
      </c>
    </row>
    <row r="1871" spans="2:17" x14ac:dyDescent="0.25">
      <c r="B1871">
        <v>107297</v>
      </c>
      <c r="C1871" t="s">
        <v>286</v>
      </c>
      <c r="D1871" t="s">
        <v>3836</v>
      </c>
      <c r="E1871" t="s">
        <v>3860</v>
      </c>
      <c r="F1871" t="s">
        <v>3861</v>
      </c>
      <c r="G1871" t="s">
        <v>79</v>
      </c>
      <c r="H1871">
        <v>45685</v>
      </c>
      <c r="I1871">
        <v>42816.79</v>
      </c>
      <c r="J1871" t="s">
        <v>3805</v>
      </c>
      <c r="K1871">
        <v>5619.47</v>
      </c>
      <c r="L1871">
        <v>756</v>
      </c>
      <c r="M1871">
        <v>46008</v>
      </c>
      <c r="N1871" t="s">
        <v>39</v>
      </c>
      <c r="Q1871" t="s">
        <v>49</v>
      </c>
    </row>
    <row r="1872" spans="2:17" x14ac:dyDescent="0.25">
      <c r="B1872">
        <v>107297</v>
      </c>
      <c r="C1872" t="s">
        <v>286</v>
      </c>
      <c r="D1872" t="s">
        <v>3836</v>
      </c>
      <c r="E1872" t="s">
        <v>3862</v>
      </c>
      <c r="F1872" t="s">
        <v>3863</v>
      </c>
      <c r="G1872" t="s">
        <v>79</v>
      </c>
      <c r="H1872">
        <v>45594</v>
      </c>
      <c r="I1872">
        <v>38716.720000000001</v>
      </c>
      <c r="J1872" t="s">
        <v>3805</v>
      </c>
      <c r="K1872">
        <v>95</v>
      </c>
      <c r="L1872">
        <v>786.96</v>
      </c>
      <c r="M1872">
        <v>23795.439999999999</v>
      </c>
      <c r="N1872" t="s">
        <v>39</v>
      </c>
      <c r="Q1872" t="s">
        <v>49</v>
      </c>
    </row>
    <row r="1873" spans="2:17" x14ac:dyDescent="0.25">
      <c r="B1873">
        <v>107297</v>
      </c>
      <c r="C1873" t="s">
        <v>286</v>
      </c>
      <c r="D1873" t="s">
        <v>3836</v>
      </c>
      <c r="E1873" t="s">
        <v>3864</v>
      </c>
      <c r="F1873" t="s">
        <v>3865</v>
      </c>
      <c r="G1873" t="s">
        <v>79</v>
      </c>
      <c r="H1873">
        <v>45656</v>
      </c>
      <c r="I1873">
        <v>539166.4</v>
      </c>
      <c r="J1873" t="s">
        <v>199</v>
      </c>
      <c r="Q1873" t="s">
        <v>49</v>
      </c>
    </row>
    <row r="1874" spans="2:17" x14ac:dyDescent="0.25">
      <c r="B1874">
        <v>103423</v>
      </c>
      <c r="C1874" t="s">
        <v>82</v>
      </c>
      <c r="D1874" t="s">
        <v>3836</v>
      </c>
      <c r="E1874" t="s">
        <v>3866</v>
      </c>
      <c r="F1874" t="s">
        <v>3838</v>
      </c>
      <c r="G1874" t="s">
        <v>101</v>
      </c>
      <c r="H1874">
        <v>45705</v>
      </c>
      <c r="I1874">
        <v>80088.44</v>
      </c>
      <c r="J1874" t="s">
        <v>3867</v>
      </c>
      <c r="K1874">
        <v>1680.44</v>
      </c>
      <c r="M1874">
        <v>1480</v>
      </c>
      <c r="N1874" t="s">
        <v>42</v>
      </c>
      <c r="Q1874" t="s">
        <v>49</v>
      </c>
    </row>
    <row r="1875" spans="2:17" x14ac:dyDescent="0.25">
      <c r="B1875">
        <v>103423</v>
      </c>
      <c r="C1875" t="s">
        <v>82</v>
      </c>
      <c r="D1875" t="s">
        <v>3836</v>
      </c>
      <c r="E1875" t="s">
        <v>3868</v>
      </c>
      <c r="F1875" t="s">
        <v>3838</v>
      </c>
      <c r="G1875" t="s">
        <v>79</v>
      </c>
      <c r="H1875">
        <v>45653</v>
      </c>
      <c r="I1875">
        <v>56370.8</v>
      </c>
      <c r="J1875" t="s">
        <v>3867</v>
      </c>
      <c r="K1875">
        <v>1752</v>
      </c>
      <c r="M1875">
        <v>5200</v>
      </c>
      <c r="N1875" t="s">
        <v>42</v>
      </c>
      <c r="Q1875" t="s">
        <v>49</v>
      </c>
    </row>
    <row r="1876" spans="2:17" x14ac:dyDescent="0.25">
      <c r="B1876">
        <v>103423</v>
      </c>
      <c r="C1876" t="s">
        <v>82</v>
      </c>
      <c r="D1876" t="s">
        <v>3836</v>
      </c>
      <c r="E1876" t="s">
        <v>3869</v>
      </c>
      <c r="F1876" t="s">
        <v>3838</v>
      </c>
      <c r="G1876" t="s">
        <v>79</v>
      </c>
      <c r="H1876">
        <v>45622</v>
      </c>
      <c r="I1876">
        <v>44778</v>
      </c>
      <c r="J1876" t="s">
        <v>3867</v>
      </c>
      <c r="K1876">
        <v>2752</v>
      </c>
      <c r="M1876">
        <v>4000</v>
      </c>
      <c r="N1876" t="s">
        <v>42</v>
      </c>
      <c r="Q1876" t="s">
        <v>49</v>
      </c>
    </row>
    <row r="1877" spans="2:17" x14ac:dyDescent="0.25">
      <c r="B1877">
        <v>122430</v>
      </c>
      <c r="C1877" t="s">
        <v>127</v>
      </c>
      <c r="D1877" t="s">
        <v>3836</v>
      </c>
      <c r="E1877" t="s">
        <v>3870</v>
      </c>
      <c r="F1877" t="s">
        <v>3871</v>
      </c>
      <c r="G1877" t="s">
        <v>101</v>
      </c>
      <c r="H1877">
        <v>45694</v>
      </c>
      <c r="I1877">
        <v>87770.8</v>
      </c>
      <c r="J1877" t="s">
        <v>3872</v>
      </c>
      <c r="K1877">
        <v>250</v>
      </c>
      <c r="M1877">
        <v>735</v>
      </c>
      <c r="N1877" t="s">
        <v>3873</v>
      </c>
      <c r="Q1877" t="s">
        <v>49</v>
      </c>
    </row>
    <row r="1878" spans="2:17" hidden="1" x14ac:dyDescent="0.25">
      <c r="B1878">
        <v>129332</v>
      </c>
      <c r="C1878" t="s">
        <v>3875</v>
      </c>
      <c r="D1878" t="s">
        <v>3836</v>
      </c>
      <c r="E1878" t="s">
        <v>3876</v>
      </c>
      <c r="F1878" t="s">
        <v>3877</v>
      </c>
      <c r="G1878" t="s">
        <v>79</v>
      </c>
      <c r="H1878">
        <v>45650</v>
      </c>
      <c r="I1878">
        <v>203022.17</v>
      </c>
      <c r="J1878" t="s">
        <v>80</v>
      </c>
      <c r="Q1878" t="s">
        <v>49</v>
      </c>
    </row>
    <row r="1879" spans="2:17" hidden="1" x14ac:dyDescent="0.25">
      <c r="B1879">
        <v>129332</v>
      </c>
      <c r="C1879" t="s">
        <v>3875</v>
      </c>
      <c r="D1879" t="s">
        <v>3836</v>
      </c>
      <c r="E1879" t="s">
        <v>3878</v>
      </c>
      <c r="F1879" t="s">
        <v>3879</v>
      </c>
      <c r="G1879" t="s">
        <v>79</v>
      </c>
      <c r="H1879">
        <v>45666</v>
      </c>
      <c r="I1879">
        <v>184401.29</v>
      </c>
      <c r="J1879" t="s">
        <v>80</v>
      </c>
      <c r="Q1879" t="s">
        <v>49</v>
      </c>
    </row>
    <row r="1880" spans="2:17" hidden="1" x14ac:dyDescent="0.25">
      <c r="B1880">
        <v>103423</v>
      </c>
      <c r="C1880" t="s">
        <v>82</v>
      </c>
      <c r="D1880" t="s">
        <v>3836</v>
      </c>
      <c r="E1880" t="s">
        <v>3880</v>
      </c>
      <c r="F1880" t="s">
        <v>3838</v>
      </c>
      <c r="G1880" t="s">
        <v>79</v>
      </c>
      <c r="H1880">
        <v>45628</v>
      </c>
      <c r="I1880">
        <v>40942.26</v>
      </c>
      <c r="J1880" t="s">
        <v>80</v>
      </c>
      <c r="Q1880" t="s">
        <v>49</v>
      </c>
    </row>
    <row r="1881" spans="2:17" hidden="1" x14ac:dyDescent="0.25">
      <c r="B1881">
        <v>104535</v>
      </c>
      <c r="C1881" t="s">
        <v>3882</v>
      </c>
      <c r="D1881" t="s">
        <v>3836</v>
      </c>
      <c r="E1881" t="s">
        <v>3883</v>
      </c>
      <c r="F1881" t="s">
        <v>3884</v>
      </c>
      <c r="G1881" t="s">
        <v>79</v>
      </c>
      <c r="H1881">
        <v>45685</v>
      </c>
      <c r="I1881">
        <v>88086</v>
      </c>
      <c r="J1881" t="s">
        <v>80</v>
      </c>
      <c r="Q1881" t="s">
        <v>49</v>
      </c>
    </row>
    <row r="1882" spans="2:17" hidden="1" x14ac:dyDescent="0.25">
      <c r="B1882">
        <v>103423</v>
      </c>
      <c r="C1882" t="s">
        <v>82</v>
      </c>
      <c r="D1882" t="s">
        <v>3836</v>
      </c>
      <c r="E1882" t="s">
        <v>3885</v>
      </c>
      <c r="F1882" t="s">
        <v>3838</v>
      </c>
      <c r="G1882" t="s">
        <v>101</v>
      </c>
      <c r="H1882">
        <v>45642</v>
      </c>
      <c r="I1882">
        <v>81038.990000000005</v>
      </c>
      <c r="J1882" t="s">
        <v>80</v>
      </c>
      <c r="Q1882" t="s">
        <v>49</v>
      </c>
    </row>
    <row r="1883" spans="2:17" hidden="1" x14ac:dyDescent="0.25">
      <c r="B1883">
        <v>129003</v>
      </c>
      <c r="C1883" t="s">
        <v>2374</v>
      </c>
      <c r="D1883" t="s">
        <v>3836</v>
      </c>
      <c r="E1883" t="s">
        <v>3886</v>
      </c>
      <c r="F1883" t="s">
        <v>3887</v>
      </c>
      <c r="G1883" t="s">
        <v>79</v>
      </c>
      <c r="H1883">
        <v>45588</v>
      </c>
      <c r="I1883">
        <v>53789.82</v>
      </c>
      <c r="J1883" t="s">
        <v>80</v>
      </c>
      <c r="Q1883" t="s">
        <v>49</v>
      </c>
    </row>
    <row r="1884" spans="2:17" hidden="1" x14ac:dyDescent="0.25">
      <c r="B1884">
        <v>107768</v>
      </c>
      <c r="C1884" t="s">
        <v>225</v>
      </c>
      <c r="D1884" t="s">
        <v>3836</v>
      </c>
      <c r="E1884" t="s">
        <v>3888</v>
      </c>
      <c r="F1884" t="s">
        <v>3889</v>
      </c>
      <c r="G1884" t="s">
        <v>79</v>
      </c>
      <c r="H1884">
        <v>45612</v>
      </c>
      <c r="I1884">
        <v>61072.78</v>
      </c>
      <c r="J1884" t="s">
        <v>80</v>
      </c>
      <c r="Q1884" t="s">
        <v>49</v>
      </c>
    </row>
    <row r="1885" spans="2:17" hidden="1" x14ac:dyDescent="0.25">
      <c r="B1885">
        <v>129003</v>
      </c>
      <c r="C1885" t="s">
        <v>2374</v>
      </c>
      <c r="D1885" t="s">
        <v>3836</v>
      </c>
      <c r="E1885" t="s">
        <v>3890</v>
      </c>
      <c r="F1885" t="s">
        <v>3887</v>
      </c>
      <c r="G1885" t="s">
        <v>79</v>
      </c>
      <c r="H1885">
        <v>45601</v>
      </c>
      <c r="I1885">
        <v>43170</v>
      </c>
      <c r="J1885" t="s">
        <v>80</v>
      </c>
      <c r="Q1885" t="s">
        <v>49</v>
      </c>
    </row>
    <row r="1886" spans="2:17" hidden="1" x14ac:dyDescent="0.25">
      <c r="B1886">
        <v>129003</v>
      </c>
      <c r="C1886" t="s">
        <v>2374</v>
      </c>
      <c r="D1886" t="s">
        <v>3836</v>
      </c>
      <c r="E1886" t="s">
        <v>3891</v>
      </c>
      <c r="F1886" t="s">
        <v>3887</v>
      </c>
      <c r="G1886" t="s">
        <v>79</v>
      </c>
      <c r="H1886">
        <v>45657</v>
      </c>
      <c r="I1886">
        <v>42436.11</v>
      </c>
      <c r="J1886" t="s">
        <v>80</v>
      </c>
      <c r="Q1886" t="s">
        <v>49</v>
      </c>
    </row>
    <row r="1887" spans="2:17" hidden="1" x14ac:dyDescent="0.25">
      <c r="B1887">
        <v>107768</v>
      </c>
      <c r="C1887" t="s">
        <v>225</v>
      </c>
      <c r="D1887" t="s">
        <v>3836</v>
      </c>
      <c r="E1887" t="s">
        <v>3892</v>
      </c>
      <c r="F1887" t="s">
        <v>3893</v>
      </c>
      <c r="G1887" t="s">
        <v>79</v>
      </c>
      <c r="H1887">
        <v>45686</v>
      </c>
      <c r="I1887">
        <v>51024.72</v>
      </c>
      <c r="J1887" t="s">
        <v>80</v>
      </c>
      <c r="Q1887" t="s">
        <v>49</v>
      </c>
    </row>
    <row r="1888" spans="2:17" hidden="1" x14ac:dyDescent="0.25">
      <c r="B1888">
        <v>108481</v>
      </c>
      <c r="C1888" t="s">
        <v>121</v>
      </c>
      <c r="D1888" t="s">
        <v>3836</v>
      </c>
      <c r="E1888" t="s">
        <v>3894</v>
      </c>
      <c r="F1888" t="s">
        <v>3895</v>
      </c>
      <c r="G1888" t="s">
        <v>79</v>
      </c>
      <c r="H1888">
        <v>45670</v>
      </c>
      <c r="I1888">
        <v>59669.65</v>
      </c>
      <c r="J1888" t="s">
        <v>80</v>
      </c>
      <c r="Q1888" t="s">
        <v>49</v>
      </c>
    </row>
    <row r="1889" spans="2:17" hidden="1" x14ac:dyDescent="0.25">
      <c r="B1889">
        <v>129612</v>
      </c>
      <c r="C1889" t="s">
        <v>282</v>
      </c>
      <c r="D1889" t="s">
        <v>3836</v>
      </c>
      <c r="E1889" t="s">
        <v>3896</v>
      </c>
      <c r="F1889" t="s">
        <v>3897</v>
      </c>
      <c r="G1889" t="s">
        <v>79</v>
      </c>
      <c r="H1889">
        <v>45580</v>
      </c>
      <c r="I1889">
        <v>49766.96</v>
      </c>
      <c r="J1889" t="s">
        <v>80</v>
      </c>
      <c r="Q1889" t="s">
        <v>49</v>
      </c>
    </row>
    <row r="1890" spans="2:17" hidden="1" x14ac:dyDescent="0.25">
      <c r="B1890">
        <v>103423</v>
      </c>
      <c r="C1890" t="s">
        <v>82</v>
      </c>
      <c r="D1890" t="s">
        <v>3836</v>
      </c>
      <c r="E1890" t="s">
        <v>3898</v>
      </c>
      <c r="F1890" t="s">
        <v>3838</v>
      </c>
      <c r="G1890" t="s">
        <v>79</v>
      </c>
      <c r="H1890">
        <v>45589</v>
      </c>
      <c r="I1890">
        <v>64460.93</v>
      </c>
      <c r="J1890" t="s">
        <v>80</v>
      </c>
      <c r="Q1890" t="s">
        <v>49</v>
      </c>
    </row>
    <row r="1891" spans="2:17" hidden="1" x14ac:dyDescent="0.25">
      <c r="B1891">
        <v>103423</v>
      </c>
      <c r="C1891" t="s">
        <v>82</v>
      </c>
      <c r="D1891" t="s">
        <v>3836</v>
      </c>
      <c r="E1891" t="s">
        <v>3899</v>
      </c>
      <c r="F1891" t="s">
        <v>3838</v>
      </c>
      <c r="G1891" t="s">
        <v>101</v>
      </c>
      <c r="H1891">
        <v>45664</v>
      </c>
      <c r="I1891">
        <v>81940.990000000005</v>
      </c>
      <c r="J1891" t="s">
        <v>80</v>
      </c>
      <c r="Q1891" t="s">
        <v>49</v>
      </c>
    </row>
    <row r="1892" spans="2:17" hidden="1" x14ac:dyDescent="0.25">
      <c r="B1892">
        <v>104499</v>
      </c>
      <c r="C1892" t="s">
        <v>96</v>
      </c>
      <c r="D1892" t="s">
        <v>3836</v>
      </c>
      <c r="E1892" t="s">
        <v>3900</v>
      </c>
      <c r="F1892" t="s">
        <v>3901</v>
      </c>
      <c r="G1892" t="s">
        <v>79</v>
      </c>
      <c r="H1892">
        <v>45632</v>
      </c>
      <c r="I1892">
        <v>122853.04</v>
      </c>
      <c r="J1892" t="s">
        <v>80</v>
      </c>
      <c r="Q1892" t="s">
        <v>49</v>
      </c>
    </row>
    <row r="1893" spans="2:17" hidden="1" x14ac:dyDescent="0.25">
      <c r="B1893">
        <v>103423</v>
      </c>
      <c r="C1893" t="s">
        <v>82</v>
      </c>
      <c r="D1893" t="s">
        <v>3836</v>
      </c>
      <c r="E1893" t="s">
        <v>3902</v>
      </c>
      <c r="F1893" t="s">
        <v>3903</v>
      </c>
      <c r="G1893" t="s">
        <v>101</v>
      </c>
      <c r="H1893">
        <v>45645</v>
      </c>
      <c r="I1893">
        <v>155883</v>
      </c>
      <c r="J1893" t="s">
        <v>80</v>
      </c>
      <c r="Q1893" t="s">
        <v>49</v>
      </c>
    </row>
    <row r="1894" spans="2:17" hidden="1" x14ac:dyDescent="0.25">
      <c r="B1894">
        <v>104499</v>
      </c>
      <c r="C1894" t="s">
        <v>96</v>
      </c>
      <c r="D1894" t="s">
        <v>3836</v>
      </c>
      <c r="E1894" t="s">
        <v>3904</v>
      </c>
      <c r="F1894" t="s">
        <v>3905</v>
      </c>
      <c r="G1894" t="s">
        <v>79</v>
      </c>
      <c r="H1894">
        <v>45584</v>
      </c>
      <c r="I1894">
        <v>48976.44</v>
      </c>
      <c r="J1894" t="s">
        <v>80</v>
      </c>
      <c r="Q1894" t="s">
        <v>49</v>
      </c>
    </row>
    <row r="1895" spans="2:17" hidden="1" x14ac:dyDescent="0.25">
      <c r="B1895">
        <v>107659</v>
      </c>
      <c r="C1895" t="s">
        <v>679</v>
      </c>
      <c r="D1895" t="s">
        <v>3836</v>
      </c>
      <c r="E1895" t="s">
        <v>3906</v>
      </c>
      <c r="F1895" t="s">
        <v>3907</v>
      </c>
      <c r="G1895" t="s">
        <v>79</v>
      </c>
      <c r="H1895">
        <v>45667</v>
      </c>
      <c r="I1895">
        <v>73783.37</v>
      </c>
      <c r="J1895" t="s">
        <v>80</v>
      </c>
      <c r="Q1895" t="s">
        <v>49</v>
      </c>
    </row>
    <row r="1896" spans="2:17" hidden="1" x14ac:dyDescent="0.25">
      <c r="B1896">
        <v>108216</v>
      </c>
      <c r="C1896" t="s">
        <v>719</v>
      </c>
      <c r="D1896" t="s">
        <v>3836</v>
      </c>
      <c r="E1896" t="s">
        <v>3908</v>
      </c>
      <c r="F1896" t="s">
        <v>3909</v>
      </c>
      <c r="G1896" t="s">
        <v>79</v>
      </c>
      <c r="H1896">
        <v>45642</v>
      </c>
      <c r="I1896">
        <v>77383.42</v>
      </c>
      <c r="J1896" t="s">
        <v>80</v>
      </c>
      <c r="Q1896" t="s">
        <v>49</v>
      </c>
    </row>
    <row r="1897" spans="2:17" hidden="1" x14ac:dyDescent="0.25">
      <c r="B1897">
        <v>107297</v>
      </c>
      <c r="C1897" t="s">
        <v>286</v>
      </c>
      <c r="D1897" t="s">
        <v>3836</v>
      </c>
      <c r="E1897" t="s">
        <v>3910</v>
      </c>
      <c r="F1897" t="s">
        <v>3911</v>
      </c>
      <c r="G1897" t="s">
        <v>79</v>
      </c>
      <c r="H1897">
        <v>45656</v>
      </c>
      <c r="I1897">
        <v>45177</v>
      </c>
      <c r="J1897" t="s">
        <v>80</v>
      </c>
      <c r="Q1897" t="s">
        <v>49</v>
      </c>
    </row>
    <row r="1898" spans="2:17" hidden="1" x14ac:dyDescent="0.25">
      <c r="B1898">
        <v>104499</v>
      </c>
      <c r="C1898" t="s">
        <v>96</v>
      </c>
      <c r="D1898" t="s">
        <v>3836</v>
      </c>
      <c r="E1898" t="s">
        <v>3912</v>
      </c>
      <c r="F1898" t="s">
        <v>3913</v>
      </c>
      <c r="G1898" t="s">
        <v>79</v>
      </c>
      <c r="H1898">
        <v>45580</v>
      </c>
      <c r="I1898">
        <v>62969.4</v>
      </c>
      <c r="J1898" t="s">
        <v>80</v>
      </c>
      <c r="Q1898" t="s">
        <v>49</v>
      </c>
    </row>
    <row r="1899" spans="2:17" hidden="1" x14ac:dyDescent="0.25">
      <c r="B1899">
        <v>103423</v>
      </c>
      <c r="C1899" t="s">
        <v>82</v>
      </c>
      <c r="D1899" t="s">
        <v>3836</v>
      </c>
      <c r="E1899" t="s">
        <v>3914</v>
      </c>
      <c r="F1899" t="s">
        <v>3915</v>
      </c>
      <c r="G1899" t="s">
        <v>79</v>
      </c>
      <c r="H1899">
        <v>45582</v>
      </c>
      <c r="I1899">
        <v>65337.04</v>
      </c>
      <c r="J1899" t="s">
        <v>80</v>
      </c>
      <c r="Q1899" t="s">
        <v>49</v>
      </c>
    </row>
    <row r="1900" spans="2:17" hidden="1" x14ac:dyDescent="0.25">
      <c r="B1900">
        <v>108481</v>
      </c>
      <c r="C1900" t="s">
        <v>121</v>
      </c>
      <c r="D1900" t="s">
        <v>3836</v>
      </c>
      <c r="E1900" t="s">
        <v>3916</v>
      </c>
      <c r="F1900" t="s">
        <v>3917</v>
      </c>
      <c r="G1900" t="s">
        <v>79</v>
      </c>
      <c r="H1900">
        <v>45596</v>
      </c>
      <c r="I1900">
        <v>76622.3</v>
      </c>
      <c r="J1900" t="s">
        <v>80</v>
      </c>
      <c r="Q1900" t="s">
        <v>49</v>
      </c>
    </row>
    <row r="1901" spans="2:17" hidden="1" x14ac:dyDescent="0.25">
      <c r="B1901">
        <v>128340</v>
      </c>
      <c r="C1901" t="s">
        <v>137</v>
      </c>
      <c r="D1901" t="s">
        <v>3836</v>
      </c>
      <c r="E1901" t="s">
        <v>3918</v>
      </c>
      <c r="F1901" t="s">
        <v>3859</v>
      </c>
      <c r="G1901" t="s">
        <v>79</v>
      </c>
      <c r="H1901">
        <v>45616</v>
      </c>
      <c r="I1901">
        <v>59841.36</v>
      </c>
      <c r="J1901" t="s">
        <v>80</v>
      </c>
      <c r="Q1901" t="s">
        <v>49</v>
      </c>
    </row>
    <row r="1902" spans="2:17" x14ac:dyDescent="0.25">
      <c r="B1902">
        <v>121550</v>
      </c>
      <c r="C1902" t="s">
        <v>418</v>
      </c>
      <c r="D1902" t="s">
        <v>3836</v>
      </c>
      <c r="E1902" t="s">
        <v>3919</v>
      </c>
      <c r="F1902" t="s">
        <v>3920</v>
      </c>
      <c r="G1902" t="s">
        <v>79</v>
      </c>
      <c r="H1902">
        <v>45590</v>
      </c>
      <c r="I1902">
        <v>2104.3200000000002</v>
      </c>
      <c r="J1902" t="s">
        <v>22</v>
      </c>
      <c r="K1902">
        <v>120.32</v>
      </c>
      <c r="M1902">
        <v>128</v>
      </c>
      <c r="N1902" t="s">
        <v>42</v>
      </c>
      <c r="P1902">
        <v>124.16</v>
      </c>
      <c r="Q1902" t="s">
        <v>49</v>
      </c>
    </row>
    <row r="1903" spans="2:17" x14ac:dyDescent="0.25">
      <c r="B1903">
        <v>103423</v>
      </c>
      <c r="C1903" t="s">
        <v>82</v>
      </c>
      <c r="D1903" t="s">
        <v>3836</v>
      </c>
      <c r="E1903" t="s">
        <v>3921</v>
      </c>
      <c r="F1903" t="s">
        <v>3922</v>
      </c>
      <c r="G1903" t="s">
        <v>79</v>
      </c>
      <c r="H1903">
        <v>45585</v>
      </c>
      <c r="I1903">
        <v>1706.71</v>
      </c>
      <c r="J1903" t="s">
        <v>22</v>
      </c>
      <c r="K1903">
        <v>100.85</v>
      </c>
      <c r="L1903">
        <v>42.86</v>
      </c>
      <c r="M1903">
        <v>142.22</v>
      </c>
      <c r="N1903" t="s">
        <v>42</v>
      </c>
      <c r="P1903">
        <v>137.95339999999999</v>
      </c>
      <c r="Q1903" t="s">
        <v>49</v>
      </c>
    </row>
    <row r="1904" spans="2:17" x14ac:dyDescent="0.25">
      <c r="B1904">
        <v>103423</v>
      </c>
      <c r="C1904" t="s">
        <v>82</v>
      </c>
      <c r="D1904" t="s">
        <v>3836</v>
      </c>
      <c r="E1904" t="s">
        <v>3923</v>
      </c>
      <c r="F1904" t="s">
        <v>3924</v>
      </c>
      <c r="G1904" t="s">
        <v>101</v>
      </c>
      <c r="H1904">
        <v>45719</v>
      </c>
      <c r="I1904">
        <v>5235.68</v>
      </c>
      <c r="J1904" t="s">
        <v>22</v>
      </c>
      <c r="K1904">
        <v>198.8</v>
      </c>
      <c r="L1904">
        <v>86.48</v>
      </c>
      <c r="M1904">
        <v>280</v>
      </c>
      <c r="N1904" t="s">
        <v>42</v>
      </c>
      <c r="P1904">
        <v>271.59999999999997</v>
      </c>
      <c r="Q1904" t="s">
        <v>49</v>
      </c>
    </row>
    <row r="1905" spans="2:17" x14ac:dyDescent="0.25">
      <c r="B1905">
        <v>103423</v>
      </c>
      <c r="C1905" t="s">
        <v>82</v>
      </c>
      <c r="D1905" t="s">
        <v>3836</v>
      </c>
      <c r="E1905" t="s">
        <v>3925</v>
      </c>
      <c r="F1905" t="s">
        <v>3926</v>
      </c>
      <c r="G1905" t="s">
        <v>79</v>
      </c>
      <c r="H1905">
        <v>45589</v>
      </c>
      <c r="I1905">
        <v>744.77</v>
      </c>
      <c r="J1905" t="s">
        <v>22</v>
      </c>
      <c r="K1905">
        <v>36.56</v>
      </c>
      <c r="L1905">
        <v>14.99</v>
      </c>
      <c r="M1905">
        <v>37.33</v>
      </c>
      <c r="N1905" t="s">
        <v>42</v>
      </c>
      <c r="P1905">
        <v>36.210099999999997</v>
      </c>
      <c r="Q1905" t="s">
        <v>49</v>
      </c>
    </row>
    <row r="1906" spans="2:17" x14ac:dyDescent="0.25">
      <c r="B1906">
        <v>103423</v>
      </c>
      <c r="C1906" t="s">
        <v>82</v>
      </c>
      <c r="D1906" t="s">
        <v>3836</v>
      </c>
      <c r="E1906" t="s">
        <v>3927</v>
      </c>
      <c r="F1906" t="s">
        <v>3928</v>
      </c>
      <c r="G1906" t="s">
        <v>79</v>
      </c>
      <c r="H1906">
        <v>45568</v>
      </c>
      <c r="I1906">
        <v>906.03</v>
      </c>
      <c r="J1906" t="s">
        <v>22</v>
      </c>
      <c r="K1906">
        <v>39.17</v>
      </c>
      <c r="L1906">
        <v>16.059999999999999</v>
      </c>
      <c r="M1906">
        <v>40</v>
      </c>
      <c r="N1906" t="s">
        <v>42</v>
      </c>
      <c r="P1906">
        <v>38.799999999999997</v>
      </c>
      <c r="Q1906" t="s">
        <v>49</v>
      </c>
    </row>
    <row r="1907" spans="2:17" x14ac:dyDescent="0.25">
      <c r="B1907">
        <v>102775</v>
      </c>
      <c r="C1907" t="s">
        <v>75</v>
      </c>
      <c r="D1907" t="s">
        <v>3836</v>
      </c>
      <c r="E1907" t="s">
        <v>3929</v>
      </c>
      <c r="F1907" t="s">
        <v>3930</v>
      </c>
      <c r="G1907" t="s">
        <v>79</v>
      </c>
      <c r="H1907">
        <v>45586</v>
      </c>
      <c r="I1907">
        <v>206.44</v>
      </c>
      <c r="J1907" t="s">
        <v>44</v>
      </c>
      <c r="K1907">
        <v>42.31</v>
      </c>
      <c r="M1907">
        <v>53.82</v>
      </c>
      <c r="N1907" t="s">
        <v>39</v>
      </c>
      <c r="O1907">
        <v>62.27</v>
      </c>
      <c r="P1907">
        <v>12.410411000000002</v>
      </c>
      <c r="Q1907" t="s">
        <v>49</v>
      </c>
    </row>
    <row r="1908" spans="2:17" x14ac:dyDescent="0.25">
      <c r="B1908">
        <v>103423</v>
      </c>
      <c r="C1908" t="s">
        <v>82</v>
      </c>
      <c r="D1908" t="s">
        <v>3836</v>
      </c>
      <c r="E1908" t="s">
        <v>3931</v>
      </c>
      <c r="F1908" t="s">
        <v>3932</v>
      </c>
      <c r="G1908" t="s">
        <v>101</v>
      </c>
      <c r="H1908">
        <v>45663</v>
      </c>
      <c r="I1908">
        <v>1038.21</v>
      </c>
      <c r="J1908" t="s">
        <v>21</v>
      </c>
      <c r="K1908">
        <v>73.75</v>
      </c>
      <c r="L1908">
        <v>29.5</v>
      </c>
      <c r="M1908">
        <v>104</v>
      </c>
      <c r="N1908" t="s">
        <v>42</v>
      </c>
      <c r="P1908">
        <v>59.279999999999994</v>
      </c>
      <c r="Q1908" t="s">
        <v>49</v>
      </c>
    </row>
    <row r="1909" spans="2:17" x14ac:dyDescent="0.25">
      <c r="B1909">
        <v>107768</v>
      </c>
      <c r="C1909" t="s">
        <v>225</v>
      </c>
      <c r="D1909" t="s">
        <v>3836</v>
      </c>
      <c r="E1909" t="s">
        <v>3933</v>
      </c>
      <c r="F1909" t="s">
        <v>3934</v>
      </c>
      <c r="G1909" t="s">
        <v>101</v>
      </c>
      <c r="H1909">
        <v>45707</v>
      </c>
      <c r="I1909">
        <v>650.78</v>
      </c>
      <c r="J1909" t="s">
        <v>21</v>
      </c>
      <c r="K1909">
        <v>75.040000000000006</v>
      </c>
      <c r="M1909">
        <v>29.600999999999999</v>
      </c>
      <c r="N1909" t="s">
        <v>42</v>
      </c>
      <c r="P1909">
        <v>16.87257</v>
      </c>
      <c r="Q1909" t="s">
        <v>49</v>
      </c>
    </row>
    <row r="1910" spans="2:17" x14ac:dyDescent="0.25">
      <c r="B1910">
        <v>103423</v>
      </c>
      <c r="C1910" t="s">
        <v>82</v>
      </c>
      <c r="D1910" t="s">
        <v>3836</v>
      </c>
      <c r="E1910" t="s">
        <v>3935</v>
      </c>
      <c r="F1910" t="s">
        <v>3936</v>
      </c>
      <c r="G1910" t="s">
        <v>101</v>
      </c>
      <c r="H1910">
        <v>45676</v>
      </c>
      <c r="I1910">
        <v>11091.26</v>
      </c>
      <c r="J1910" t="s">
        <v>21</v>
      </c>
      <c r="K1910">
        <v>527.46</v>
      </c>
      <c r="L1910">
        <v>221.53</v>
      </c>
      <c r="M1910">
        <v>538.66</v>
      </c>
      <c r="N1910" t="s">
        <v>42</v>
      </c>
      <c r="P1910">
        <v>307.03619999999995</v>
      </c>
      <c r="Q1910" t="s">
        <v>49</v>
      </c>
    </row>
    <row r="1911" spans="2:17" x14ac:dyDescent="0.25">
      <c r="B1911">
        <v>879</v>
      </c>
      <c r="C1911" t="s">
        <v>3938</v>
      </c>
      <c r="D1911" t="s">
        <v>3836</v>
      </c>
      <c r="E1911" t="s">
        <v>3939</v>
      </c>
      <c r="F1911" t="s">
        <v>3940</v>
      </c>
      <c r="G1911" t="s">
        <v>79</v>
      </c>
      <c r="H1911">
        <v>45597</v>
      </c>
      <c r="I1911">
        <v>730</v>
      </c>
      <c r="J1911" t="s">
        <v>3805</v>
      </c>
      <c r="K1911">
        <v>400</v>
      </c>
      <c r="M1911">
        <v>60</v>
      </c>
      <c r="N1911" t="s">
        <v>208</v>
      </c>
      <c r="Q1911" t="s">
        <v>49</v>
      </c>
    </row>
    <row r="1912" spans="2:17" x14ac:dyDescent="0.25">
      <c r="B1912">
        <v>107659</v>
      </c>
      <c r="C1912" t="s">
        <v>679</v>
      </c>
      <c r="D1912" t="s">
        <v>3836</v>
      </c>
      <c r="E1912" t="s">
        <v>3941</v>
      </c>
      <c r="F1912" t="s">
        <v>3942</v>
      </c>
      <c r="G1912" t="s">
        <v>79</v>
      </c>
      <c r="H1912">
        <v>45616</v>
      </c>
      <c r="I1912">
        <v>2203.75</v>
      </c>
      <c r="J1912" t="s">
        <v>3805</v>
      </c>
      <c r="K1912">
        <v>348.39</v>
      </c>
      <c r="M1912">
        <v>80</v>
      </c>
      <c r="N1912" t="s">
        <v>39</v>
      </c>
      <c r="Q1912" t="s">
        <v>49</v>
      </c>
    </row>
    <row r="1913" spans="2:17" x14ac:dyDescent="0.25">
      <c r="B1913">
        <v>129612</v>
      </c>
      <c r="C1913" t="s">
        <v>282</v>
      </c>
      <c r="D1913" t="s">
        <v>3836</v>
      </c>
      <c r="E1913" t="s">
        <v>3943</v>
      </c>
      <c r="F1913" t="s">
        <v>3944</v>
      </c>
      <c r="G1913" t="s">
        <v>101</v>
      </c>
      <c r="H1913">
        <v>45714</v>
      </c>
      <c r="I1913">
        <v>424.65</v>
      </c>
      <c r="J1913" t="s">
        <v>3805</v>
      </c>
      <c r="L1913">
        <v>8.65</v>
      </c>
      <c r="M1913">
        <v>128</v>
      </c>
      <c r="N1913" t="s">
        <v>39</v>
      </c>
      <c r="Q1913" t="s">
        <v>49</v>
      </c>
    </row>
    <row r="1914" spans="2:17" x14ac:dyDescent="0.25">
      <c r="B1914">
        <v>107786</v>
      </c>
      <c r="C1914" t="s">
        <v>242</v>
      </c>
      <c r="D1914" t="s">
        <v>3836</v>
      </c>
      <c r="E1914" t="s">
        <v>3945</v>
      </c>
      <c r="F1914" t="s">
        <v>3946</v>
      </c>
      <c r="G1914" t="s">
        <v>101</v>
      </c>
      <c r="H1914">
        <v>45692</v>
      </c>
      <c r="I1914">
        <v>1035.3800000000001</v>
      </c>
      <c r="J1914" t="s">
        <v>3805</v>
      </c>
      <c r="K1914">
        <v>200</v>
      </c>
      <c r="L1914">
        <v>16.38</v>
      </c>
      <c r="M1914">
        <v>30</v>
      </c>
      <c r="N1914" t="s">
        <v>3947</v>
      </c>
      <c r="Q1914" t="s">
        <v>49</v>
      </c>
    </row>
    <row r="1915" spans="2:17" x14ac:dyDescent="0.25">
      <c r="B1915">
        <v>107786</v>
      </c>
      <c r="C1915" t="s">
        <v>242</v>
      </c>
      <c r="D1915" t="s">
        <v>3836</v>
      </c>
      <c r="E1915" t="s">
        <v>3948</v>
      </c>
      <c r="F1915" t="s">
        <v>3949</v>
      </c>
      <c r="G1915" t="s">
        <v>101</v>
      </c>
      <c r="H1915">
        <v>45674</v>
      </c>
      <c r="I1915">
        <v>135.56</v>
      </c>
      <c r="J1915" t="s">
        <v>3805</v>
      </c>
      <c r="K1915">
        <v>2.66</v>
      </c>
      <c r="M1915">
        <v>10</v>
      </c>
      <c r="N1915" t="s">
        <v>3947</v>
      </c>
      <c r="Q1915" t="s">
        <v>49</v>
      </c>
    </row>
    <row r="1916" spans="2:17" x14ac:dyDescent="0.25">
      <c r="B1916">
        <v>107786</v>
      </c>
      <c r="C1916" t="s">
        <v>242</v>
      </c>
      <c r="D1916" t="s">
        <v>3836</v>
      </c>
      <c r="E1916" t="s">
        <v>3950</v>
      </c>
      <c r="F1916" t="s">
        <v>3951</v>
      </c>
      <c r="G1916" t="s">
        <v>101</v>
      </c>
      <c r="H1916">
        <v>45660</v>
      </c>
      <c r="I1916">
        <v>651.41999999999996</v>
      </c>
      <c r="J1916" t="s">
        <v>3805</v>
      </c>
      <c r="K1916">
        <v>273</v>
      </c>
      <c r="L1916">
        <v>7.42</v>
      </c>
      <c r="M1916">
        <v>35</v>
      </c>
      <c r="N1916" t="s">
        <v>3947</v>
      </c>
      <c r="Q1916" t="s">
        <v>49</v>
      </c>
    </row>
    <row r="1917" spans="2:17" x14ac:dyDescent="0.25">
      <c r="B1917">
        <v>107659</v>
      </c>
      <c r="C1917" t="s">
        <v>679</v>
      </c>
      <c r="D1917" t="s">
        <v>3836</v>
      </c>
      <c r="E1917" t="s">
        <v>3952</v>
      </c>
      <c r="F1917" t="s">
        <v>3953</v>
      </c>
      <c r="G1917" t="s">
        <v>79</v>
      </c>
      <c r="H1917">
        <v>45673</v>
      </c>
      <c r="I1917">
        <v>-1881.27</v>
      </c>
      <c r="J1917" t="s">
        <v>3954</v>
      </c>
      <c r="Q1917" t="s">
        <v>49</v>
      </c>
    </row>
    <row r="1918" spans="2:17" x14ac:dyDescent="0.25">
      <c r="B1918">
        <v>107786</v>
      </c>
      <c r="C1918" t="s">
        <v>242</v>
      </c>
      <c r="D1918" t="s">
        <v>3836</v>
      </c>
      <c r="E1918" t="s">
        <v>3955</v>
      </c>
      <c r="F1918" t="s">
        <v>3956</v>
      </c>
      <c r="G1918" t="s">
        <v>79</v>
      </c>
      <c r="H1918">
        <v>45637</v>
      </c>
      <c r="I1918">
        <v>-227.3</v>
      </c>
      <c r="J1918" t="s">
        <v>3954</v>
      </c>
      <c r="Q1918" t="s">
        <v>49</v>
      </c>
    </row>
    <row r="1919" spans="2:17" x14ac:dyDescent="0.25">
      <c r="B1919">
        <v>102066</v>
      </c>
      <c r="C1919" t="s">
        <v>159</v>
      </c>
      <c r="D1919" t="s">
        <v>3836</v>
      </c>
      <c r="E1919" t="s">
        <v>3957</v>
      </c>
      <c r="F1919" t="s">
        <v>3958</v>
      </c>
      <c r="G1919" t="s">
        <v>79</v>
      </c>
      <c r="H1919">
        <v>45572</v>
      </c>
      <c r="I1919">
        <v>2232</v>
      </c>
      <c r="J1919" t="s">
        <v>94</v>
      </c>
      <c r="Q1919" t="s">
        <v>49</v>
      </c>
    </row>
    <row r="1920" spans="2:17" x14ac:dyDescent="0.25">
      <c r="B1920">
        <v>108481</v>
      </c>
      <c r="C1920" t="s">
        <v>121</v>
      </c>
      <c r="D1920" t="s">
        <v>3836</v>
      </c>
      <c r="E1920" t="s">
        <v>3959</v>
      </c>
      <c r="F1920" t="s">
        <v>3960</v>
      </c>
      <c r="G1920" t="s">
        <v>79</v>
      </c>
      <c r="H1920">
        <v>45601</v>
      </c>
      <c r="I1920">
        <v>11986.72</v>
      </c>
      <c r="J1920" t="s">
        <v>94</v>
      </c>
      <c r="Q1920" t="s">
        <v>49</v>
      </c>
    </row>
    <row r="1921" spans="2:17" x14ac:dyDescent="0.25">
      <c r="B1921">
        <v>104758</v>
      </c>
      <c r="C1921" t="s">
        <v>188</v>
      </c>
      <c r="D1921" t="s">
        <v>3836</v>
      </c>
      <c r="E1921" t="s">
        <v>3961</v>
      </c>
      <c r="F1921" t="s">
        <v>3962</v>
      </c>
      <c r="G1921" t="s">
        <v>79</v>
      </c>
      <c r="H1921">
        <v>45631</v>
      </c>
      <c r="I1921">
        <v>16.559999999999999</v>
      </c>
      <c r="J1921" t="s">
        <v>94</v>
      </c>
      <c r="Q1921" t="s">
        <v>49</v>
      </c>
    </row>
    <row r="1922" spans="2:17" x14ac:dyDescent="0.25">
      <c r="B1922">
        <v>104758</v>
      </c>
      <c r="C1922" t="s">
        <v>188</v>
      </c>
      <c r="D1922" t="s">
        <v>3836</v>
      </c>
      <c r="E1922" t="s">
        <v>3963</v>
      </c>
      <c r="F1922" t="s">
        <v>3964</v>
      </c>
      <c r="G1922" t="s">
        <v>101</v>
      </c>
      <c r="H1922">
        <v>45693</v>
      </c>
      <c r="I1922">
        <v>376.32</v>
      </c>
      <c r="J1922" t="s">
        <v>94</v>
      </c>
      <c r="Q1922" t="s">
        <v>49</v>
      </c>
    </row>
    <row r="1923" spans="2:17" x14ac:dyDescent="0.25">
      <c r="B1923">
        <v>104758</v>
      </c>
      <c r="C1923" t="s">
        <v>188</v>
      </c>
      <c r="D1923" t="s">
        <v>3836</v>
      </c>
      <c r="E1923" t="s">
        <v>3965</v>
      </c>
      <c r="F1923" t="s">
        <v>3966</v>
      </c>
      <c r="G1923" t="s">
        <v>79</v>
      </c>
      <c r="H1923">
        <v>45581</v>
      </c>
      <c r="I1923">
        <v>424.32</v>
      </c>
      <c r="J1923" t="s">
        <v>94</v>
      </c>
      <c r="Q1923" t="s">
        <v>49</v>
      </c>
    </row>
    <row r="1924" spans="2:17" x14ac:dyDescent="0.25">
      <c r="B1924">
        <v>103269</v>
      </c>
      <c r="C1924" t="s">
        <v>262</v>
      </c>
      <c r="D1924" t="s">
        <v>3836</v>
      </c>
      <c r="E1924" t="s">
        <v>3967</v>
      </c>
      <c r="F1924" t="s">
        <v>3968</v>
      </c>
      <c r="G1924" t="s">
        <v>79</v>
      </c>
      <c r="H1924">
        <v>45611</v>
      </c>
      <c r="I1924">
        <v>326.04000000000002</v>
      </c>
      <c r="J1924" t="s">
        <v>3969</v>
      </c>
      <c r="K1924">
        <v>105</v>
      </c>
      <c r="M1924">
        <v>240</v>
      </c>
      <c r="N1924" t="s">
        <v>266</v>
      </c>
      <c r="Q1924" t="s">
        <v>49</v>
      </c>
    </row>
    <row r="1925" spans="2:17" hidden="1" x14ac:dyDescent="0.25">
      <c r="B1925">
        <v>122430</v>
      </c>
      <c r="C1925" t="s">
        <v>127</v>
      </c>
      <c r="D1925" t="s">
        <v>3836</v>
      </c>
      <c r="E1925" t="s">
        <v>3970</v>
      </c>
      <c r="F1925" t="s">
        <v>3971</v>
      </c>
      <c r="G1925" t="s">
        <v>79</v>
      </c>
      <c r="H1925">
        <v>45583</v>
      </c>
      <c r="I1925">
        <v>50.84</v>
      </c>
      <c r="J1925" t="s">
        <v>80</v>
      </c>
      <c r="Q1925" t="s">
        <v>49</v>
      </c>
    </row>
    <row r="1926" spans="2:17" hidden="1" x14ac:dyDescent="0.25">
      <c r="B1926">
        <v>108481</v>
      </c>
      <c r="C1926" t="s">
        <v>121</v>
      </c>
      <c r="D1926" t="s">
        <v>3836</v>
      </c>
      <c r="E1926" t="s">
        <v>3972</v>
      </c>
      <c r="F1926" t="s">
        <v>3973</v>
      </c>
      <c r="G1926" t="s">
        <v>79</v>
      </c>
      <c r="H1926">
        <v>45593</v>
      </c>
      <c r="I1926">
        <v>36954.6</v>
      </c>
      <c r="J1926" t="s">
        <v>80</v>
      </c>
      <c r="Q1926" t="s">
        <v>49</v>
      </c>
    </row>
    <row r="1927" spans="2:17" hidden="1" x14ac:dyDescent="0.25">
      <c r="B1927">
        <v>110041</v>
      </c>
      <c r="C1927" t="s">
        <v>1894</v>
      </c>
      <c r="D1927" t="s">
        <v>3836</v>
      </c>
      <c r="E1927" t="s">
        <v>3974</v>
      </c>
      <c r="F1927" t="s">
        <v>3975</v>
      </c>
      <c r="G1927" t="s">
        <v>79</v>
      </c>
      <c r="H1927">
        <v>45637</v>
      </c>
      <c r="I1927">
        <v>4716</v>
      </c>
      <c r="J1927" t="s">
        <v>80</v>
      </c>
      <c r="Q1927" t="s">
        <v>49</v>
      </c>
    </row>
    <row r="1928" spans="2:17" hidden="1" x14ac:dyDescent="0.25">
      <c r="B1928">
        <v>102775</v>
      </c>
      <c r="C1928" t="s">
        <v>75</v>
      </c>
      <c r="D1928" t="s">
        <v>3836</v>
      </c>
      <c r="E1928" t="s">
        <v>3976</v>
      </c>
      <c r="F1928" t="s">
        <v>3977</v>
      </c>
      <c r="G1928" t="s">
        <v>79</v>
      </c>
      <c r="H1928">
        <v>45644</v>
      </c>
      <c r="I1928">
        <v>3407.02</v>
      </c>
      <c r="J1928" t="s">
        <v>80</v>
      </c>
      <c r="Q1928" t="s">
        <v>49</v>
      </c>
    </row>
    <row r="1929" spans="2:17" hidden="1" x14ac:dyDescent="0.25">
      <c r="B1929">
        <v>107486</v>
      </c>
      <c r="C1929" t="s">
        <v>308</v>
      </c>
      <c r="D1929" t="s">
        <v>3836</v>
      </c>
      <c r="E1929" t="s">
        <v>3978</v>
      </c>
      <c r="F1929" t="s">
        <v>3979</v>
      </c>
      <c r="G1929" t="s">
        <v>79</v>
      </c>
      <c r="H1929">
        <v>45609</v>
      </c>
      <c r="I1929">
        <v>342.81</v>
      </c>
      <c r="J1929" t="s">
        <v>80</v>
      </c>
      <c r="Q1929" t="s">
        <v>49</v>
      </c>
    </row>
    <row r="1930" spans="2:17" hidden="1" x14ac:dyDescent="0.25">
      <c r="B1930">
        <v>108164</v>
      </c>
      <c r="C1930" t="s">
        <v>86</v>
      </c>
      <c r="D1930" t="s">
        <v>3836</v>
      </c>
      <c r="E1930" t="s">
        <v>3980</v>
      </c>
      <c r="F1930" t="s">
        <v>3981</v>
      </c>
      <c r="G1930" t="s">
        <v>79</v>
      </c>
      <c r="H1930">
        <v>45566</v>
      </c>
      <c r="I1930">
        <v>401.72</v>
      </c>
      <c r="J1930" t="s">
        <v>80</v>
      </c>
      <c r="Q1930" t="s">
        <v>49</v>
      </c>
    </row>
    <row r="1931" spans="2:17" hidden="1" x14ac:dyDescent="0.25">
      <c r="B1931">
        <v>2104</v>
      </c>
      <c r="C1931" t="s">
        <v>3983</v>
      </c>
      <c r="D1931" t="s">
        <v>3836</v>
      </c>
      <c r="E1931" t="s">
        <v>3984</v>
      </c>
      <c r="F1931" t="s">
        <v>3985</v>
      </c>
      <c r="G1931" t="s">
        <v>79</v>
      </c>
      <c r="H1931">
        <v>45623</v>
      </c>
      <c r="I1931">
        <v>7994.49</v>
      </c>
      <c r="J1931" t="s">
        <v>80</v>
      </c>
      <c r="Q1931" t="s">
        <v>49</v>
      </c>
    </row>
    <row r="1932" spans="2:17" hidden="1" x14ac:dyDescent="0.25">
      <c r="B1932">
        <v>104564</v>
      </c>
      <c r="C1932" t="s">
        <v>2388</v>
      </c>
      <c r="D1932" t="s">
        <v>3836</v>
      </c>
      <c r="E1932" t="s">
        <v>3986</v>
      </c>
      <c r="F1932" t="s">
        <v>3987</v>
      </c>
      <c r="G1932" t="s">
        <v>79</v>
      </c>
      <c r="H1932">
        <v>45716</v>
      </c>
      <c r="I1932">
        <v>0</v>
      </c>
      <c r="J1932" t="s">
        <v>80</v>
      </c>
      <c r="Q1932" t="s">
        <v>49</v>
      </c>
    </row>
    <row r="1933" spans="2:17" hidden="1" x14ac:dyDescent="0.25">
      <c r="B1933">
        <v>122247</v>
      </c>
      <c r="C1933" t="s">
        <v>111</v>
      </c>
      <c r="D1933" t="s">
        <v>3836</v>
      </c>
      <c r="E1933" t="s">
        <v>3988</v>
      </c>
      <c r="F1933" t="s">
        <v>3989</v>
      </c>
      <c r="G1933" t="s">
        <v>79</v>
      </c>
      <c r="H1933">
        <v>45601</v>
      </c>
      <c r="I1933">
        <v>3360</v>
      </c>
      <c r="J1933" t="s">
        <v>80</v>
      </c>
      <c r="Q1933" t="s">
        <v>49</v>
      </c>
    </row>
    <row r="1934" spans="2:17" hidden="1" x14ac:dyDescent="0.25">
      <c r="B1934">
        <v>107786</v>
      </c>
      <c r="C1934" t="s">
        <v>242</v>
      </c>
      <c r="D1934" t="s">
        <v>3836</v>
      </c>
      <c r="E1934" t="s">
        <v>3990</v>
      </c>
      <c r="F1934" t="s">
        <v>3991</v>
      </c>
      <c r="G1934" t="s">
        <v>101</v>
      </c>
      <c r="H1934">
        <v>45674</v>
      </c>
      <c r="I1934">
        <v>119.19</v>
      </c>
      <c r="J1934" t="s">
        <v>80</v>
      </c>
      <c r="Q1934" t="s">
        <v>49</v>
      </c>
    </row>
    <row r="1935" spans="2:17" hidden="1" x14ac:dyDescent="0.25">
      <c r="B1935">
        <v>107786</v>
      </c>
      <c r="C1935" t="s">
        <v>242</v>
      </c>
      <c r="D1935" t="s">
        <v>3836</v>
      </c>
      <c r="E1935" t="s">
        <v>3992</v>
      </c>
      <c r="F1935" t="s">
        <v>3993</v>
      </c>
      <c r="G1935" t="s">
        <v>79</v>
      </c>
      <c r="H1935">
        <v>45635</v>
      </c>
      <c r="I1935">
        <v>279.17</v>
      </c>
      <c r="J1935" t="s">
        <v>80</v>
      </c>
      <c r="Q1935" t="s">
        <v>49</v>
      </c>
    </row>
    <row r="1936" spans="2:17" hidden="1" x14ac:dyDescent="0.25">
      <c r="B1936">
        <v>107486</v>
      </c>
      <c r="C1936" t="s">
        <v>308</v>
      </c>
      <c r="D1936" t="s">
        <v>3836</v>
      </c>
      <c r="E1936" t="s">
        <v>3994</v>
      </c>
      <c r="F1936" t="s">
        <v>3995</v>
      </c>
      <c r="G1936" t="s">
        <v>79</v>
      </c>
      <c r="H1936">
        <v>45667</v>
      </c>
      <c r="I1936">
        <v>685.61</v>
      </c>
      <c r="J1936" t="s">
        <v>80</v>
      </c>
      <c r="Q1936" t="s">
        <v>49</v>
      </c>
    </row>
    <row r="1937" spans="2:17" hidden="1" x14ac:dyDescent="0.25">
      <c r="B1937">
        <v>107786</v>
      </c>
      <c r="C1937" t="s">
        <v>242</v>
      </c>
      <c r="D1937" t="s">
        <v>3836</v>
      </c>
      <c r="E1937" t="s">
        <v>3996</v>
      </c>
      <c r="F1937" t="s">
        <v>3997</v>
      </c>
      <c r="G1937" t="s">
        <v>101</v>
      </c>
      <c r="H1937">
        <v>45670</v>
      </c>
      <c r="I1937">
        <v>309.89</v>
      </c>
      <c r="J1937" t="s">
        <v>80</v>
      </c>
      <c r="Q1937" t="s">
        <v>49</v>
      </c>
    </row>
    <row r="1938" spans="2:17" hidden="1" x14ac:dyDescent="0.25">
      <c r="B1938">
        <v>104758</v>
      </c>
      <c r="C1938" t="s">
        <v>188</v>
      </c>
      <c r="D1938" t="s">
        <v>3836</v>
      </c>
      <c r="E1938" t="s">
        <v>3998</v>
      </c>
      <c r="F1938" t="s">
        <v>3999</v>
      </c>
      <c r="G1938" t="s">
        <v>79</v>
      </c>
      <c r="H1938">
        <v>45653</v>
      </c>
      <c r="I1938">
        <v>3092.54</v>
      </c>
      <c r="J1938" t="s">
        <v>80</v>
      </c>
      <c r="Q1938" t="s">
        <v>49</v>
      </c>
    </row>
    <row r="1939" spans="2:17" hidden="1" x14ac:dyDescent="0.25">
      <c r="B1939">
        <v>107768</v>
      </c>
      <c r="C1939" t="s">
        <v>225</v>
      </c>
      <c r="D1939" t="s">
        <v>3836</v>
      </c>
      <c r="E1939" t="s">
        <v>4000</v>
      </c>
      <c r="F1939" t="s">
        <v>4001</v>
      </c>
      <c r="G1939" t="s">
        <v>79</v>
      </c>
      <c r="H1939">
        <v>45597</v>
      </c>
      <c r="I1939">
        <v>16644.48</v>
      </c>
      <c r="J1939" t="s">
        <v>80</v>
      </c>
      <c r="Q1939" t="s">
        <v>49</v>
      </c>
    </row>
    <row r="1940" spans="2:17" hidden="1" x14ac:dyDescent="0.25">
      <c r="B1940">
        <v>122430</v>
      </c>
      <c r="C1940" t="s">
        <v>127</v>
      </c>
      <c r="D1940" t="s">
        <v>3836</v>
      </c>
      <c r="E1940" t="s">
        <v>4002</v>
      </c>
      <c r="F1940" t="s">
        <v>4003</v>
      </c>
      <c r="G1940" t="s">
        <v>79</v>
      </c>
      <c r="H1940">
        <v>45623</v>
      </c>
      <c r="I1940">
        <v>1255.68</v>
      </c>
      <c r="J1940" t="s">
        <v>80</v>
      </c>
      <c r="Q1940" t="s">
        <v>49</v>
      </c>
    </row>
    <row r="1941" spans="2:17" hidden="1" x14ac:dyDescent="0.25">
      <c r="B1941">
        <v>108481</v>
      </c>
      <c r="C1941" t="s">
        <v>121</v>
      </c>
      <c r="D1941" t="s">
        <v>3836</v>
      </c>
      <c r="E1941" t="s">
        <v>4004</v>
      </c>
      <c r="F1941" t="s">
        <v>4005</v>
      </c>
      <c r="G1941" t="s">
        <v>79</v>
      </c>
      <c r="H1941">
        <v>45677</v>
      </c>
      <c r="I1941">
        <v>2796.01</v>
      </c>
      <c r="Q1941" t="s">
        <v>49</v>
      </c>
    </row>
    <row r="1942" spans="2:17" hidden="1" x14ac:dyDescent="0.25">
      <c r="B1942">
        <v>103423</v>
      </c>
      <c r="C1942" t="s">
        <v>82</v>
      </c>
      <c r="D1942" t="s">
        <v>3836</v>
      </c>
      <c r="E1942" t="s">
        <v>4006</v>
      </c>
      <c r="F1942" t="s">
        <v>4007</v>
      </c>
      <c r="G1942" t="s">
        <v>101</v>
      </c>
      <c r="H1942">
        <v>45687</v>
      </c>
      <c r="I1942">
        <v>477.33</v>
      </c>
      <c r="Q1942" t="s">
        <v>49</v>
      </c>
    </row>
    <row r="1943" spans="2:17" hidden="1" x14ac:dyDescent="0.25">
      <c r="B1943">
        <v>103423</v>
      </c>
      <c r="C1943" t="s">
        <v>82</v>
      </c>
      <c r="D1943" t="s">
        <v>3836</v>
      </c>
      <c r="E1943" t="s">
        <v>4008</v>
      </c>
      <c r="F1943" t="s">
        <v>4009</v>
      </c>
      <c r="G1943" t="s">
        <v>79</v>
      </c>
      <c r="H1943">
        <v>45602</v>
      </c>
      <c r="I1943">
        <v>7011.82</v>
      </c>
      <c r="Q1943" t="s">
        <v>49</v>
      </c>
    </row>
    <row r="1944" spans="2:17" hidden="1" x14ac:dyDescent="0.25">
      <c r="B1944">
        <v>127228</v>
      </c>
      <c r="C1944" t="s">
        <v>355</v>
      </c>
      <c r="D1944" t="s">
        <v>3836</v>
      </c>
      <c r="E1944" t="s">
        <v>4010</v>
      </c>
      <c r="F1944" t="s">
        <v>4011</v>
      </c>
      <c r="G1944" t="s">
        <v>79</v>
      </c>
      <c r="H1944">
        <v>45618</v>
      </c>
      <c r="I1944">
        <v>21637.35</v>
      </c>
      <c r="Q1944" t="s">
        <v>49</v>
      </c>
    </row>
    <row r="1945" spans="2:17" hidden="1" x14ac:dyDescent="0.25">
      <c r="B1945">
        <v>103423</v>
      </c>
      <c r="C1945" t="s">
        <v>82</v>
      </c>
      <c r="D1945" t="s">
        <v>3836</v>
      </c>
      <c r="E1945" t="s">
        <v>4012</v>
      </c>
      <c r="F1945" t="s">
        <v>4013</v>
      </c>
      <c r="G1945" t="s">
        <v>79</v>
      </c>
      <c r="H1945">
        <v>45635</v>
      </c>
      <c r="I1945">
        <v>11714.63</v>
      </c>
      <c r="Q1945" t="s">
        <v>49</v>
      </c>
    </row>
    <row r="1946" spans="2:17" hidden="1" x14ac:dyDescent="0.25">
      <c r="B1946">
        <v>122034</v>
      </c>
      <c r="C1946" t="s">
        <v>575</v>
      </c>
      <c r="D1946" t="s">
        <v>3836</v>
      </c>
      <c r="E1946" t="s">
        <v>4014</v>
      </c>
      <c r="F1946" t="s">
        <v>4015</v>
      </c>
      <c r="G1946" t="s">
        <v>79</v>
      </c>
      <c r="H1946">
        <v>45637</v>
      </c>
      <c r="I1946">
        <v>1436.38</v>
      </c>
      <c r="Q1946" t="s">
        <v>49</v>
      </c>
    </row>
    <row r="1947" spans="2:17" hidden="1" x14ac:dyDescent="0.25">
      <c r="B1947">
        <v>127228</v>
      </c>
      <c r="C1947" t="s">
        <v>355</v>
      </c>
      <c r="D1947" t="s">
        <v>3836</v>
      </c>
      <c r="E1947" t="s">
        <v>4016</v>
      </c>
      <c r="F1947" t="s">
        <v>4017</v>
      </c>
      <c r="G1947" t="s">
        <v>79</v>
      </c>
      <c r="H1947">
        <v>45566</v>
      </c>
      <c r="I1947">
        <v>1591.25</v>
      </c>
      <c r="Q1947" t="s">
        <v>49</v>
      </c>
    </row>
    <row r="1948" spans="2:17" hidden="1" x14ac:dyDescent="0.25">
      <c r="B1948">
        <v>107659</v>
      </c>
      <c r="C1948" t="s">
        <v>679</v>
      </c>
      <c r="D1948" t="s">
        <v>3836</v>
      </c>
      <c r="E1948" t="s">
        <v>4018</v>
      </c>
      <c r="F1948" t="s">
        <v>4019</v>
      </c>
      <c r="G1948" t="s">
        <v>79</v>
      </c>
      <c r="H1948">
        <v>45623</v>
      </c>
      <c r="I1948">
        <v>280.61</v>
      </c>
      <c r="Q1948" t="s">
        <v>49</v>
      </c>
    </row>
    <row r="1949" spans="2:17" hidden="1" x14ac:dyDescent="0.25">
      <c r="B1949">
        <v>107786</v>
      </c>
      <c r="C1949" t="s">
        <v>242</v>
      </c>
      <c r="D1949" t="s">
        <v>3836</v>
      </c>
      <c r="E1949" t="s">
        <v>4020</v>
      </c>
      <c r="F1949" t="s">
        <v>4021</v>
      </c>
      <c r="G1949" t="s">
        <v>79</v>
      </c>
      <c r="H1949">
        <v>45600</v>
      </c>
      <c r="I1949">
        <v>1874.96</v>
      </c>
      <c r="Q1949" t="s">
        <v>49</v>
      </c>
    </row>
    <row r="1950" spans="2:17" hidden="1" x14ac:dyDescent="0.25">
      <c r="B1950">
        <v>129612</v>
      </c>
      <c r="C1950" t="s">
        <v>282</v>
      </c>
      <c r="D1950" t="s">
        <v>3836</v>
      </c>
      <c r="E1950" t="s">
        <v>4022</v>
      </c>
      <c r="F1950" t="s">
        <v>4023</v>
      </c>
      <c r="G1950" t="s">
        <v>101</v>
      </c>
      <c r="H1950">
        <v>45698</v>
      </c>
      <c r="I1950">
        <v>662.07</v>
      </c>
      <c r="Q1950" t="s">
        <v>49</v>
      </c>
    </row>
    <row r="1951" spans="2:17" hidden="1" x14ac:dyDescent="0.25">
      <c r="B1951">
        <v>107786</v>
      </c>
      <c r="C1951" t="s">
        <v>242</v>
      </c>
      <c r="D1951" t="s">
        <v>3836</v>
      </c>
      <c r="E1951" t="s">
        <v>4024</v>
      </c>
      <c r="F1951" t="s">
        <v>4025</v>
      </c>
      <c r="G1951" t="s">
        <v>101</v>
      </c>
      <c r="H1951">
        <v>45660</v>
      </c>
      <c r="I1951">
        <v>175.84</v>
      </c>
      <c r="Q1951" t="s">
        <v>49</v>
      </c>
    </row>
    <row r="1952" spans="2:17" hidden="1" x14ac:dyDescent="0.25">
      <c r="B1952">
        <v>122247</v>
      </c>
      <c r="C1952" t="s">
        <v>111</v>
      </c>
      <c r="D1952" t="s">
        <v>3836</v>
      </c>
      <c r="E1952" t="s">
        <v>4026</v>
      </c>
      <c r="F1952" t="s">
        <v>4027</v>
      </c>
      <c r="G1952" t="s">
        <v>79</v>
      </c>
      <c r="H1952">
        <v>45664</v>
      </c>
      <c r="I1952">
        <v>7344</v>
      </c>
      <c r="Q1952" t="s">
        <v>49</v>
      </c>
    </row>
    <row r="1953" spans="2:17" hidden="1" x14ac:dyDescent="0.25">
      <c r="B1953">
        <v>107297</v>
      </c>
      <c r="C1953" t="s">
        <v>286</v>
      </c>
      <c r="D1953" t="s">
        <v>3836</v>
      </c>
      <c r="E1953" t="s">
        <v>4028</v>
      </c>
      <c r="F1953" t="s">
        <v>4029</v>
      </c>
      <c r="G1953" t="s">
        <v>79</v>
      </c>
      <c r="H1953">
        <v>45716</v>
      </c>
      <c r="I1953">
        <v>0</v>
      </c>
      <c r="Q1953" t="s">
        <v>49</v>
      </c>
    </row>
    <row r="1954" spans="2:17" hidden="1" x14ac:dyDescent="0.25">
      <c r="B1954">
        <v>107297</v>
      </c>
      <c r="C1954" t="s">
        <v>286</v>
      </c>
      <c r="D1954" t="s">
        <v>3836</v>
      </c>
      <c r="E1954" t="s">
        <v>4030</v>
      </c>
      <c r="F1954" t="s">
        <v>4031</v>
      </c>
      <c r="G1954" t="s">
        <v>79</v>
      </c>
      <c r="H1954">
        <v>45600</v>
      </c>
      <c r="I1954">
        <v>477.12</v>
      </c>
      <c r="Q1954" t="s">
        <v>49</v>
      </c>
    </row>
    <row r="1955" spans="2:17" hidden="1" x14ac:dyDescent="0.25">
      <c r="B1955">
        <v>107786</v>
      </c>
      <c r="C1955" t="s">
        <v>242</v>
      </c>
      <c r="D1955" t="s">
        <v>3836</v>
      </c>
      <c r="E1955" t="s">
        <v>4032</v>
      </c>
      <c r="F1955" t="s">
        <v>4033</v>
      </c>
      <c r="G1955" t="s">
        <v>79</v>
      </c>
      <c r="H1955">
        <v>45593</v>
      </c>
      <c r="I1955">
        <v>591.6</v>
      </c>
      <c r="Q1955" t="s">
        <v>49</v>
      </c>
    </row>
    <row r="1956" spans="2:17" hidden="1" x14ac:dyDescent="0.25">
      <c r="B1956">
        <v>107786</v>
      </c>
      <c r="C1956" t="s">
        <v>242</v>
      </c>
      <c r="D1956" t="s">
        <v>3836</v>
      </c>
      <c r="E1956" t="s">
        <v>4034</v>
      </c>
      <c r="F1956" t="s">
        <v>3993</v>
      </c>
      <c r="G1956" t="s">
        <v>79</v>
      </c>
      <c r="H1956">
        <v>45635</v>
      </c>
      <c r="I1956">
        <v>56.96</v>
      </c>
      <c r="Q1956" t="s">
        <v>49</v>
      </c>
    </row>
    <row r="1957" spans="2:17" hidden="1" x14ac:dyDescent="0.25">
      <c r="B1957">
        <v>103423</v>
      </c>
      <c r="C1957" t="s">
        <v>82</v>
      </c>
      <c r="D1957" t="s">
        <v>3836</v>
      </c>
      <c r="E1957" t="s">
        <v>4035</v>
      </c>
      <c r="F1957" t="s">
        <v>4036</v>
      </c>
      <c r="G1957" t="s">
        <v>101</v>
      </c>
      <c r="H1957">
        <v>45643</v>
      </c>
      <c r="I1957">
        <v>253.72</v>
      </c>
      <c r="Q1957" t="s">
        <v>49</v>
      </c>
    </row>
    <row r="1958" spans="2:17" hidden="1" x14ac:dyDescent="0.25">
      <c r="B1958">
        <v>103423</v>
      </c>
      <c r="C1958" t="s">
        <v>82</v>
      </c>
      <c r="D1958" t="s">
        <v>3836</v>
      </c>
      <c r="E1958" t="s">
        <v>4037</v>
      </c>
      <c r="F1958" t="s">
        <v>4038</v>
      </c>
      <c r="G1958" t="s">
        <v>79</v>
      </c>
      <c r="H1958">
        <v>45620</v>
      </c>
      <c r="I1958">
        <v>3496.29</v>
      </c>
      <c r="Q1958" t="s">
        <v>49</v>
      </c>
    </row>
    <row r="1959" spans="2:17" hidden="1" x14ac:dyDescent="0.25">
      <c r="B1959">
        <v>110164</v>
      </c>
      <c r="C1959" t="s">
        <v>612</v>
      </c>
      <c r="D1959" t="s">
        <v>3836</v>
      </c>
      <c r="E1959" t="s">
        <v>4039</v>
      </c>
      <c r="F1959" t="s">
        <v>4040</v>
      </c>
      <c r="G1959" t="s">
        <v>79</v>
      </c>
      <c r="H1959">
        <v>45716</v>
      </c>
      <c r="I1959">
        <v>0</v>
      </c>
      <c r="Q1959" t="s">
        <v>49</v>
      </c>
    </row>
    <row r="1960" spans="2:17" hidden="1" x14ac:dyDescent="0.25">
      <c r="B1960">
        <v>107776</v>
      </c>
      <c r="C1960" t="s">
        <v>151</v>
      </c>
      <c r="D1960" t="s">
        <v>3836</v>
      </c>
      <c r="E1960" t="s">
        <v>4041</v>
      </c>
      <c r="F1960" t="s">
        <v>4042</v>
      </c>
      <c r="G1960" t="s">
        <v>79</v>
      </c>
      <c r="H1960">
        <v>45588</v>
      </c>
      <c r="I1960">
        <v>430.85</v>
      </c>
      <c r="Q1960" t="s">
        <v>49</v>
      </c>
    </row>
    <row r="1961" spans="2:17" hidden="1" x14ac:dyDescent="0.25">
      <c r="B1961">
        <v>107786</v>
      </c>
      <c r="C1961" t="s">
        <v>242</v>
      </c>
      <c r="D1961" t="s">
        <v>3836</v>
      </c>
      <c r="E1961" t="s">
        <v>4043</v>
      </c>
      <c r="F1961" t="s">
        <v>4044</v>
      </c>
      <c r="G1961" t="s">
        <v>79</v>
      </c>
      <c r="H1961">
        <v>45656</v>
      </c>
      <c r="I1961">
        <v>123.76</v>
      </c>
      <c r="Q1961" t="s">
        <v>49</v>
      </c>
    </row>
    <row r="1962" spans="2:17" hidden="1" x14ac:dyDescent="0.25">
      <c r="B1962">
        <v>121550</v>
      </c>
      <c r="C1962" t="s">
        <v>418</v>
      </c>
      <c r="D1962" t="s">
        <v>3836</v>
      </c>
      <c r="E1962" t="s">
        <v>4045</v>
      </c>
      <c r="F1962" t="s">
        <v>4046</v>
      </c>
      <c r="G1962" t="s">
        <v>101</v>
      </c>
      <c r="H1962">
        <v>45719</v>
      </c>
      <c r="I1962">
        <v>660</v>
      </c>
      <c r="Q1962" t="s">
        <v>49</v>
      </c>
    </row>
    <row r="1963" spans="2:17" hidden="1" x14ac:dyDescent="0.25">
      <c r="B1963">
        <v>121550</v>
      </c>
      <c r="C1963" t="s">
        <v>418</v>
      </c>
      <c r="D1963" t="s">
        <v>3836</v>
      </c>
      <c r="E1963" t="s">
        <v>4047</v>
      </c>
      <c r="F1963" t="s">
        <v>4048</v>
      </c>
      <c r="G1963" t="s">
        <v>79</v>
      </c>
      <c r="H1963">
        <v>45572</v>
      </c>
      <c r="I1963">
        <v>-808.06</v>
      </c>
      <c r="Q1963" t="s">
        <v>49</v>
      </c>
    </row>
    <row r="1964" spans="2:17" hidden="1" x14ac:dyDescent="0.25">
      <c r="B1964">
        <v>107786</v>
      </c>
      <c r="C1964" t="s">
        <v>242</v>
      </c>
      <c r="D1964" t="s">
        <v>3836</v>
      </c>
      <c r="E1964" t="s">
        <v>4049</v>
      </c>
      <c r="F1964" t="s">
        <v>4050</v>
      </c>
      <c r="G1964" t="s">
        <v>79</v>
      </c>
      <c r="H1964">
        <v>45579</v>
      </c>
      <c r="I1964">
        <v>1452.19</v>
      </c>
      <c r="Q1964" t="s">
        <v>49</v>
      </c>
    </row>
    <row r="1965" spans="2:17" hidden="1" x14ac:dyDescent="0.25">
      <c r="B1965">
        <v>107768</v>
      </c>
      <c r="C1965" t="s">
        <v>225</v>
      </c>
      <c r="D1965" t="s">
        <v>3836</v>
      </c>
      <c r="E1965" t="s">
        <v>4051</v>
      </c>
      <c r="F1965" t="s">
        <v>4052</v>
      </c>
      <c r="G1965" t="s">
        <v>79</v>
      </c>
      <c r="H1965">
        <v>45646</v>
      </c>
      <c r="I1965">
        <v>2711.21</v>
      </c>
      <c r="Q1965" t="s">
        <v>49</v>
      </c>
    </row>
    <row r="1966" spans="2:17" hidden="1" x14ac:dyDescent="0.25">
      <c r="B1966">
        <v>122430</v>
      </c>
      <c r="C1966" t="s">
        <v>127</v>
      </c>
      <c r="D1966" t="s">
        <v>3836</v>
      </c>
      <c r="E1966" t="s">
        <v>4053</v>
      </c>
      <c r="F1966" t="s">
        <v>4054</v>
      </c>
      <c r="G1966" t="s">
        <v>79</v>
      </c>
      <c r="H1966">
        <v>45678</v>
      </c>
      <c r="I1966">
        <v>34.56</v>
      </c>
      <c r="Q1966" t="s">
        <v>49</v>
      </c>
    </row>
    <row r="1967" spans="2:17" hidden="1" x14ac:dyDescent="0.25">
      <c r="B1967">
        <v>107786</v>
      </c>
      <c r="C1967" t="s">
        <v>242</v>
      </c>
      <c r="D1967" t="s">
        <v>3836</v>
      </c>
      <c r="E1967" t="s">
        <v>4055</v>
      </c>
      <c r="F1967" t="s">
        <v>4056</v>
      </c>
      <c r="G1967" t="s">
        <v>79</v>
      </c>
      <c r="H1967">
        <v>45607</v>
      </c>
      <c r="I1967">
        <v>7009.85</v>
      </c>
      <c r="Q1967" t="s">
        <v>49</v>
      </c>
    </row>
    <row r="1968" spans="2:17" hidden="1" x14ac:dyDescent="0.25">
      <c r="B1968">
        <v>108481</v>
      </c>
      <c r="C1968" t="s">
        <v>121</v>
      </c>
      <c r="D1968" t="s">
        <v>3836</v>
      </c>
      <c r="E1968" t="s">
        <v>4057</v>
      </c>
      <c r="F1968" t="s">
        <v>4058</v>
      </c>
      <c r="G1968" t="s">
        <v>101</v>
      </c>
      <c r="H1968">
        <v>45698</v>
      </c>
      <c r="I1968">
        <v>-612.65</v>
      </c>
      <c r="Q1968" t="s">
        <v>49</v>
      </c>
    </row>
    <row r="1969" spans="2:17" hidden="1" x14ac:dyDescent="0.25">
      <c r="B1969">
        <v>103423</v>
      </c>
      <c r="C1969" t="s">
        <v>82</v>
      </c>
      <c r="D1969" t="s">
        <v>3836</v>
      </c>
      <c r="E1969" t="s">
        <v>4059</v>
      </c>
      <c r="F1969" t="s">
        <v>3841</v>
      </c>
      <c r="G1969" t="s">
        <v>79</v>
      </c>
      <c r="H1969">
        <v>45617</v>
      </c>
      <c r="I1969">
        <v>290.08</v>
      </c>
      <c r="Q1969" t="s">
        <v>49</v>
      </c>
    </row>
    <row r="1970" spans="2:17" hidden="1" x14ac:dyDescent="0.25">
      <c r="B1970">
        <v>104758</v>
      </c>
      <c r="C1970" t="s">
        <v>188</v>
      </c>
      <c r="D1970" t="s">
        <v>3836</v>
      </c>
      <c r="E1970" t="s">
        <v>4060</v>
      </c>
      <c r="F1970" t="s">
        <v>4061</v>
      </c>
      <c r="G1970" t="s">
        <v>79</v>
      </c>
      <c r="H1970">
        <v>45618</v>
      </c>
      <c r="I1970">
        <v>29.05</v>
      </c>
      <c r="Q1970" t="s">
        <v>49</v>
      </c>
    </row>
    <row r="1971" spans="2:17" hidden="1" x14ac:dyDescent="0.25">
      <c r="B1971">
        <v>124577</v>
      </c>
      <c r="C1971" t="s">
        <v>4063</v>
      </c>
      <c r="D1971" t="s">
        <v>3836</v>
      </c>
      <c r="E1971" t="s">
        <v>4064</v>
      </c>
      <c r="F1971" t="s">
        <v>4065</v>
      </c>
      <c r="G1971" t="s">
        <v>79</v>
      </c>
      <c r="H1971">
        <v>45586</v>
      </c>
      <c r="I1971">
        <v>2069.12</v>
      </c>
      <c r="Q1971" t="s">
        <v>49</v>
      </c>
    </row>
    <row r="1972" spans="2:17" hidden="1" x14ac:dyDescent="0.25">
      <c r="B1972">
        <v>128340</v>
      </c>
      <c r="C1972" t="s">
        <v>137</v>
      </c>
      <c r="D1972" t="s">
        <v>3836</v>
      </c>
      <c r="E1972" t="s">
        <v>4066</v>
      </c>
      <c r="F1972" t="s">
        <v>4067</v>
      </c>
      <c r="G1972" t="s">
        <v>79</v>
      </c>
      <c r="H1972">
        <v>45618</v>
      </c>
      <c r="I1972">
        <v>381.06</v>
      </c>
      <c r="Q1972" t="s">
        <v>49</v>
      </c>
    </row>
    <row r="1973" spans="2:17" hidden="1" x14ac:dyDescent="0.25">
      <c r="B1973">
        <v>107786</v>
      </c>
      <c r="C1973" t="s">
        <v>242</v>
      </c>
      <c r="D1973" t="s">
        <v>3836</v>
      </c>
      <c r="E1973" t="s">
        <v>4068</v>
      </c>
      <c r="F1973" t="s">
        <v>4069</v>
      </c>
      <c r="G1973" t="s">
        <v>101</v>
      </c>
      <c r="H1973">
        <v>45673</v>
      </c>
      <c r="I1973">
        <v>892.04</v>
      </c>
      <c r="Q1973" t="s">
        <v>49</v>
      </c>
    </row>
    <row r="1974" spans="2:17" hidden="1" x14ac:dyDescent="0.25">
      <c r="B1974">
        <v>107297</v>
      </c>
      <c r="C1974" t="s">
        <v>286</v>
      </c>
      <c r="D1974" t="s">
        <v>3836</v>
      </c>
      <c r="E1974" t="s">
        <v>4070</v>
      </c>
      <c r="F1974" t="s">
        <v>4071</v>
      </c>
      <c r="G1974" t="s">
        <v>79</v>
      </c>
      <c r="H1974">
        <v>45679</v>
      </c>
      <c r="I1974">
        <v>1606.84</v>
      </c>
      <c r="Q1974" t="s">
        <v>49</v>
      </c>
    </row>
    <row r="1975" spans="2:17" hidden="1" x14ac:dyDescent="0.25">
      <c r="B1975">
        <v>107786</v>
      </c>
      <c r="C1975" t="s">
        <v>242</v>
      </c>
      <c r="D1975" t="s">
        <v>3836</v>
      </c>
      <c r="E1975" t="s">
        <v>4072</v>
      </c>
      <c r="F1975" t="s">
        <v>4073</v>
      </c>
      <c r="G1975" t="s">
        <v>79</v>
      </c>
      <c r="H1975">
        <v>45593</v>
      </c>
      <c r="I1975">
        <v>106.69</v>
      </c>
      <c r="Q1975" t="s">
        <v>49</v>
      </c>
    </row>
    <row r="1976" spans="2:17" hidden="1" x14ac:dyDescent="0.25">
      <c r="B1976">
        <v>107786</v>
      </c>
      <c r="C1976" t="s">
        <v>242</v>
      </c>
      <c r="D1976" t="s">
        <v>3836</v>
      </c>
      <c r="E1976" t="s">
        <v>4074</v>
      </c>
      <c r="F1976" t="s">
        <v>4075</v>
      </c>
      <c r="G1976" t="s">
        <v>101</v>
      </c>
      <c r="H1976">
        <v>45691</v>
      </c>
      <c r="I1976">
        <v>1234.2</v>
      </c>
      <c r="Q1976" t="s">
        <v>49</v>
      </c>
    </row>
    <row r="1977" spans="2:17" hidden="1" x14ac:dyDescent="0.25">
      <c r="B1977">
        <v>103423</v>
      </c>
      <c r="C1977" t="s">
        <v>82</v>
      </c>
      <c r="D1977" t="s">
        <v>3836</v>
      </c>
      <c r="E1977" t="s">
        <v>4076</v>
      </c>
      <c r="F1977" t="s">
        <v>4077</v>
      </c>
      <c r="G1977" t="s">
        <v>79</v>
      </c>
      <c r="H1977">
        <v>45638</v>
      </c>
      <c r="I1977">
        <v>183.65</v>
      </c>
      <c r="Q1977" t="s">
        <v>49</v>
      </c>
    </row>
    <row r="1978" spans="2:17" hidden="1" x14ac:dyDescent="0.25">
      <c r="B1978">
        <v>107297</v>
      </c>
      <c r="C1978" t="s">
        <v>286</v>
      </c>
      <c r="D1978" t="s">
        <v>3836</v>
      </c>
      <c r="E1978" t="s">
        <v>4078</v>
      </c>
      <c r="F1978" t="s">
        <v>4079</v>
      </c>
      <c r="G1978" t="s">
        <v>79</v>
      </c>
      <c r="H1978">
        <v>45581</v>
      </c>
      <c r="I1978">
        <v>930.56</v>
      </c>
      <c r="Q1978" t="s">
        <v>49</v>
      </c>
    </row>
    <row r="1979" spans="2:17" hidden="1" x14ac:dyDescent="0.25">
      <c r="B1979">
        <v>107776</v>
      </c>
      <c r="C1979" t="s">
        <v>151</v>
      </c>
      <c r="D1979" t="s">
        <v>3836</v>
      </c>
      <c r="E1979" t="s">
        <v>4080</v>
      </c>
      <c r="F1979" t="s">
        <v>4081</v>
      </c>
      <c r="G1979" t="s">
        <v>79</v>
      </c>
      <c r="H1979">
        <v>45595</v>
      </c>
      <c r="I1979">
        <v>305.94</v>
      </c>
      <c r="Q1979" t="s">
        <v>49</v>
      </c>
    </row>
    <row r="1980" spans="2:17" hidden="1" x14ac:dyDescent="0.25">
      <c r="B1980">
        <v>103423</v>
      </c>
      <c r="C1980" t="s">
        <v>82</v>
      </c>
      <c r="D1980" t="s">
        <v>3836</v>
      </c>
      <c r="E1980" t="s">
        <v>4082</v>
      </c>
      <c r="F1980" t="s">
        <v>4083</v>
      </c>
      <c r="G1980" t="s">
        <v>79</v>
      </c>
      <c r="H1980">
        <v>45587</v>
      </c>
      <c r="I1980">
        <v>1598.62</v>
      </c>
      <c r="Q1980" t="s">
        <v>49</v>
      </c>
    </row>
    <row r="1981" spans="2:17" hidden="1" x14ac:dyDescent="0.25">
      <c r="B1981">
        <v>103423</v>
      </c>
      <c r="C1981" t="s">
        <v>82</v>
      </c>
      <c r="D1981" t="s">
        <v>3836</v>
      </c>
      <c r="E1981" t="s">
        <v>4084</v>
      </c>
      <c r="F1981" t="s">
        <v>4085</v>
      </c>
      <c r="G1981" t="s">
        <v>101</v>
      </c>
      <c r="H1981">
        <v>45708</v>
      </c>
      <c r="I1981">
        <v>636.87</v>
      </c>
      <c r="Q1981" t="s">
        <v>49</v>
      </c>
    </row>
    <row r="1982" spans="2:17" hidden="1" x14ac:dyDescent="0.25">
      <c r="B1982">
        <v>107297</v>
      </c>
      <c r="C1982" t="s">
        <v>286</v>
      </c>
      <c r="D1982" t="s">
        <v>3836</v>
      </c>
      <c r="E1982" t="s">
        <v>4086</v>
      </c>
      <c r="F1982" t="s">
        <v>4087</v>
      </c>
      <c r="G1982" t="s">
        <v>79</v>
      </c>
      <c r="H1982">
        <v>45688</v>
      </c>
      <c r="I1982">
        <v>1172.51</v>
      </c>
      <c r="Q1982" t="s">
        <v>49</v>
      </c>
    </row>
    <row r="1983" spans="2:17" hidden="1" x14ac:dyDescent="0.25">
      <c r="B1983">
        <v>107768</v>
      </c>
      <c r="C1983" t="s">
        <v>225</v>
      </c>
      <c r="D1983" t="s">
        <v>3836</v>
      </c>
      <c r="E1983" t="s">
        <v>4088</v>
      </c>
      <c r="F1983" t="s">
        <v>4089</v>
      </c>
      <c r="G1983" t="s">
        <v>79</v>
      </c>
      <c r="H1983">
        <v>45587</v>
      </c>
      <c r="I1983">
        <v>859.52</v>
      </c>
      <c r="Q1983" t="s">
        <v>49</v>
      </c>
    </row>
    <row r="1984" spans="2:17" hidden="1" x14ac:dyDescent="0.25">
      <c r="B1984">
        <v>104758</v>
      </c>
      <c r="C1984" t="s">
        <v>188</v>
      </c>
      <c r="D1984" t="s">
        <v>3836</v>
      </c>
      <c r="E1984" t="s">
        <v>4090</v>
      </c>
      <c r="F1984" t="s">
        <v>4091</v>
      </c>
      <c r="G1984" t="s">
        <v>101</v>
      </c>
      <c r="H1984">
        <v>45672</v>
      </c>
      <c r="I1984">
        <v>585</v>
      </c>
      <c r="Q1984" t="s">
        <v>49</v>
      </c>
    </row>
    <row r="1985" spans="2:17" hidden="1" x14ac:dyDescent="0.25">
      <c r="B1985">
        <v>103423</v>
      </c>
      <c r="C1985" t="s">
        <v>82</v>
      </c>
      <c r="D1985" t="s">
        <v>3836</v>
      </c>
      <c r="E1985" t="s">
        <v>4092</v>
      </c>
      <c r="F1985" t="s">
        <v>4093</v>
      </c>
      <c r="G1985" t="s">
        <v>79</v>
      </c>
      <c r="H1985">
        <v>45568</v>
      </c>
      <c r="I1985">
        <v>1705.2</v>
      </c>
      <c r="Q1985" t="s">
        <v>49</v>
      </c>
    </row>
    <row r="1986" spans="2:17" hidden="1" x14ac:dyDescent="0.25">
      <c r="B1986">
        <v>107776</v>
      </c>
      <c r="C1986" t="s">
        <v>151</v>
      </c>
      <c r="D1986" t="s">
        <v>3836</v>
      </c>
      <c r="E1986" t="s">
        <v>4094</v>
      </c>
      <c r="F1986" t="s">
        <v>4095</v>
      </c>
      <c r="G1986" t="s">
        <v>79</v>
      </c>
      <c r="H1986">
        <v>45639</v>
      </c>
      <c r="I1986">
        <v>844.27</v>
      </c>
      <c r="Q1986" t="s">
        <v>49</v>
      </c>
    </row>
    <row r="1987" spans="2:17" hidden="1" x14ac:dyDescent="0.25">
      <c r="B1987">
        <v>103277</v>
      </c>
      <c r="C1987" t="s">
        <v>3651</v>
      </c>
      <c r="D1987" t="s">
        <v>3836</v>
      </c>
      <c r="E1987" t="s">
        <v>4096</v>
      </c>
      <c r="F1987" t="s">
        <v>4097</v>
      </c>
      <c r="G1987" t="s">
        <v>101</v>
      </c>
      <c r="H1987">
        <v>45707</v>
      </c>
      <c r="I1987">
        <v>5861.81</v>
      </c>
      <c r="Q1987" t="s">
        <v>49</v>
      </c>
    </row>
    <row r="1988" spans="2:17" hidden="1" x14ac:dyDescent="0.25">
      <c r="B1988">
        <v>108481</v>
      </c>
      <c r="C1988" t="s">
        <v>121</v>
      </c>
      <c r="D1988" t="s">
        <v>3836</v>
      </c>
      <c r="E1988" t="s">
        <v>4098</v>
      </c>
      <c r="F1988" t="s">
        <v>4099</v>
      </c>
      <c r="G1988" t="s">
        <v>79</v>
      </c>
      <c r="H1988">
        <v>45628</v>
      </c>
      <c r="I1988">
        <v>4271.04</v>
      </c>
      <c r="Q1988" t="s">
        <v>49</v>
      </c>
    </row>
    <row r="1989" spans="2:17" hidden="1" x14ac:dyDescent="0.25">
      <c r="B1989">
        <v>107786</v>
      </c>
      <c r="C1989" t="s">
        <v>242</v>
      </c>
      <c r="D1989" t="s">
        <v>3836</v>
      </c>
      <c r="E1989" t="s">
        <v>4100</v>
      </c>
      <c r="F1989" t="s">
        <v>4101</v>
      </c>
      <c r="G1989" t="s">
        <v>101</v>
      </c>
      <c r="H1989">
        <v>45665</v>
      </c>
      <c r="I1989">
        <v>1989.38</v>
      </c>
      <c r="Q1989" t="s">
        <v>49</v>
      </c>
    </row>
    <row r="1990" spans="2:17" hidden="1" x14ac:dyDescent="0.25">
      <c r="B1990">
        <v>107768</v>
      </c>
      <c r="C1990" t="s">
        <v>225</v>
      </c>
      <c r="D1990" t="s">
        <v>3836</v>
      </c>
      <c r="E1990" t="s">
        <v>4102</v>
      </c>
      <c r="F1990" t="s">
        <v>4103</v>
      </c>
      <c r="G1990" t="s">
        <v>79</v>
      </c>
      <c r="H1990">
        <v>45645</v>
      </c>
      <c r="I1990">
        <v>2217.2199999999998</v>
      </c>
      <c r="Q1990" t="s">
        <v>49</v>
      </c>
    </row>
    <row r="1991" spans="2:17" hidden="1" x14ac:dyDescent="0.25">
      <c r="B1991">
        <v>108186</v>
      </c>
      <c r="C1991" t="s">
        <v>624</v>
      </c>
      <c r="D1991" t="s">
        <v>3836</v>
      </c>
      <c r="E1991" t="s">
        <v>4104</v>
      </c>
      <c r="F1991" t="s">
        <v>4105</v>
      </c>
      <c r="G1991" t="s">
        <v>79</v>
      </c>
      <c r="H1991">
        <v>45666</v>
      </c>
      <c r="I1991">
        <v>13160.74</v>
      </c>
      <c r="Q1991" t="s">
        <v>49</v>
      </c>
    </row>
    <row r="1992" spans="2:17" hidden="1" x14ac:dyDescent="0.25">
      <c r="B1992">
        <v>107776</v>
      </c>
      <c r="C1992" t="s">
        <v>151</v>
      </c>
      <c r="D1992" t="s">
        <v>3836</v>
      </c>
      <c r="E1992" t="s">
        <v>4106</v>
      </c>
      <c r="F1992" t="s">
        <v>4107</v>
      </c>
      <c r="G1992" t="s">
        <v>79</v>
      </c>
      <c r="H1992">
        <v>45667</v>
      </c>
      <c r="I1992">
        <v>1154.96</v>
      </c>
      <c r="Q1992" t="s">
        <v>49</v>
      </c>
    </row>
    <row r="1993" spans="2:17" hidden="1" x14ac:dyDescent="0.25">
      <c r="B1993">
        <v>107786</v>
      </c>
      <c r="C1993" t="s">
        <v>242</v>
      </c>
      <c r="D1993" t="s">
        <v>3836</v>
      </c>
      <c r="E1993" t="s">
        <v>4108</v>
      </c>
      <c r="F1993" t="s">
        <v>4109</v>
      </c>
      <c r="G1993" t="s">
        <v>79</v>
      </c>
      <c r="H1993">
        <v>45628</v>
      </c>
      <c r="I1993">
        <v>290.31</v>
      </c>
      <c r="Q1993" t="s">
        <v>49</v>
      </c>
    </row>
    <row r="1994" spans="2:17" hidden="1" x14ac:dyDescent="0.25">
      <c r="B1994">
        <v>122430</v>
      </c>
      <c r="C1994" t="s">
        <v>127</v>
      </c>
      <c r="D1994" t="s">
        <v>3836</v>
      </c>
      <c r="E1994" t="s">
        <v>4110</v>
      </c>
      <c r="F1994" t="s">
        <v>4111</v>
      </c>
      <c r="G1994" t="s">
        <v>79</v>
      </c>
      <c r="H1994">
        <v>45607</v>
      </c>
      <c r="I1994">
        <v>321.60000000000002</v>
      </c>
      <c r="Q1994" t="s">
        <v>49</v>
      </c>
    </row>
    <row r="1995" spans="2:17" hidden="1" x14ac:dyDescent="0.25">
      <c r="B1995">
        <v>109455</v>
      </c>
      <c r="C1995" t="s">
        <v>312</v>
      </c>
      <c r="D1995" t="s">
        <v>3836</v>
      </c>
      <c r="E1995" t="s">
        <v>4112</v>
      </c>
      <c r="F1995" t="s">
        <v>4113</v>
      </c>
      <c r="G1995" t="s">
        <v>101</v>
      </c>
      <c r="H1995">
        <v>45713</v>
      </c>
      <c r="I1995">
        <v>-66.48</v>
      </c>
      <c r="Q1995" t="s">
        <v>49</v>
      </c>
    </row>
    <row r="1996" spans="2:17" hidden="1" x14ac:dyDescent="0.25">
      <c r="B1996">
        <v>107297</v>
      </c>
      <c r="C1996" t="s">
        <v>286</v>
      </c>
      <c r="D1996" t="s">
        <v>3836</v>
      </c>
      <c r="E1996" t="s">
        <v>4114</v>
      </c>
      <c r="F1996" t="s">
        <v>4115</v>
      </c>
      <c r="G1996" t="s">
        <v>79</v>
      </c>
      <c r="H1996">
        <v>45691</v>
      </c>
      <c r="I1996">
        <v>1905.8</v>
      </c>
      <c r="Q1996" t="s">
        <v>49</v>
      </c>
    </row>
    <row r="1997" spans="2:17" hidden="1" x14ac:dyDescent="0.25">
      <c r="B1997">
        <v>108186</v>
      </c>
      <c r="C1997" t="s">
        <v>624</v>
      </c>
      <c r="D1997" t="s">
        <v>3836</v>
      </c>
      <c r="E1997" t="s">
        <v>4116</v>
      </c>
      <c r="F1997" t="s">
        <v>4117</v>
      </c>
      <c r="G1997" t="s">
        <v>101</v>
      </c>
      <c r="H1997">
        <v>45714</v>
      </c>
      <c r="I1997">
        <v>-17164.98</v>
      </c>
      <c r="Q1997" t="s">
        <v>49</v>
      </c>
    </row>
    <row r="1998" spans="2:17" hidden="1" x14ac:dyDescent="0.25">
      <c r="B1998">
        <v>127228</v>
      </c>
      <c r="C1998" t="s">
        <v>355</v>
      </c>
      <c r="D1998" t="s">
        <v>3836</v>
      </c>
      <c r="E1998" t="s">
        <v>4118</v>
      </c>
      <c r="F1998" t="s">
        <v>4119</v>
      </c>
      <c r="G1998" t="s">
        <v>79</v>
      </c>
      <c r="H1998">
        <v>45588</v>
      </c>
      <c r="I1998">
        <v>2472.35</v>
      </c>
      <c r="Q1998" t="s">
        <v>49</v>
      </c>
    </row>
    <row r="1999" spans="2:17" hidden="1" x14ac:dyDescent="0.25">
      <c r="B1999">
        <v>110041</v>
      </c>
      <c r="C1999" t="s">
        <v>1894</v>
      </c>
      <c r="D1999" t="s">
        <v>3836</v>
      </c>
      <c r="E1999" t="s">
        <v>4120</v>
      </c>
      <c r="F1999" t="s">
        <v>4121</v>
      </c>
      <c r="G1999" t="s">
        <v>79</v>
      </c>
      <c r="H1999">
        <v>45643</v>
      </c>
      <c r="I1999">
        <v>223.07</v>
      </c>
      <c r="Q1999" t="s">
        <v>49</v>
      </c>
    </row>
    <row r="2000" spans="2:17" hidden="1" x14ac:dyDescent="0.25">
      <c r="B2000">
        <v>122430</v>
      </c>
      <c r="C2000" t="s">
        <v>127</v>
      </c>
      <c r="D2000" t="s">
        <v>3836</v>
      </c>
      <c r="E2000" t="s">
        <v>4122</v>
      </c>
      <c r="F2000" t="s">
        <v>4123</v>
      </c>
      <c r="G2000" t="s">
        <v>101</v>
      </c>
      <c r="H2000">
        <v>45712</v>
      </c>
      <c r="I2000">
        <v>349.12</v>
      </c>
      <c r="Q2000" t="s">
        <v>49</v>
      </c>
    </row>
    <row r="2001" spans="2:17" hidden="1" x14ac:dyDescent="0.25">
      <c r="B2001">
        <v>107297</v>
      </c>
      <c r="C2001" t="s">
        <v>286</v>
      </c>
      <c r="D2001" t="s">
        <v>3836</v>
      </c>
      <c r="E2001" t="s">
        <v>4124</v>
      </c>
      <c r="F2001" t="s">
        <v>4125</v>
      </c>
      <c r="G2001" t="s">
        <v>79</v>
      </c>
      <c r="H2001">
        <v>45649</v>
      </c>
      <c r="I2001">
        <v>7188.32</v>
      </c>
      <c r="Q2001" t="s">
        <v>49</v>
      </c>
    </row>
    <row r="2002" spans="2:17" hidden="1" x14ac:dyDescent="0.25">
      <c r="B2002">
        <v>108481</v>
      </c>
      <c r="C2002" t="s">
        <v>121</v>
      </c>
      <c r="D2002" t="s">
        <v>3836</v>
      </c>
      <c r="E2002" t="s">
        <v>4126</v>
      </c>
      <c r="F2002" t="s">
        <v>4127</v>
      </c>
      <c r="G2002" t="s">
        <v>79</v>
      </c>
      <c r="H2002">
        <v>45628</v>
      </c>
      <c r="I2002">
        <v>492.24</v>
      </c>
      <c r="Q2002" t="s">
        <v>49</v>
      </c>
    </row>
    <row r="2003" spans="2:17" hidden="1" x14ac:dyDescent="0.25">
      <c r="B2003">
        <v>126511</v>
      </c>
      <c r="C2003" t="s">
        <v>2446</v>
      </c>
      <c r="D2003" t="s">
        <v>3836</v>
      </c>
      <c r="E2003" t="s">
        <v>4128</v>
      </c>
      <c r="F2003" t="s">
        <v>4129</v>
      </c>
      <c r="G2003" t="s">
        <v>79</v>
      </c>
      <c r="H2003">
        <v>45688</v>
      </c>
      <c r="I2003">
        <v>1484.63</v>
      </c>
      <c r="Q2003" t="s">
        <v>49</v>
      </c>
    </row>
    <row r="2004" spans="2:17" hidden="1" x14ac:dyDescent="0.25">
      <c r="B2004">
        <v>107768</v>
      </c>
      <c r="C2004" t="s">
        <v>225</v>
      </c>
      <c r="D2004" t="s">
        <v>3836</v>
      </c>
      <c r="E2004" t="s">
        <v>4130</v>
      </c>
      <c r="F2004" t="s">
        <v>4131</v>
      </c>
      <c r="G2004" t="s">
        <v>79</v>
      </c>
      <c r="H2004">
        <v>45687</v>
      </c>
      <c r="I2004">
        <v>904.12</v>
      </c>
      <c r="Q2004" t="s">
        <v>49</v>
      </c>
    </row>
    <row r="2005" spans="2:17" hidden="1" x14ac:dyDescent="0.25">
      <c r="B2005">
        <v>121550</v>
      </c>
      <c r="C2005" t="s">
        <v>418</v>
      </c>
      <c r="D2005" t="s">
        <v>3836</v>
      </c>
      <c r="E2005" t="s">
        <v>4132</v>
      </c>
      <c r="F2005" t="s">
        <v>4133</v>
      </c>
      <c r="G2005" t="s">
        <v>101</v>
      </c>
      <c r="H2005">
        <v>45702</v>
      </c>
      <c r="I2005">
        <v>396</v>
      </c>
      <c r="Q2005" t="s">
        <v>49</v>
      </c>
    </row>
    <row r="2006" spans="2:17" hidden="1" x14ac:dyDescent="0.25">
      <c r="B2006">
        <v>126990</v>
      </c>
      <c r="C2006" t="s">
        <v>646</v>
      </c>
      <c r="D2006" t="s">
        <v>3836</v>
      </c>
      <c r="E2006" t="s">
        <v>4134</v>
      </c>
      <c r="F2006" t="s">
        <v>4135</v>
      </c>
      <c r="G2006" t="s">
        <v>79</v>
      </c>
      <c r="H2006">
        <v>45604</v>
      </c>
      <c r="I2006">
        <v>2941.2</v>
      </c>
      <c r="Q2006" t="s">
        <v>49</v>
      </c>
    </row>
    <row r="2007" spans="2:17" hidden="1" x14ac:dyDescent="0.25">
      <c r="B2007">
        <v>107786</v>
      </c>
      <c r="C2007" t="s">
        <v>242</v>
      </c>
      <c r="D2007" t="s">
        <v>3836</v>
      </c>
      <c r="E2007" t="s">
        <v>4136</v>
      </c>
      <c r="F2007" t="s">
        <v>4137</v>
      </c>
      <c r="G2007" t="s">
        <v>101</v>
      </c>
      <c r="H2007">
        <v>45686</v>
      </c>
      <c r="I2007">
        <v>2698</v>
      </c>
      <c r="Q2007" t="s">
        <v>49</v>
      </c>
    </row>
    <row r="2008" spans="2:17" hidden="1" x14ac:dyDescent="0.25">
      <c r="B2008">
        <v>103423</v>
      </c>
      <c r="C2008" t="s">
        <v>82</v>
      </c>
      <c r="D2008" t="s">
        <v>3836</v>
      </c>
      <c r="E2008" t="s">
        <v>4138</v>
      </c>
      <c r="F2008" t="s">
        <v>4139</v>
      </c>
      <c r="G2008" t="s">
        <v>101</v>
      </c>
      <c r="H2008">
        <v>45693</v>
      </c>
      <c r="I2008">
        <v>2171.29</v>
      </c>
      <c r="Q2008" t="s">
        <v>49</v>
      </c>
    </row>
    <row r="2009" spans="2:17" hidden="1" x14ac:dyDescent="0.25">
      <c r="B2009">
        <v>104758</v>
      </c>
      <c r="C2009" t="s">
        <v>188</v>
      </c>
      <c r="D2009" t="s">
        <v>3836</v>
      </c>
      <c r="E2009" t="s">
        <v>4140</v>
      </c>
      <c r="F2009" t="s">
        <v>4141</v>
      </c>
      <c r="G2009" t="s">
        <v>79</v>
      </c>
      <c r="H2009">
        <v>45642</v>
      </c>
      <c r="I2009">
        <v>471.64</v>
      </c>
      <c r="Q2009" t="s">
        <v>49</v>
      </c>
    </row>
    <row r="2010" spans="2:17" hidden="1" x14ac:dyDescent="0.25">
      <c r="B2010">
        <v>108481</v>
      </c>
      <c r="C2010" t="s">
        <v>121</v>
      </c>
      <c r="D2010" t="s">
        <v>3836</v>
      </c>
      <c r="E2010" t="s">
        <v>4142</v>
      </c>
      <c r="F2010" t="s">
        <v>4143</v>
      </c>
      <c r="G2010" t="s">
        <v>79</v>
      </c>
      <c r="H2010">
        <v>45631</v>
      </c>
      <c r="I2010">
        <v>2953.44</v>
      </c>
      <c r="Q2010" t="s">
        <v>49</v>
      </c>
    </row>
    <row r="2011" spans="2:17" hidden="1" x14ac:dyDescent="0.25">
      <c r="B2011">
        <v>107768</v>
      </c>
      <c r="C2011" t="s">
        <v>225</v>
      </c>
      <c r="D2011" t="s">
        <v>3836</v>
      </c>
      <c r="E2011" t="s">
        <v>4144</v>
      </c>
      <c r="F2011" t="s">
        <v>3843</v>
      </c>
      <c r="G2011" t="s">
        <v>79</v>
      </c>
      <c r="H2011">
        <v>45669</v>
      </c>
      <c r="I2011">
        <v>-6130.33</v>
      </c>
      <c r="Q2011" t="s">
        <v>49</v>
      </c>
    </row>
    <row r="2012" spans="2:17" hidden="1" x14ac:dyDescent="0.25">
      <c r="B2012">
        <v>107786</v>
      </c>
      <c r="C2012" t="s">
        <v>242</v>
      </c>
      <c r="D2012" t="s">
        <v>3836</v>
      </c>
      <c r="E2012" t="s">
        <v>4145</v>
      </c>
      <c r="F2012" t="s">
        <v>4146</v>
      </c>
      <c r="G2012" t="s">
        <v>101</v>
      </c>
      <c r="H2012">
        <v>45695</v>
      </c>
      <c r="I2012">
        <v>832.41</v>
      </c>
      <c r="Q2012" t="s">
        <v>49</v>
      </c>
    </row>
    <row r="2013" spans="2:17" hidden="1" x14ac:dyDescent="0.25">
      <c r="B2013">
        <v>121550</v>
      </c>
      <c r="C2013" t="s">
        <v>418</v>
      </c>
      <c r="D2013" t="s">
        <v>3836</v>
      </c>
      <c r="E2013" t="s">
        <v>4147</v>
      </c>
      <c r="F2013" t="s">
        <v>4148</v>
      </c>
      <c r="G2013" t="s">
        <v>79</v>
      </c>
      <c r="H2013">
        <v>45632</v>
      </c>
      <c r="I2013">
        <v>6381.45</v>
      </c>
      <c r="Q2013" t="s">
        <v>49</v>
      </c>
    </row>
    <row r="2014" spans="2:17" hidden="1" x14ac:dyDescent="0.25">
      <c r="B2014">
        <v>103423</v>
      </c>
      <c r="C2014" t="s">
        <v>82</v>
      </c>
      <c r="D2014" t="s">
        <v>3836</v>
      </c>
      <c r="E2014" t="s">
        <v>4149</v>
      </c>
      <c r="F2014" t="s">
        <v>4150</v>
      </c>
      <c r="G2014" t="s">
        <v>101</v>
      </c>
      <c r="H2014">
        <v>45678</v>
      </c>
      <c r="I2014">
        <v>1077.57</v>
      </c>
      <c r="Q2014" t="s">
        <v>49</v>
      </c>
    </row>
    <row r="2015" spans="2:17" hidden="1" x14ac:dyDescent="0.25">
      <c r="B2015">
        <v>108481</v>
      </c>
      <c r="C2015" t="s">
        <v>121</v>
      </c>
      <c r="D2015" t="s">
        <v>3836</v>
      </c>
      <c r="E2015" t="s">
        <v>4151</v>
      </c>
      <c r="F2015" t="s">
        <v>4152</v>
      </c>
      <c r="G2015" t="s">
        <v>79</v>
      </c>
      <c r="H2015">
        <v>45653</v>
      </c>
      <c r="I2015">
        <v>941.22</v>
      </c>
      <c r="Q2015" t="s">
        <v>49</v>
      </c>
    </row>
    <row r="2016" spans="2:17" hidden="1" x14ac:dyDescent="0.25">
      <c r="B2016">
        <v>108481</v>
      </c>
      <c r="C2016" t="s">
        <v>121</v>
      </c>
      <c r="D2016" t="s">
        <v>3836</v>
      </c>
      <c r="E2016" t="s">
        <v>4153</v>
      </c>
      <c r="F2016" t="s">
        <v>4154</v>
      </c>
      <c r="G2016" t="s">
        <v>79</v>
      </c>
      <c r="H2016">
        <v>45614</v>
      </c>
      <c r="I2016">
        <v>373.17</v>
      </c>
      <c r="Q2016" t="s">
        <v>49</v>
      </c>
    </row>
    <row r="2017" spans="2:17" hidden="1" x14ac:dyDescent="0.25">
      <c r="B2017">
        <v>104993</v>
      </c>
      <c r="C2017" t="s">
        <v>920</v>
      </c>
      <c r="D2017" t="s">
        <v>3836</v>
      </c>
      <c r="E2017" t="s">
        <v>4155</v>
      </c>
      <c r="F2017" t="s">
        <v>4156</v>
      </c>
      <c r="G2017" t="s">
        <v>79</v>
      </c>
      <c r="H2017">
        <v>45616</v>
      </c>
      <c r="I2017">
        <v>672.71</v>
      </c>
      <c r="Q2017" t="s">
        <v>49</v>
      </c>
    </row>
    <row r="2018" spans="2:17" hidden="1" x14ac:dyDescent="0.25">
      <c r="B2018">
        <v>103423</v>
      </c>
      <c r="C2018" t="s">
        <v>82</v>
      </c>
      <c r="D2018" t="s">
        <v>3836</v>
      </c>
      <c r="E2018" t="s">
        <v>4157</v>
      </c>
      <c r="F2018" t="s">
        <v>4158</v>
      </c>
      <c r="G2018" t="s">
        <v>101</v>
      </c>
      <c r="H2018">
        <v>45644</v>
      </c>
      <c r="I2018">
        <v>448.71</v>
      </c>
      <c r="Q2018" t="s">
        <v>49</v>
      </c>
    </row>
    <row r="2019" spans="2:17" hidden="1" x14ac:dyDescent="0.25">
      <c r="B2019">
        <v>104758</v>
      </c>
      <c r="C2019" t="s">
        <v>188</v>
      </c>
      <c r="D2019" t="s">
        <v>3836</v>
      </c>
      <c r="E2019" t="s">
        <v>4159</v>
      </c>
      <c r="F2019" t="s">
        <v>4160</v>
      </c>
      <c r="G2019" t="s">
        <v>101</v>
      </c>
      <c r="H2019">
        <v>45674</v>
      </c>
      <c r="I2019">
        <v>247.2</v>
      </c>
      <c r="Q2019" t="s">
        <v>49</v>
      </c>
    </row>
    <row r="2020" spans="2:17" hidden="1" x14ac:dyDescent="0.25">
      <c r="B2020">
        <v>103423</v>
      </c>
      <c r="C2020" t="s">
        <v>82</v>
      </c>
      <c r="D2020" t="s">
        <v>3836</v>
      </c>
      <c r="E2020" t="s">
        <v>4161</v>
      </c>
      <c r="F2020" t="s">
        <v>4162</v>
      </c>
      <c r="G2020" t="s">
        <v>101</v>
      </c>
      <c r="H2020">
        <v>45698</v>
      </c>
      <c r="I2020">
        <v>10632.44</v>
      </c>
      <c r="Q2020" t="s">
        <v>49</v>
      </c>
    </row>
    <row r="2021" spans="2:17" hidden="1" x14ac:dyDescent="0.25">
      <c r="B2021">
        <v>104758</v>
      </c>
      <c r="C2021" t="s">
        <v>188</v>
      </c>
      <c r="D2021" t="s">
        <v>3836</v>
      </c>
      <c r="E2021" t="s">
        <v>4163</v>
      </c>
      <c r="F2021" t="s">
        <v>4164</v>
      </c>
      <c r="G2021" t="s">
        <v>101</v>
      </c>
      <c r="H2021">
        <v>45688</v>
      </c>
      <c r="I2021">
        <v>51.4</v>
      </c>
      <c r="Q2021" t="s">
        <v>49</v>
      </c>
    </row>
    <row r="2022" spans="2:17" hidden="1" x14ac:dyDescent="0.25">
      <c r="B2022">
        <v>122430</v>
      </c>
      <c r="C2022" t="s">
        <v>127</v>
      </c>
      <c r="D2022" t="s">
        <v>3836</v>
      </c>
      <c r="E2022" t="s">
        <v>4165</v>
      </c>
      <c r="F2022" t="s">
        <v>4123</v>
      </c>
      <c r="G2022" t="s">
        <v>101</v>
      </c>
      <c r="H2022">
        <v>45706</v>
      </c>
      <c r="I2022">
        <v>6917.64</v>
      </c>
      <c r="Q2022" t="s">
        <v>49</v>
      </c>
    </row>
    <row r="2023" spans="2:17" hidden="1" x14ac:dyDescent="0.25">
      <c r="B2023">
        <v>107786</v>
      </c>
      <c r="C2023" t="s">
        <v>242</v>
      </c>
      <c r="D2023" t="s">
        <v>3836</v>
      </c>
      <c r="E2023" t="s">
        <v>4166</v>
      </c>
      <c r="F2023" t="s">
        <v>4167</v>
      </c>
      <c r="G2023" t="s">
        <v>101</v>
      </c>
      <c r="H2023">
        <v>45705</v>
      </c>
      <c r="I2023">
        <v>309.89</v>
      </c>
      <c r="Q2023" t="s">
        <v>49</v>
      </c>
    </row>
    <row r="2024" spans="2:17" hidden="1" x14ac:dyDescent="0.25">
      <c r="B2024">
        <v>107786</v>
      </c>
      <c r="C2024" t="s">
        <v>242</v>
      </c>
      <c r="D2024" t="s">
        <v>3836</v>
      </c>
      <c r="E2024" t="s">
        <v>4168</v>
      </c>
      <c r="F2024" t="s">
        <v>4169</v>
      </c>
      <c r="G2024" t="s">
        <v>101</v>
      </c>
      <c r="H2024">
        <v>45712</v>
      </c>
      <c r="I2024">
        <v>63.86</v>
      </c>
      <c r="Q2024" t="s">
        <v>49</v>
      </c>
    </row>
    <row r="2025" spans="2:17" hidden="1" x14ac:dyDescent="0.25">
      <c r="B2025">
        <v>103423</v>
      </c>
      <c r="C2025" t="s">
        <v>82</v>
      </c>
      <c r="D2025" t="s">
        <v>3836</v>
      </c>
      <c r="E2025" t="s">
        <v>4170</v>
      </c>
      <c r="F2025" t="s">
        <v>3838</v>
      </c>
      <c r="G2025" t="s">
        <v>101</v>
      </c>
      <c r="H2025">
        <v>45653</v>
      </c>
      <c r="I2025">
        <v>28525.200000000001</v>
      </c>
      <c r="Q2025" t="s">
        <v>49</v>
      </c>
    </row>
    <row r="2026" spans="2:17" hidden="1" x14ac:dyDescent="0.25">
      <c r="B2026">
        <v>107786</v>
      </c>
      <c r="C2026" t="s">
        <v>242</v>
      </c>
      <c r="D2026" t="s">
        <v>3836</v>
      </c>
      <c r="E2026" t="s">
        <v>4171</v>
      </c>
      <c r="F2026" t="s">
        <v>4172</v>
      </c>
      <c r="G2026" t="s">
        <v>101</v>
      </c>
      <c r="H2026">
        <v>45684</v>
      </c>
      <c r="I2026">
        <v>54.06</v>
      </c>
      <c r="Q2026" t="s">
        <v>49</v>
      </c>
    </row>
    <row r="2027" spans="2:17" hidden="1" x14ac:dyDescent="0.25">
      <c r="B2027">
        <v>107659</v>
      </c>
      <c r="C2027" t="s">
        <v>679</v>
      </c>
      <c r="D2027" t="s">
        <v>3836</v>
      </c>
      <c r="E2027" t="s">
        <v>4173</v>
      </c>
      <c r="F2027" t="s">
        <v>4174</v>
      </c>
      <c r="G2027" t="s">
        <v>79</v>
      </c>
      <c r="H2027">
        <v>45566</v>
      </c>
      <c r="I2027">
        <v>51.02</v>
      </c>
      <c r="Q2027" t="s">
        <v>49</v>
      </c>
    </row>
    <row r="2028" spans="2:17" hidden="1" x14ac:dyDescent="0.25">
      <c r="B2028">
        <v>118776</v>
      </c>
      <c r="C2028" t="s">
        <v>4176</v>
      </c>
      <c r="D2028" t="s">
        <v>3836</v>
      </c>
      <c r="E2028" t="s">
        <v>4177</v>
      </c>
      <c r="F2028" t="s">
        <v>4178</v>
      </c>
      <c r="G2028" t="s">
        <v>79</v>
      </c>
      <c r="H2028">
        <v>45595</v>
      </c>
      <c r="I2028">
        <v>7181.15</v>
      </c>
      <c r="Q2028" t="s">
        <v>49</v>
      </c>
    </row>
    <row r="2029" spans="2:17" hidden="1" x14ac:dyDescent="0.25">
      <c r="B2029">
        <v>103423</v>
      </c>
      <c r="C2029" t="s">
        <v>82</v>
      </c>
      <c r="D2029" t="s">
        <v>3836</v>
      </c>
      <c r="E2029" t="s">
        <v>4179</v>
      </c>
      <c r="F2029" t="s">
        <v>3838</v>
      </c>
      <c r="G2029" t="s">
        <v>79</v>
      </c>
      <c r="H2029">
        <v>45589</v>
      </c>
      <c r="I2029">
        <v>-3540.13</v>
      </c>
      <c r="Q2029" t="s">
        <v>49</v>
      </c>
    </row>
    <row r="2030" spans="2:17" hidden="1" x14ac:dyDescent="0.25">
      <c r="B2030">
        <v>128340</v>
      </c>
      <c r="C2030" t="s">
        <v>137</v>
      </c>
      <c r="D2030" t="s">
        <v>3836</v>
      </c>
      <c r="E2030" t="s">
        <v>4180</v>
      </c>
      <c r="F2030" t="s">
        <v>4181</v>
      </c>
      <c r="G2030" t="s">
        <v>79</v>
      </c>
      <c r="H2030">
        <v>45680</v>
      </c>
      <c r="I2030">
        <v>1982.63</v>
      </c>
      <c r="Q2030" t="s">
        <v>49</v>
      </c>
    </row>
    <row r="2031" spans="2:17" hidden="1" x14ac:dyDescent="0.25">
      <c r="B2031">
        <v>104564</v>
      </c>
      <c r="C2031" t="s">
        <v>2388</v>
      </c>
      <c r="D2031" t="s">
        <v>3836</v>
      </c>
      <c r="E2031" t="s">
        <v>4182</v>
      </c>
      <c r="F2031" t="s">
        <v>4183</v>
      </c>
      <c r="G2031" t="s">
        <v>79</v>
      </c>
      <c r="H2031">
        <v>45566</v>
      </c>
      <c r="I2031">
        <v>190</v>
      </c>
      <c r="Q2031" t="s">
        <v>49</v>
      </c>
    </row>
    <row r="2032" spans="2:17" hidden="1" x14ac:dyDescent="0.25">
      <c r="B2032">
        <v>104758</v>
      </c>
      <c r="C2032" t="s">
        <v>188</v>
      </c>
      <c r="D2032" t="s">
        <v>3836</v>
      </c>
      <c r="E2032" t="s">
        <v>4184</v>
      </c>
      <c r="F2032" t="s">
        <v>4185</v>
      </c>
      <c r="G2032" t="s">
        <v>79</v>
      </c>
      <c r="H2032">
        <v>45630</v>
      </c>
      <c r="I2032">
        <v>2010</v>
      </c>
      <c r="Q2032" t="s">
        <v>49</v>
      </c>
    </row>
    <row r="2033" spans="2:17" hidden="1" x14ac:dyDescent="0.25">
      <c r="B2033">
        <v>104758</v>
      </c>
      <c r="C2033" t="s">
        <v>188</v>
      </c>
      <c r="D2033" t="s">
        <v>3836</v>
      </c>
      <c r="E2033" t="s">
        <v>4186</v>
      </c>
      <c r="F2033" t="s">
        <v>4187</v>
      </c>
      <c r="G2033" t="s">
        <v>79</v>
      </c>
      <c r="H2033">
        <v>45589</v>
      </c>
      <c r="I2033">
        <v>643.20000000000005</v>
      </c>
      <c r="Q2033" t="s">
        <v>49</v>
      </c>
    </row>
    <row r="2034" spans="2:17" hidden="1" x14ac:dyDescent="0.25">
      <c r="B2034">
        <v>122247</v>
      </c>
      <c r="C2034" t="s">
        <v>111</v>
      </c>
      <c r="D2034" t="s">
        <v>3836</v>
      </c>
      <c r="E2034" t="s">
        <v>4188</v>
      </c>
      <c r="F2034" t="s">
        <v>4189</v>
      </c>
      <c r="G2034" t="s">
        <v>79</v>
      </c>
      <c r="H2034">
        <v>45616</v>
      </c>
      <c r="I2034">
        <v>3551.74</v>
      </c>
      <c r="Q2034" t="s">
        <v>49</v>
      </c>
    </row>
    <row r="2035" spans="2:17" hidden="1" x14ac:dyDescent="0.25">
      <c r="B2035">
        <v>107786</v>
      </c>
      <c r="C2035" t="s">
        <v>242</v>
      </c>
      <c r="D2035" t="s">
        <v>3836</v>
      </c>
      <c r="E2035" t="s">
        <v>4190</v>
      </c>
      <c r="F2035" t="s">
        <v>4191</v>
      </c>
      <c r="G2035" t="s">
        <v>101</v>
      </c>
      <c r="H2035">
        <v>45660</v>
      </c>
      <c r="I2035">
        <v>277.95</v>
      </c>
      <c r="Q2035" t="s">
        <v>49</v>
      </c>
    </row>
    <row r="2036" spans="2:17" hidden="1" x14ac:dyDescent="0.25">
      <c r="B2036">
        <v>103423</v>
      </c>
      <c r="C2036" t="s">
        <v>82</v>
      </c>
      <c r="D2036" t="s">
        <v>3836</v>
      </c>
      <c r="E2036" t="s">
        <v>4192</v>
      </c>
      <c r="F2036" t="s">
        <v>4193</v>
      </c>
      <c r="G2036" t="s">
        <v>101</v>
      </c>
      <c r="H2036">
        <v>45694</v>
      </c>
      <c r="I2036">
        <v>2807.01</v>
      </c>
      <c r="Q2036" t="s">
        <v>49</v>
      </c>
    </row>
    <row r="2037" spans="2:17" hidden="1" x14ac:dyDescent="0.25">
      <c r="B2037">
        <v>103423</v>
      </c>
      <c r="C2037" t="s">
        <v>82</v>
      </c>
      <c r="D2037" t="s">
        <v>3836</v>
      </c>
      <c r="E2037" t="s">
        <v>4194</v>
      </c>
      <c r="F2037" t="s">
        <v>4195</v>
      </c>
      <c r="G2037" t="s">
        <v>79</v>
      </c>
      <c r="H2037">
        <v>45634</v>
      </c>
      <c r="I2037">
        <v>660.26</v>
      </c>
      <c r="Q2037" t="s">
        <v>49</v>
      </c>
    </row>
    <row r="2038" spans="2:17" hidden="1" x14ac:dyDescent="0.25">
      <c r="B2038">
        <v>108345</v>
      </c>
      <c r="C2038" t="s">
        <v>4197</v>
      </c>
      <c r="D2038" t="s">
        <v>3836</v>
      </c>
      <c r="E2038" t="s">
        <v>4198</v>
      </c>
      <c r="F2038" t="s">
        <v>4199</v>
      </c>
      <c r="G2038" t="s">
        <v>101</v>
      </c>
      <c r="H2038">
        <v>45705</v>
      </c>
      <c r="I2038">
        <v>2006.68</v>
      </c>
      <c r="Q2038" t="s">
        <v>49</v>
      </c>
    </row>
    <row r="2039" spans="2:17" hidden="1" x14ac:dyDescent="0.25">
      <c r="B2039">
        <v>126695</v>
      </c>
      <c r="C2039" t="s">
        <v>167</v>
      </c>
      <c r="D2039" t="s">
        <v>3836</v>
      </c>
      <c r="E2039" t="s">
        <v>4200</v>
      </c>
      <c r="F2039" t="s">
        <v>4201</v>
      </c>
      <c r="G2039" t="s">
        <v>79</v>
      </c>
      <c r="H2039">
        <v>45582</v>
      </c>
      <c r="I2039">
        <v>1557.41</v>
      </c>
      <c r="Q2039" t="s">
        <v>49</v>
      </c>
    </row>
    <row r="2040" spans="2:17" hidden="1" x14ac:dyDescent="0.25">
      <c r="B2040">
        <v>107786</v>
      </c>
      <c r="C2040" t="s">
        <v>242</v>
      </c>
      <c r="D2040" t="s">
        <v>3836</v>
      </c>
      <c r="E2040" t="s">
        <v>4202</v>
      </c>
      <c r="F2040" t="s">
        <v>4203</v>
      </c>
      <c r="G2040" t="s">
        <v>79</v>
      </c>
      <c r="H2040">
        <v>45600</v>
      </c>
      <c r="I2040">
        <v>818.61</v>
      </c>
      <c r="Q2040" t="s">
        <v>49</v>
      </c>
    </row>
    <row r="2041" spans="2:17" hidden="1" x14ac:dyDescent="0.25">
      <c r="B2041">
        <v>103423</v>
      </c>
      <c r="C2041" t="s">
        <v>82</v>
      </c>
      <c r="D2041" t="s">
        <v>3836</v>
      </c>
      <c r="E2041" t="s">
        <v>4204</v>
      </c>
      <c r="F2041" t="s">
        <v>4205</v>
      </c>
      <c r="G2041" t="s">
        <v>101</v>
      </c>
      <c r="H2041">
        <v>45686</v>
      </c>
      <c r="I2041">
        <v>792.94</v>
      </c>
      <c r="Q2041" t="s">
        <v>49</v>
      </c>
    </row>
    <row r="2042" spans="2:17" hidden="1" x14ac:dyDescent="0.25">
      <c r="B2042">
        <v>103269</v>
      </c>
      <c r="C2042" t="s">
        <v>262</v>
      </c>
      <c r="D2042" t="s">
        <v>3836</v>
      </c>
      <c r="E2042" t="s">
        <v>4206</v>
      </c>
      <c r="F2042" t="s">
        <v>4207</v>
      </c>
      <c r="G2042" t="s">
        <v>79</v>
      </c>
      <c r="H2042">
        <v>45660</v>
      </c>
      <c r="I2042">
        <v>335.8</v>
      </c>
      <c r="Q2042" t="s">
        <v>49</v>
      </c>
    </row>
    <row r="2043" spans="2:17" hidden="1" x14ac:dyDescent="0.25">
      <c r="B2043">
        <v>107786</v>
      </c>
      <c r="C2043" t="s">
        <v>242</v>
      </c>
      <c r="D2043" t="s">
        <v>3836</v>
      </c>
      <c r="E2043" t="s">
        <v>4208</v>
      </c>
      <c r="F2043" t="s">
        <v>4209</v>
      </c>
      <c r="G2043" t="s">
        <v>79</v>
      </c>
      <c r="H2043">
        <v>45621</v>
      </c>
      <c r="I2043">
        <v>83.46</v>
      </c>
      <c r="Q2043" t="s">
        <v>49</v>
      </c>
    </row>
    <row r="2044" spans="2:17" hidden="1" x14ac:dyDescent="0.25">
      <c r="B2044">
        <v>102775</v>
      </c>
      <c r="C2044" t="s">
        <v>75</v>
      </c>
      <c r="D2044" t="s">
        <v>3836</v>
      </c>
      <c r="E2044" t="s">
        <v>4210</v>
      </c>
      <c r="F2044" t="s">
        <v>4211</v>
      </c>
      <c r="G2044" t="s">
        <v>101</v>
      </c>
      <c r="H2044">
        <v>45675</v>
      </c>
      <c r="I2044">
        <v>8401.52</v>
      </c>
      <c r="Q2044" t="s">
        <v>49</v>
      </c>
    </row>
    <row r="2045" spans="2:17" hidden="1" x14ac:dyDescent="0.25">
      <c r="B2045">
        <v>103423</v>
      </c>
      <c r="C2045" t="s">
        <v>82</v>
      </c>
      <c r="D2045" t="s">
        <v>3836</v>
      </c>
      <c r="E2045" t="s">
        <v>4212</v>
      </c>
      <c r="F2045" t="s">
        <v>4213</v>
      </c>
      <c r="G2045" t="s">
        <v>101</v>
      </c>
      <c r="H2045">
        <v>45701</v>
      </c>
      <c r="I2045">
        <v>188.4</v>
      </c>
      <c r="Q2045" t="s">
        <v>49</v>
      </c>
    </row>
    <row r="2046" spans="2:17" hidden="1" x14ac:dyDescent="0.25">
      <c r="B2046">
        <v>107768</v>
      </c>
      <c r="C2046" t="s">
        <v>225</v>
      </c>
      <c r="D2046" t="s">
        <v>3836</v>
      </c>
      <c r="E2046" t="s">
        <v>4214</v>
      </c>
      <c r="F2046" t="s">
        <v>4215</v>
      </c>
      <c r="G2046" t="s">
        <v>79</v>
      </c>
      <c r="H2046">
        <v>45666</v>
      </c>
      <c r="I2046">
        <v>1442.22</v>
      </c>
      <c r="Q2046" t="s">
        <v>49</v>
      </c>
    </row>
    <row r="2047" spans="2:17" hidden="1" x14ac:dyDescent="0.25">
      <c r="B2047">
        <v>121550</v>
      </c>
      <c r="C2047" t="s">
        <v>418</v>
      </c>
      <c r="D2047" t="s">
        <v>3836</v>
      </c>
      <c r="E2047" t="s">
        <v>4216</v>
      </c>
      <c r="F2047" t="s">
        <v>4217</v>
      </c>
      <c r="G2047" t="s">
        <v>79</v>
      </c>
      <c r="H2047">
        <v>45588</v>
      </c>
      <c r="I2047">
        <v>12772.84</v>
      </c>
      <c r="Q2047" t="s">
        <v>49</v>
      </c>
    </row>
    <row r="2048" spans="2:17" hidden="1" x14ac:dyDescent="0.25">
      <c r="B2048">
        <v>103423</v>
      </c>
      <c r="C2048" t="s">
        <v>82</v>
      </c>
      <c r="D2048" t="s">
        <v>3836</v>
      </c>
      <c r="E2048" t="s">
        <v>4218</v>
      </c>
      <c r="F2048" t="s">
        <v>4219</v>
      </c>
      <c r="G2048" t="s">
        <v>101</v>
      </c>
      <c r="H2048">
        <v>45662</v>
      </c>
      <c r="I2048">
        <v>4542</v>
      </c>
      <c r="Q2048" t="s">
        <v>49</v>
      </c>
    </row>
    <row r="2049" spans="2:17" hidden="1" x14ac:dyDescent="0.25">
      <c r="B2049">
        <v>104758</v>
      </c>
      <c r="C2049" t="s">
        <v>188</v>
      </c>
      <c r="D2049" t="s">
        <v>3836</v>
      </c>
      <c r="E2049" t="s">
        <v>4220</v>
      </c>
      <c r="F2049" t="s">
        <v>4221</v>
      </c>
      <c r="G2049" t="s">
        <v>79</v>
      </c>
      <c r="H2049">
        <v>45611</v>
      </c>
      <c r="I2049">
        <v>160.80000000000001</v>
      </c>
      <c r="Q2049" t="s">
        <v>49</v>
      </c>
    </row>
    <row r="2050" spans="2:17" hidden="1" x14ac:dyDescent="0.25">
      <c r="B2050">
        <v>103423</v>
      </c>
      <c r="C2050" t="s">
        <v>82</v>
      </c>
      <c r="D2050" t="s">
        <v>3836</v>
      </c>
      <c r="E2050" t="s">
        <v>4222</v>
      </c>
      <c r="F2050" t="s">
        <v>4223</v>
      </c>
      <c r="G2050" t="s">
        <v>79</v>
      </c>
      <c r="H2050">
        <v>45622</v>
      </c>
      <c r="I2050">
        <v>27563.49</v>
      </c>
      <c r="Q2050" t="s">
        <v>49</v>
      </c>
    </row>
    <row r="2051" spans="2:17" hidden="1" x14ac:dyDescent="0.25">
      <c r="B2051">
        <v>104758</v>
      </c>
      <c r="C2051" t="s">
        <v>188</v>
      </c>
      <c r="D2051" t="s">
        <v>3836</v>
      </c>
      <c r="E2051" t="s">
        <v>4224</v>
      </c>
      <c r="F2051" t="s">
        <v>4225</v>
      </c>
      <c r="G2051" t="s">
        <v>79</v>
      </c>
      <c r="H2051">
        <v>45576</v>
      </c>
      <c r="I2051">
        <v>381.36</v>
      </c>
      <c r="Q2051" t="s">
        <v>49</v>
      </c>
    </row>
    <row r="2052" spans="2:17" hidden="1" x14ac:dyDescent="0.25">
      <c r="B2052">
        <v>104758</v>
      </c>
      <c r="C2052" t="s">
        <v>188</v>
      </c>
      <c r="D2052" t="s">
        <v>3836</v>
      </c>
      <c r="E2052" t="s">
        <v>4226</v>
      </c>
      <c r="F2052" t="s">
        <v>4227</v>
      </c>
      <c r="G2052" t="s">
        <v>79</v>
      </c>
      <c r="H2052">
        <v>45621</v>
      </c>
      <c r="I2052">
        <v>-1137.8</v>
      </c>
      <c r="Q2052" t="s">
        <v>49</v>
      </c>
    </row>
    <row r="2053" spans="2:17" hidden="1" x14ac:dyDescent="0.25">
      <c r="B2053">
        <v>126695</v>
      </c>
      <c r="C2053" t="s">
        <v>167</v>
      </c>
      <c r="D2053" t="s">
        <v>3836</v>
      </c>
      <c r="E2053" t="s">
        <v>4228</v>
      </c>
      <c r="F2053" t="s">
        <v>4229</v>
      </c>
      <c r="G2053" t="s">
        <v>79</v>
      </c>
      <c r="H2053">
        <v>45622</v>
      </c>
      <c r="I2053">
        <v>2762.73</v>
      </c>
      <c r="Q2053" t="s">
        <v>49</v>
      </c>
    </row>
    <row r="2054" spans="2:17" hidden="1" x14ac:dyDescent="0.25">
      <c r="B2054">
        <v>107786</v>
      </c>
      <c r="C2054" t="s">
        <v>242</v>
      </c>
      <c r="D2054" t="s">
        <v>3836</v>
      </c>
      <c r="E2054" t="s">
        <v>4230</v>
      </c>
      <c r="F2054" t="s">
        <v>4231</v>
      </c>
      <c r="G2054" t="s">
        <v>79</v>
      </c>
      <c r="H2054">
        <v>45586</v>
      </c>
      <c r="I2054">
        <v>154.56</v>
      </c>
      <c r="Q2054" t="s">
        <v>49</v>
      </c>
    </row>
    <row r="2055" spans="2:17" hidden="1" x14ac:dyDescent="0.25">
      <c r="B2055">
        <v>107776</v>
      </c>
      <c r="C2055" t="s">
        <v>151</v>
      </c>
      <c r="D2055" t="s">
        <v>3836</v>
      </c>
      <c r="E2055" t="s">
        <v>4232</v>
      </c>
      <c r="F2055" t="s">
        <v>4233</v>
      </c>
      <c r="G2055" t="s">
        <v>79</v>
      </c>
      <c r="H2055">
        <v>45672</v>
      </c>
      <c r="I2055">
        <v>1456.17</v>
      </c>
      <c r="Q2055" t="s">
        <v>49</v>
      </c>
    </row>
    <row r="2056" spans="2:17" hidden="1" x14ac:dyDescent="0.25">
      <c r="B2056">
        <v>102775</v>
      </c>
      <c r="C2056" t="s">
        <v>75</v>
      </c>
      <c r="D2056" t="s">
        <v>3836</v>
      </c>
      <c r="E2056" t="s">
        <v>4234</v>
      </c>
      <c r="F2056" t="s">
        <v>4235</v>
      </c>
      <c r="G2056" t="s">
        <v>101</v>
      </c>
      <c r="H2056">
        <v>45692</v>
      </c>
      <c r="I2056">
        <v>3376.63</v>
      </c>
      <c r="Q2056" t="s">
        <v>49</v>
      </c>
    </row>
    <row r="2057" spans="2:17" hidden="1" x14ac:dyDescent="0.25">
      <c r="B2057">
        <v>104758</v>
      </c>
      <c r="C2057" t="s">
        <v>188</v>
      </c>
      <c r="D2057" t="s">
        <v>3836</v>
      </c>
      <c r="E2057" t="s">
        <v>4236</v>
      </c>
      <c r="F2057" t="s">
        <v>4237</v>
      </c>
      <c r="G2057" t="s">
        <v>79</v>
      </c>
      <c r="H2057">
        <v>45581</v>
      </c>
      <c r="I2057">
        <v>884.4</v>
      </c>
      <c r="Q2057" t="s">
        <v>49</v>
      </c>
    </row>
    <row r="2058" spans="2:17" hidden="1" x14ac:dyDescent="0.25">
      <c r="B2058">
        <v>122034</v>
      </c>
      <c r="C2058" t="s">
        <v>575</v>
      </c>
      <c r="D2058" t="s">
        <v>3836</v>
      </c>
      <c r="E2058" t="s">
        <v>4238</v>
      </c>
      <c r="F2058" t="s">
        <v>4239</v>
      </c>
      <c r="G2058" t="s">
        <v>79</v>
      </c>
      <c r="H2058">
        <v>45587</v>
      </c>
      <c r="I2058">
        <v>1706.98</v>
      </c>
      <c r="Q2058" t="s">
        <v>49</v>
      </c>
    </row>
    <row r="2059" spans="2:17" hidden="1" x14ac:dyDescent="0.25">
      <c r="B2059">
        <v>126695</v>
      </c>
      <c r="C2059" t="s">
        <v>167</v>
      </c>
      <c r="D2059" t="s">
        <v>3836</v>
      </c>
      <c r="E2059" t="s">
        <v>4240</v>
      </c>
      <c r="F2059" t="s">
        <v>4241</v>
      </c>
      <c r="G2059" t="s">
        <v>101</v>
      </c>
      <c r="H2059">
        <v>45679</v>
      </c>
      <c r="I2059">
        <v>216.25</v>
      </c>
      <c r="Q2059" t="s">
        <v>49</v>
      </c>
    </row>
    <row r="2060" spans="2:17" hidden="1" x14ac:dyDescent="0.25">
      <c r="B2060">
        <v>103423</v>
      </c>
      <c r="C2060" t="s">
        <v>82</v>
      </c>
      <c r="D2060" t="s">
        <v>3836</v>
      </c>
      <c r="E2060" t="s">
        <v>4242</v>
      </c>
      <c r="F2060" t="s">
        <v>4243</v>
      </c>
      <c r="G2060" t="s">
        <v>101</v>
      </c>
      <c r="H2060">
        <v>45683</v>
      </c>
      <c r="I2060">
        <v>1331.38</v>
      </c>
      <c r="Q2060" t="s">
        <v>49</v>
      </c>
    </row>
    <row r="2061" spans="2:17" hidden="1" x14ac:dyDescent="0.25">
      <c r="B2061">
        <v>124577</v>
      </c>
      <c r="C2061" t="s">
        <v>4063</v>
      </c>
      <c r="D2061" t="s">
        <v>3836</v>
      </c>
      <c r="E2061" t="s">
        <v>4244</v>
      </c>
      <c r="F2061" t="s">
        <v>4245</v>
      </c>
      <c r="G2061" t="s">
        <v>79</v>
      </c>
      <c r="H2061">
        <v>45597</v>
      </c>
      <c r="I2061">
        <v>423.96</v>
      </c>
      <c r="Q2061" t="s">
        <v>49</v>
      </c>
    </row>
    <row r="2062" spans="2:17" hidden="1" x14ac:dyDescent="0.25">
      <c r="B2062">
        <v>107786</v>
      </c>
      <c r="C2062" t="s">
        <v>242</v>
      </c>
      <c r="D2062" t="s">
        <v>3836</v>
      </c>
      <c r="E2062" t="s">
        <v>4246</v>
      </c>
      <c r="F2062" t="s">
        <v>4247</v>
      </c>
      <c r="G2062" t="s">
        <v>101</v>
      </c>
      <c r="H2062">
        <v>45688</v>
      </c>
      <c r="I2062">
        <v>71.510000000000005</v>
      </c>
      <c r="Q2062" t="s">
        <v>49</v>
      </c>
    </row>
    <row r="2063" spans="2:17" hidden="1" x14ac:dyDescent="0.25">
      <c r="B2063">
        <v>107786</v>
      </c>
      <c r="C2063" t="s">
        <v>242</v>
      </c>
      <c r="D2063" t="s">
        <v>3836</v>
      </c>
      <c r="E2063" t="s">
        <v>4248</v>
      </c>
      <c r="F2063" t="s">
        <v>4249</v>
      </c>
      <c r="G2063" t="s">
        <v>79</v>
      </c>
      <c r="H2063">
        <v>45716</v>
      </c>
      <c r="I2063">
        <v>0</v>
      </c>
      <c r="Q2063" t="s">
        <v>49</v>
      </c>
    </row>
    <row r="2064" spans="2:17" hidden="1" x14ac:dyDescent="0.25">
      <c r="B2064">
        <v>122430</v>
      </c>
      <c r="C2064" t="s">
        <v>127</v>
      </c>
      <c r="D2064" t="s">
        <v>3836</v>
      </c>
      <c r="E2064" t="s">
        <v>4250</v>
      </c>
      <c r="F2064" t="s">
        <v>4251</v>
      </c>
      <c r="G2064" t="s">
        <v>101</v>
      </c>
      <c r="H2064">
        <v>45699</v>
      </c>
      <c r="I2064">
        <v>241.2</v>
      </c>
      <c r="Q2064" t="s">
        <v>49</v>
      </c>
    </row>
    <row r="2065" spans="2:17" hidden="1" x14ac:dyDescent="0.25">
      <c r="B2065">
        <v>103423</v>
      </c>
      <c r="C2065" t="s">
        <v>82</v>
      </c>
      <c r="D2065" t="s">
        <v>3836</v>
      </c>
      <c r="E2065" t="s">
        <v>4252</v>
      </c>
      <c r="F2065" t="s">
        <v>4253</v>
      </c>
      <c r="G2065" t="s">
        <v>79</v>
      </c>
      <c r="H2065">
        <v>45586</v>
      </c>
      <c r="I2065">
        <v>639.59</v>
      </c>
      <c r="Q2065" t="s">
        <v>49</v>
      </c>
    </row>
    <row r="2066" spans="2:17" hidden="1" x14ac:dyDescent="0.25">
      <c r="B2066">
        <v>107786</v>
      </c>
      <c r="C2066" t="s">
        <v>242</v>
      </c>
      <c r="D2066" t="s">
        <v>3836</v>
      </c>
      <c r="E2066" t="s">
        <v>4254</v>
      </c>
      <c r="F2066" t="s">
        <v>4255</v>
      </c>
      <c r="G2066" t="s">
        <v>79</v>
      </c>
      <c r="H2066">
        <v>45638</v>
      </c>
      <c r="I2066">
        <v>877.56</v>
      </c>
      <c r="Q2066" t="s">
        <v>49</v>
      </c>
    </row>
    <row r="2067" spans="2:17" hidden="1" x14ac:dyDescent="0.25">
      <c r="B2067">
        <v>122430</v>
      </c>
      <c r="C2067" t="s">
        <v>127</v>
      </c>
      <c r="D2067" t="s">
        <v>3836</v>
      </c>
      <c r="E2067" t="s">
        <v>4256</v>
      </c>
      <c r="F2067" t="s">
        <v>4257</v>
      </c>
      <c r="G2067" t="s">
        <v>79</v>
      </c>
      <c r="H2067">
        <v>45588</v>
      </c>
      <c r="I2067">
        <v>70</v>
      </c>
      <c r="Q2067" t="s">
        <v>49</v>
      </c>
    </row>
    <row r="2068" spans="2:17" hidden="1" x14ac:dyDescent="0.25">
      <c r="B2068">
        <v>107786</v>
      </c>
      <c r="C2068" t="s">
        <v>242</v>
      </c>
      <c r="D2068" t="s">
        <v>3836</v>
      </c>
      <c r="E2068" t="s">
        <v>4258</v>
      </c>
      <c r="F2068" t="s">
        <v>4259</v>
      </c>
      <c r="G2068" t="s">
        <v>101</v>
      </c>
      <c r="H2068">
        <v>45677</v>
      </c>
      <c r="I2068">
        <v>810.9</v>
      </c>
      <c r="Q2068" t="s">
        <v>49</v>
      </c>
    </row>
    <row r="2069" spans="2:17" hidden="1" x14ac:dyDescent="0.25">
      <c r="B2069">
        <v>103269</v>
      </c>
      <c r="C2069" t="s">
        <v>262</v>
      </c>
      <c r="D2069" t="s">
        <v>3836</v>
      </c>
      <c r="E2069" t="s">
        <v>4260</v>
      </c>
      <c r="F2069" t="s">
        <v>4261</v>
      </c>
      <c r="G2069" t="s">
        <v>79</v>
      </c>
      <c r="H2069">
        <v>45667</v>
      </c>
      <c r="I2069">
        <v>807.95</v>
      </c>
      <c r="Q2069" t="s">
        <v>49</v>
      </c>
    </row>
    <row r="2070" spans="2:17" hidden="1" x14ac:dyDescent="0.25">
      <c r="B2070">
        <v>107786</v>
      </c>
      <c r="C2070" t="s">
        <v>242</v>
      </c>
      <c r="D2070" t="s">
        <v>3836</v>
      </c>
      <c r="E2070" t="s">
        <v>4262</v>
      </c>
      <c r="F2070" t="s">
        <v>4263</v>
      </c>
      <c r="G2070" t="s">
        <v>101</v>
      </c>
      <c r="H2070">
        <v>45677</v>
      </c>
      <c r="I2070">
        <v>867.18</v>
      </c>
      <c r="Q2070" t="s">
        <v>49</v>
      </c>
    </row>
    <row r="2071" spans="2:17" hidden="1" x14ac:dyDescent="0.25">
      <c r="B2071">
        <v>122247</v>
      </c>
      <c r="C2071" t="s">
        <v>111</v>
      </c>
      <c r="D2071" t="s">
        <v>3836</v>
      </c>
      <c r="E2071" t="s">
        <v>4264</v>
      </c>
      <c r="F2071" t="s">
        <v>4265</v>
      </c>
      <c r="G2071" t="s">
        <v>101</v>
      </c>
      <c r="H2071">
        <v>45706</v>
      </c>
      <c r="I2071">
        <v>35685.74</v>
      </c>
      <c r="Q2071" t="s">
        <v>49</v>
      </c>
    </row>
    <row r="2072" spans="2:17" hidden="1" x14ac:dyDescent="0.25">
      <c r="B2072">
        <v>121814</v>
      </c>
      <c r="C2072" t="s">
        <v>4267</v>
      </c>
      <c r="D2072" t="s">
        <v>3836</v>
      </c>
      <c r="E2072" t="s">
        <v>4268</v>
      </c>
      <c r="F2072" t="s">
        <v>4269</v>
      </c>
      <c r="G2072" t="s">
        <v>79</v>
      </c>
      <c r="H2072">
        <v>45600</v>
      </c>
      <c r="I2072">
        <v>13183.75</v>
      </c>
      <c r="Q2072" t="s">
        <v>49</v>
      </c>
    </row>
    <row r="2073" spans="2:17" hidden="1" x14ac:dyDescent="0.25">
      <c r="B2073">
        <v>121429</v>
      </c>
      <c r="C2073" t="s">
        <v>4271</v>
      </c>
      <c r="D2073" t="s">
        <v>3836</v>
      </c>
      <c r="E2073" t="s">
        <v>4272</v>
      </c>
      <c r="F2073" t="s">
        <v>4273</v>
      </c>
      <c r="G2073" t="s">
        <v>79</v>
      </c>
      <c r="H2073">
        <v>45716</v>
      </c>
      <c r="I2073">
        <v>2032</v>
      </c>
      <c r="Q2073" t="s">
        <v>49</v>
      </c>
    </row>
    <row r="2074" spans="2:17" hidden="1" x14ac:dyDescent="0.25">
      <c r="B2074">
        <v>101857</v>
      </c>
      <c r="C2074" t="s">
        <v>565</v>
      </c>
      <c r="D2074" t="s">
        <v>3836</v>
      </c>
      <c r="E2074" t="s">
        <v>4274</v>
      </c>
      <c r="F2074" t="s">
        <v>4275</v>
      </c>
      <c r="G2074" t="s">
        <v>79</v>
      </c>
      <c r="H2074">
        <v>45622</v>
      </c>
      <c r="I2074">
        <v>557.64</v>
      </c>
      <c r="Q2074" t="s">
        <v>49</v>
      </c>
    </row>
    <row r="2075" spans="2:17" hidden="1" x14ac:dyDescent="0.25">
      <c r="B2075">
        <v>108216</v>
      </c>
      <c r="C2075" t="s">
        <v>719</v>
      </c>
      <c r="D2075" t="s">
        <v>3836</v>
      </c>
      <c r="E2075" t="s">
        <v>4276</v>
      </c>
      <c r="F2075" t="s">
        <v>4277</v>
      </c>
      <c r="G2075" t="s">
        <v>101</v>
      </c>
      <c r="H2075">
        <v>45701</v>
      </c>
      <c r="I2075">
        <v>1882.7</v>
      </c>
      <c r="Q2075" t="s">
        <v>49</v>
      </c>
    </row>
    <row r="2076" spans="2:17" hidden="1" x14ac:dyDescent="0.25">
      <c r="B2076">
        <v>103423</v>
      </c>
      <c r="C2076" t="s">
        <v>82</v>
      </c>
      <c r="D2076" t="s">
        <v>3836</v>
      </c>
      <c r="E2076" t="s">
        <v>4278</v>
      </c>
      <c r="F2076" t="s">
        <v>4279</v>
      </c>
      <c r="G2076" t="s">
        <v>79</v>
      </c>
      <c r="H2076">
        <v>45610</v>
      </c>
      <c r="I2076">
        <v>3197.04</v>
      </c>
      <c r="Q2076" t="s">
        <v>49</v>
      </c>
    </row>
    <row r="2077" spans="2:17" hidden="1" x14ac:dyDescent="0.25">
      <c r="B2077">
        <v>102775</v>
      </c>
      <c r="C2077" t="s">
        <v>75</v>
      </c>
      <c r="D2077" t="s">
        <v>3836</v>
      </c>
      <c r="E2077" t="s">
        <v>4280</v>
      </c>
      <c r="F2077" t="s">
        <v>4281</v>
      </c>
      <c r="G2077" t="s">
        <v>79</v>
      </c>
      <c r="H2077">
        <v>45594</v>
      </c>
      <c r="I2077">
        <v>983.43</v>
      </c>
      <c r="Q2077" t="s">
        <v>49</v>
      </c>
    </row>
    <row r="2078" spans="2:17" hidden="1" x14ac:dyDescent="0.25">
      <c r="B2078">
        <v>107786</v>
      </c>
      <c r="C2078" t="s">
        <v>242</v>
      </c>
      <c r="D2078" t="s">
        <v>3836</v>
      </c>
      <c r="E2078" t="s">
        <v>4282</v>
      </c>
      <c r="F2078" t="s">
        <v>4283</v>
      </c>
      <c r="G2078" t="s">
        <v>101</v>
      </c>
      <c r="H2078">
        <v>45663</v>
      </c>
      <c r="I2078">
        <v>138.34</v>
      </c>
      <c r="Q2078" t="s">
        <v>49</v>
      </c>
    </row>
    <row r="2079" spans="2:17" hidden="1" x14ac:dyDescent="0.25">
      <c r="B2079">
        <v>104758</v>
      </c>
      <c r="C2079" t="s">
        <v>188</v>
      </c>
      <c r="D2079" t="s">
        <v>3836</v>
      </c>
      <c r="E2079" t="s">
        <v>4284</v>
      </c>
      <c r="F2079" t="s">
        <v>4285</v>
      </c>
      <c r="G2079" t="s">
        <v>79</v>
      </c>
      <c r="H2079">
        <v>45601</v>
      </c>
      <c r="I2079">
        <v>79.2</v>
      </c>
      <c r="Q2079" t="s">
        <v>49</v>
      </c>
    </row>
    <row r="2080" spans="2:17" hidden="1" x14ac:dyDescent="0.25">
      <c r="B2080">
        <v>107786</v>
      </c>
      <c r="C2080" t="s">
        <v>242</v>
      </c>
      <c r="D2080" t="s">
        <v>3836</v>
      </c>
      <c r="E2080" t="s">
        <v>4286</v>
      </c>
      <c r="F2080" t="s">
        <v>4287</v>
      </c>
      <c r="G2080" t="s">
        <v>79</v>
      </c>
      <c r="H2080">
        <v>45638</v>
      </c>
      <c r="I2080">
        <v>801.56</v>
      </c>
      <c r="Q2080" t="s">
        <v>49</v>
      </c>
    </row>
    <row r="2081" spans="2:17" hidden="1" x14ac:dyDescent="0.25">
      <c r="B2081">
        <v>103423</v>
      </c>
      <c r="C2081" t="s">
        <v>82</v>
      </c>
      <c r="D2081" t="s">
        <v>3836</v>
      </c>
      <c r="E2081" t="s">
        <v>4288</v>
      </c>
      <c r="F2081" t="s">
        <v>4289</v>
      </c>
      <c r="G2081" t="s">
        <v>101</v>
      </c>
      <c r="H2081">
        <v>45687</v>
      </c>
      <c r="I2081">
        <v>6267.79</v>
      </c>
      <c r="Q2081" t="s">
        <v>49</v>
      </c>
    </row>
    <row r="2082" spans="2:17" hidden="1" x14ac:dyDescent="0.25">
      <c r="B2082">
        <v>107786</v>
      </c>
      <c r="C2082" t="s">
        <v>242</v>
      </c>
      <c r="D2082" t="s">
        <v>3836</v>
      </c>
      <c r="E2082" t="s">
        <v>4290</v>
      </c>
      <c r="F2082" t="s">
        <v>4291</v>
      </c>
      <c r="G2082" t="s">
        <v>79</v>
      </c>
      <c r="H2082">
        <v>45579</v>
      </c>
      <c r="I2082">
        <v>127.84</v>
      </c>
      <c r="Q2082" t="s">
        <v>49</v>
      </c>
    </row>
    <row r="2083" spans="2:17" hidden="1" x14ac:dyDescent="0.25">
      <c r="B2083">
        <v>108112</v>
      </c>
      <c r="C2083" t="s">
        <v>4293</v>
      </c>
      <c r="D2083" t="s">
        <v>3836</v>
      </c>
      <c r="E2083" t="s">
        <v>4294</v>
      </c>
      <c r="F2083" t="s">
        <v>4295</v>
      </c>
      <c r="G2083" t="s">
        <v>79</v>
      </c>
      <c r="H2083">
        <v>45632</v>
      </c>
      <c r="I2083">
        <v>714.6</v>
      </c>
      <c r="Q2083" t="s">
        <v>49</v>
      </c>
    </row>
    <row r="2084" spans="2:17" hidden="1" x14ac:dyDescent="0.25">
      <c r="B2084">
        <v>103269</v>
      </c>
      <c r="C2084" t="s">
        <v>262</v>
      </c>
      <c r="D2084" t="s">
        <v>3836</v>
      </c>
      <c r="E2084" t="s">
        <v>4296</v>
      </c>
      <c r="F2084" t="s">
        <v>4297</v>
      </c>
      <c r="G2084" t="s">
        <v>101</v>
      </c>
      <c r="H2084">
        <v>45713</v>
      </c>
      <c r="I2084">
        <v>1841.92</v>
      </c>
      <c r="Q2084" t="s">
        <v>49</v>
      </c>
    </row>
    <row r="2085" spans="2:17" hidden="1" x14ac:dyDescent="0.25">
      <c r="B2085">
        <v>107786</v>
      </c>
      <c r="C2085" t="s">
        <v>242</v>
      </c>
      <c r="D2085" t="s">
        <v>3836</v>
      </c>
      <c r="E2085" t="s">
        <v>4298</v>
      </c>
      <c r="F2085" t="s">
        <v>4299</v>
      </c>
      <c r="G2085" t="s">
        <v>101</v>
      </c>
      <c r="H2085">
        <v>45660</v>
      </c>
      <c r="I2085">
        <v>3587.8</v>
      </c>
      <c r="Q2085" t="s">
        <v>49</v>
      </c>
    </row>
    <row r="2086" spans="2:17" hidden="1" x14ac:dyDescent="0.25">
      <c r="B2086">
        <v>103423</v>
      </c>
      <c r="C2086" t="s">
        <v>82</v>
      </c>
      <c r="D2086" t="s">
        <v>3836</v>
      </c>
      <c r="E2086" t="s">
        <v>4300</v>
      </c>
      <c r="F2086" t="s">
        <v>4301</v>
      </c>
      <c r="G2086" t="s">
        <v>79</v>
      </c>
      <c r="H2086">
        <v>45589</v>
      </c>
      <c r="I2086">
        <v>760.82</v>
      </c>
      <c r="Q2086" t="s">
        <v>49</v>
      </c>
    </row>
    <row r="2087" spans="2:17" hidden="1" x14ac:dyDescent="0.25">
      <c r="B2087">
        <v>107486</v>
      </c>
      <c r="C2087" t="s">
        <v>308</v>
      </c>
      <c r="D2087" t="s">
        <v>3836</v>
      </c>
      <c r="E2087" t="s">
        <v>4302</v>
      </c>
      <c r="F2087" t="s">
        <v>4303</v>
      </c>
      <c r="G2087" t="s">
        <v>79</v>
      </c>
      <c r="H2087">
        <v>45618</v>
      </c>
      <c r="I2087">
        <v>445.79</v>
      </c>
      <c r="Q2087" t="s">
        <v>49</v>
      </c>
    </row>
    <row r="2088" spans="2:17" hidden="1" x14ac:dyDescent="0.25">
      <c r="B2088">
        <v>129612</v>
      </c>
      <c r="C2088" t="s">
        <v>282</v>
      </c>
      <c r="D2088" t="s">
        <v>3836</v>
      </c>
      <c r="E2088" t="s">
        <v>4304</v>
      </c>
      <c r="F2088" t="s">
        <v>4305</v>
      </c>
      <c r="G2088" t="s">
        <v>79</v>
      </c>
      <c r="H2088">
        <v>45608</v>
      </c>
      <c r="I2088">
        <v>1004.1</v>
      </c>
      <c r="Q2088" t="s">
        <v>49</v>
      </c>
    </row>
    <row r="2089" spans="2:17" hidden="1" x14ac:dyDescent="0.25">
      <c r="B2089">
        <v>108164</v>
      </c>
      <c r="C2089" t="s">
        <v>86</v>
      </c>
      <c r="D2089" t="s">
        <v>3836</v>
      </c>
      <c r="E2089" t="s">
        <v>4306</v>
      </c>
      <c r="F2089" t="s">
        <v>4307</v>
      </c>
      <c r="G2089" t="s">
        <v>101</v>
      </c>
      <c r="H2089">
        <v>45705</v>
      </c>
      <c r="I2089">
        <v>3084.66</v>
      </c>
      <c r="Q2089" t="s">
        <v>49</v>
      </c>
    </row>
    <row r="2090" spans="2:17" hidden="1" x14ac:dyDescent="0.25">
      <c r="B2090">
        <v>100742</v>
      </c>
      <c r="C2090" t="s">
        <v>1229</v>
      </c>
      <c r="D2090" t="s">
        <v>3836</v>
      </c>
      <c r="E2090" t="s">
        <v>4308</v>
      </c>
      <c r="F2090" t="s">
        <v>4309</v>
      </c>
      <c r="G2090" t="s">
        <v>79</v>
      </c>
      <c r="H2090">
        <v>45566</v>
      </c>
      <c r="I2090">
        <v>0</v>
      </c>
      <c r="Q2090" t="s">
        <v>49</v>
      </c>
    </row>
    <row r="2091" spans="2:17" hidden="1" x14ac:dyDescent="0.25">
      <c r="B2091">
        <v>104758</v>
      </c>
      <c r="C2091" t="s">
        <v>188</v>
      </c>
      <c r="D2091" t="s">
        <v>3836</v>
      </c>
      <c r="E2091" t="s">
        <v>4310</v>
      </c>
      <c r="F2091" t="s">
        <v>4311</v>
      </c>
      <c r="G2091" t="s">
        <v>79</v>
      </c>
      <c r="H2091">
        <v>45594</v>
      </c>
      <c r="I2091">
        <v>79.44</v>
      </c>
      <c r="Q2091" t="s">
        <v>49</v>
      </c>
    </row>
    <row r="2092" spans="2:17" hidden="1" x14ac:dyDescent="0.25">
      <c r="B2092">
        <v>103423</v>
      </c>
      <c r="C2092" t="s">
        <v>82</v>
      </c>
      <c r="D2092" t="s">
        <v>3836</v>
      </c>
      <c r="E2092" t="s">
        <v>4312</v>
      </c>
      <c r="F2092" t="s">
        <v>4313</v>
      </c>
      <c r="G2092" t="s">
        <v>79</v>
      </c>
      <c r="H2092">
        <v>45579</v>
      </c>
      <c r="I2092">
        <v>14434.01</v>
      </c>
      <c r="Q2092" t="s">
        <v>49</v>
      </c>
    </row>
    <row r="2093" spans="2:17" hidden="1" x14ac:dyDescent="0.25">
      <c r="B2093">
        <v>121019</v>
      </c>
      <c r="C2093" t="s">
        <v>594</v>
      </c>
      <c r="D2093" t="s">
        <v>3836</v>
      </c>
      <c r="E2093" t="s">
        <v>4314</v>
      </c>
      <c r="F2093" t="s">
        <v>4315</v>
      </c>
      <c r="G2093" t="s">
        <v>79</v>
      </c>
      <c r="H2093">
        <v>45688</v>
      </c>
      <c r="I2093">
        <v>0</v>
      </c>
      <c r="Q2093" t="s">
        <v>49</v>
      </c>
    </row>
    <row r="2094" spans="2:17" hidden="1" x14ac:dyDescent="0.25">
      <c r="B2094">
        <v>107786</v>
      </c>
      <c r="C2094" t="s">
        <v>242</v>
      </c>
      <c r="D2094" t="s">
        <v>3836</v>
      </c>
      <c r="E2094" t="s">
        <v>4316</v>
      </c>
      <c r="F2094" t="s">
        <v>4317</v>
      </c>
      <c r="G2094" t="s">
        <v>101</v>
      </c>
      <c r="H2094">
        <v>45698</v>
      </c>
      <c r="I2094">
        <v>378.08</v>
      </c>
      <c r="Q2094" t="s">
        <v>49</v>
      </c>
    </row>
    <row r="2095" spans="2:17" hidden="1" x14ac:dyDescent="0.25">
      <c r="B2095">
        <v>121019</v>
      </c>
      <c r="C2095" t="s">
        <v>594</v>
      </c>
      <c r="D2095" t="s">
        <v>3836</v>
      </c>
      <c r="E2095" t="s">
        <v>4318</v>
      </c>
      <c r="F2095" t="s">
        <v>4319</v>
      </c>
      <c r="G2095" t="s">
        <v>79</v>
      </c>
      <c r="H2095">
        <v>45615</v>
      </c>
      <c r="I2095">
        <v>-8391.6</v>
      </c>
      <c r="Q2095" t="s">
        <v>49</v>
      </c>
    </row>
    <row r="2096" spans="2:17" hidden="1" x14ac:dyDescent="0.25">
      <c r="B2096">
        <v>108216</v>
      </c>
      <c r="C2096" t="s">
        <v>719</v>
      </c>
      <c r="D2096" t="s">
        <v>3836</v>
      </c>
      <c r="E2096" t="s">
        <v>4320</v>
      </c>
      <c r="F2096" t="s">
        <v>4321</v>
      </c>
      <c r="G2096" t="s">
        <v>79</v>
      </c>
      <c r="H2096">
        <v>45610</v>
      </c>
      <c r="I2096">
        <v>292.26</v>
      </c>
      <c r="Q2096" t="s">
        <v>49</v>
      </c>
    </row>
    <row r="2097" spans="2:17" hidden="1" x14ac:dyDescent="0.25">
      <c r="B2097">
        <v>103423</v>
      </c>
      <c r="C2097" t="s">
        <v>82</v>
      </c>
      <c r="D2097" t="s">
        <v>3836</v>
      </c>
      <c r="E2097" t="s">
        <v>4322</v>
      </c>
      <c r="F2097" t="s">
        <v>4323</v>
      </c>
      <c r="G2097" t="s">
        <v>79</v>
      </c>
      <c r="H2097">
        <v>45596</v>
      </c>
      <c r="I2097">
        <v>1797.41</v>
      </c>
      <c r="Q2097" t="s">
        <v>49</v>
      </c>
    </row>
    <row r="2098" spans="2:17" hidden="1" x14ac:dyDescent="0.25">
      <c r="B2098">
        <v>103423</v>
      </c>
      <c r="C2098" t="s">
        <v>82</v>
      </c>
      <c r="D2098" t="s">
        <v>3836</v>
      </c>
      <c r="E2098" t="s">
        <v>4324</v>
      </c>
      <c r="F2098" t="s">
        <v>4325</v>
      </c>
      <c r="G2098" t="s">
        <v>79</v>
      </c>
      <c r="H2098">
        <v>45597</v>
      </c>
      <c r="I2098">
        <v>413.31</v>
      </c>
      <c r="Q2098" t="s">
        <v>49</v>
      </c>
    </row>
    <row r="2099" spans="2:17" hidden="1" x14ac:dyDescent="0.25">
      <c r="B2099">
        <v>107786</v>
      </c>
      <c r="C2099" t="s">
        <v>242</v>
      </c>
      <c r="D2099" t="s">
        <v>3836</v>
      </c>
      <c r="E2099" t="s">
        <v>4326</v>
      </c>
      <c r="F2099" t="s">
        <v>4327</v>
      </c>
      <c r="G2099" t="s">
        <v>79</v>
      </c>
      <c r="H2099">
        <v>45600</v>
      </c>
      <c r="I2099">
        <v>35.58</v>
      </c>
      <c r="Q2099" t="s">
        <v>49</v>
      </c>
    </row>
    <row r="2100" spans="2:17" hidden="1" x14ac:dyDescent="0.25">
      <c r="B2100">
        <v>100326</v>
      </c>
      <c r="C2100" t="s">
        <v>4329</v>
      </c>
      <c r="D2100" t="s">
        <v>3836</v>
      </c>
      <c r="E2100" t="s">
        <v>4330</v>
      </c>
      <c r="F2100" t="s">
        <v>4331</v>
      </c>
      <c r="G2100" t="s">
        <v>79</v>
      </c>
      <c r="H2100">
        <v>45566</v>
      </c>
      <c r="I2100">
        <v>381</v>
      </c>
      <c r="Q2100" t="s">
        <v>49</v>
      </c>
    </row>
    <row r="2101" spans="2:17" hidden="1" x14ac:dyDescent="0.25">
      <c r="B2101">
        <v>103423</v>
      </c>
      <c r="C2101" t="s">
        <v>82</v>
      </c>
      <c r="D2101" t="s">
        <v>3836</v>
      </c>
      <c r="E2101" t="s">
        <v>4332</v>
      </c>
      <c r="F2101" t="s">
        <v>4333</v>
      </c>
      <c r="G2101" t="s">
        <v>79</v>
      </c>
      <c r="H2101">
        <v>45567</v>
      </c>
      <c r="I2101">
        <v>7247.15</v>
      </c>
      <c r="Q2101" t="s">
        <v>49</v>
      </c>
    </row>
    <row r="2102" spans="2:17" hidden="1" x14ac:dyDescent="0.25">
      <c r="B2102">
        <v>107786</v>
      </c>
      <c r="C2102" t="s">
        <v>242</v>
      </c>
      <c r="D2102" t="s">
        <v>3836</v>
      </c>
      <c r="E2102" t="s">
        <v>4334</v>
      </c>
      <c r="F2102" t="s">
        <v>1083</v>
      </c>
      <c r="G2102" t="s">
        <v>79</v>
      </c>
      <c r="H2102">
        <v>45649</v>
      </c>
      <c r="I2102">
        <v>143.02000000000001</v>
      </c>
      <c r="Q2102" t="s">
        <v>49</v>
      </c>
    </row>
    <row r="2103" spans="2:17" hidden="1" x14ac:dyDescent="0.25">
      <c r="B2103">
        <v>107786</v>
      </c>
      <c r="C2103" t="s">
        <v>242</v>
      </c>
      <c r="D2103" t="s">
        <v>3836</v>
      </c>
      <c r="E2103" t="s">
        <v>4335</v>
      </c>
      <c r="F2103" t="s">
        <v>4336</v>
      </c>
      <c r="G2103" t="s">
        <v>79</v>
      </c>
      <c r="H2103">
        <v>45572</v>
      </c>
      <c r="I2103">
        <v>464.51</v>
      </c>
      <c r="Q2103" t="s">
        <v>49</v>
      </c>
    </row>
    <row r="2104" spans="2:17" hidden="1" x14ac:dyDescent="0.25">
      <c r="B2104">
        <v>107786</v>
      </c>
      <c r="C2104" t="s">
        <v>242</v>
      </c>
      <c r="D2104" t="s">
        <v>3836</v>
      </c>
      <c r="E2104" t="s">
        <v>4337</v>
      </c>
      <c r="F2104" t="s">
        <v>4338</v>
      </c>
      <c r="G2104" t="s">
        <v>79</v>
      </c>
      <c r="H2104">
        <v>45632</v>
      </c>
      <c r="I2104">
        <v>4328.2</v>
      </c>
      <c r="Q2104" t="s">
        <v>49</v>
      </c>
    </row>
    <row r="2105" spans="2:17" hidden="1" x14ac:dyDescent="0.25">
      <c r="B2105">
        <v>122430</v>
      </c>
      <c r="C2105" t="s">
        <v>127</v>
      </c>
      <c r="D2105" t="s">
        <v>3836</v>
      </c>
      <c r="E2105" t="s">
        <v>4339</v>
      </c>
      <c r="F2105" t="s">
        <v>4340</v>
      </c>
      <c r="G2105" t="s">
        <v>79</v>
      </c>
      <c r="H2105">
        <v>45583</v>
      </c>
      <c r="I2105">
        <v>91.99</v>
      </c>
      <c r="Q2105" t="s">
        <v>49</v>
      </c>
    </row>
    <row r="2106" spans="2:17" hidden="1" x14ac:dyDescent="0.25">
      <c r="B2106">
        <v>103423</v>
      </c>
      <c r="C2106" t="s">
        <v>82</v>
      </c>
      <c r="D2106" t="s">
        <v>3836</v>
      </c>
      <c r="E2106" t="s">
        <v>4341</v>
      </c>
      <c r="F2106" t="s">
        <v>4342</v>
      </c>
      <c r="G2106" t="s">
        <v>79</v>
      </c>
      <c r="H2106">
        <v>45579</v>
      </c>
      <c r="I2106">
        <v>730.1</v>
      </c>
      <c r="Q2106" t="s">
        <v>49</v>
      </c>
    </row>
    <row r="2107" spans="2:17" hidden="1" x14ac:dyDescent="0.25">
      <c r="B2107">
        <v>104758</v>
      </c>
      <c r="C2107" t="s">
        <v>188</v>
      </c>
      <c r="D2107" t="s">
        <v>3836</v>
      </c>
      <c r="E2107" t="s">
        <v>4343</v>
      </c>
      <c r="F2107" t="s">
        <v>4344</v>
      </c>
      <c r="G2107" t="s">
        <v>79</v>
      </c>
      <c r="H2107">
        <v>45581</v>
      </c>
      <c r="I2107">
        <v>321.60000000000002</v>
      </c>
      <c r="Q2107" t="s">
        <v>49</v>
      </c>
    </row>
    <row r="2108" spans="2:17" hidden="1" x14ac:dyDescent="0.25">
      <c r="B2108">
        <v>104758</v>
      </c>
      <c r="C2108" t="s">
        <v>188</v>
      </c>
      <c r="D2108" t="s">
        <v>3836</v>
      </c>
      <c r="E2108" t="s">
        <v>4345</v>
      </c>
      <c r="F2108" t="s">
        <v>4346</v>
      </c>
      <c r="G2108" t="s">
        <v>79</v>
      </c>
      <c r="H2108">
        <v>45569</v>
      </c>
      <c r="I2108">
        <v>402</v>
      </c>
      <c r="Q2108" t="s">
        <v>49</v>
      </c>
    </row>
    <row r="2109" spans="2:17" hidden="1" x14ac:dyDescent="0.25">
      <c r="B2109">
        <v>121550</v>
      </c>
      <c r="C2109" t="s">
        <v>418</v>
      </c>
      <c r="D2109" t="s">
        <v>3836</v>
      </c>
      <c r="E2109" t="s">
        <v>4347</v>
      </c>
      <c r="F2109" t="s">
        <v>4348</v>
      </c>
      <c r="G2109" t="s">
        <v>101</v>
      </c>
      <c r="H2109">
        <v>45693</v>
      </c>
      <c r="I2109">
        <v>2197.1999999999998</v>
      </c>
      <c r="Q2109" t="s">
        <v>49</v>
      </c>
    </row>
    <row r="2110" spans="2:17" hidden="1" x14ac:dyDescent="0.25">
      <c r="B2110">
        <v>103423</v>
      </c>
      <c r="C2110" t="s">
        <v>82</v>
      </c>
      <c r="D2110" t="s">
        <v>3836</v>
      </c>
      <c r="E2110" t="s">
        <v>4349</v>
      </c>
      <c r="F2110" t="s">
        <v>4350</v>
      </c>
      <c r="G2110" t="s">
        <v>101</v>
      </c>
      <c r="H2110">
        <v>45658</v>
      </c>
      <c r="I2110">
        <v>17841.849999999999</v>
      </c>
      <c r="Q2110" t="s">
        <v>49</v>
      </c>
    </row>
    <row r="2111" spans="2:17" hidden="1" x14ac:dyDescent="0.25">
      <c r="B2111">
        <v>108186</v>
      </c>
      <c r="C2111" t="s">
        <v>624</v>
      </c>
      <c r="D2111" t="s">
        <v>3836</v>
      </c>
      <c r="E2111" t="s">
        <v>4351</v>
      </c>
      <c r="F2111" t="s">
        <v>4352</v>
      </c>
      <c r="G2111" t="s">
        <v>79</v>
      </c>
      <c r="H2111">
        <v>45583</v>
      </c>
      <c r="I2111">
        <v>5923.38</v>
      </c>
      <c r="Q2111" t="s">
        <v>49</v>
      </c>
    </row>
    <row r="2112" spans="2:17" hidden="1" x14ac:dyDescent="0.25">
      <c r="B2112">
        <v>107659</v>
      </c>
      <c r="C2112" t="s">
        <v>679</v>
      </c>
      <c r="D2112" t="s">
        <v>3836</v>
      </c>
      <c r="E2112" t="s">
        <v>4353</v>
      </c>
      <c r="F2112" t="s">
        <v>4354</v>
      </c>
      <c r="G2112" t="s">
        <v>79</v>
      </c>
      <c r="H2112">
        <v>45603</v>
      </c>
      <c r="I2112">
        <v>1707.38</v>
      </c>
      <c r="Q2112" t="s">
        <v>49</v>
      </c>
    </row>
    <row r="2113" spans="2:17" hidden="1" x14ac:dyDescent="0.25">
      <c r="B2113">
        <v>108481</v>
      </c>
      <c r="C2113" t="s">
        <v>121</v>
      </c>
      <c r="D2113" t="s">
        <v>3836</v>
      </c>
      <c r="E2113" t="s">
        <v>4355</v>
      </c>
      <c r="F2113" t="s">
        <v>4356</v>
      </c>
      <c r="G2113" t="s">
        <v>101</v>
      </c>
      <c r="H2113">
        <v>45705</v>
      </c>
      <c r="I2113">
        <v>15311.31</v>
      </c>
      <c r="Q2113" t="s">
        <v>49</v>
      </c>
    </row>
    <row r="2114" spans="2:17" hidden="1" x14ac:dyDescent="0.25">
      <c r="B2114">
        <v>107786</v>
      </c>
      <c r="C2114" t="s">
        <v>242</v>
      </c>
      <c r="D2114" t="s">
        <v>3836</v>
      </c>
      <c r="E2114" t="s">
        <v>4357</v>
      </c>
      <c r="F2114" t="s">
        <v>4358</v>
      </c>
      <c r="G2114" t="s">
        <v>79</v>
      </c>
      <c r="H2114">
        <v>45593</v>
      </c>
      <c r="I2114">
        <v>2249.9299999999998</v>
      </c>
      <c r="Q2114" t="s">
        <v>49</v>
      </c>
    </row>
    <row r="2115" spans="2:17" hidden="1" x14ac:dyDescent="0.25">
      <c r="B2115">
        <v>126952</v>
      </c>
      <c r="C2115" t="s">
        <v>4360</v>
      </c>
      <c r="D2115" t="s">
        <v>3836</v>
      </c>
      <c r="E2115" t="s">
        <v>4361</v>
      </c>
      <c r="F2115" t="s">
        <v>4362</v>
      </c>
      <c r="G2115" t="s">
        <v>79</v>
      </c>
      <c r="H2115">
        <v>45643</v>
      </c>
      <c r="I2115">
        <v>1176</v>
      </c>
      <c r="Q2115" t="s">
        <v>49</v>
      </c>
    </row>
    <row r="2116" spans="2:17" hidden="1" x14ac:dyDescent="0.25">
      <c r="B2116">
        <v>107776</v>
      </c>
      <c r="C2116" t="s">
        <v>151</v>
      </c>
      <c r="D2116" t="s">
        <v>3836</v>
      </c>
      <c r="E2116" t="s">
        <v>4363</v>
      </c>
      <c r="F2116" t="s">
        <v>4364</v>
      </c>
      <c r="G2116" t="s">
        <v>79</v>
      </c>
      <c r="H2116">
        <v>45604</v>
      </c>
      <c r="I2116">
        <v>354.75</v>
      </c>
      <c r="Q2116" t="s">
        <v>49</v>
      </c>
    </row>
    <row r="2117" spans="2:17" hidden="1" x14ac:dyDescent="0.25">
      <c r="B2117">
        <v>104499</v>
      </c>
      <c r="C2117" t="s">
        <v>96</v>
      </c>
      <c r="D2117" t="s">
        <v>3836</v>
      </c>
      <c r="E2117" t="s">
        <v>4365</v>
      </c>
      <c r="F2117" t="s">
        <v>3913</v>
      </c>
      <c r="G2117" t="s">
        <v>79</v>
      </c>
      <c r="H2117">
        <v>45664</v>
      </c>
      <c r="I2117">
        <v>6149.08</v>
      </c>
      <c r="Q2117" t="s">
        <v>49</v>
      </c>
    </row>
    <row r="2118" spans="2:17" hidden="1" x14ac:dyDescent="0.25">
      <c r="B2118">
        <v>104758</v>
      </c>
      <c r="C2118" t="s">
        <v>188</v>
      </c>
      <c r="D2118" t="s">
        <v>3836</v>
      </c>
      <c r="E2118" t="s">
        <v>4366</v>
      </c>
      <c r="F2118" t="s">
        <v>4367</v>
      </c>
      <c r="G2118" t="s">
        <v>79</v>
      </c>
      <c r="H2118">
        <v>45587</v>
      </c>
      <c r="I2118">
        <v>241.2</v>
      </c>
      <c r="Q2118" t="s">
        <v>49</v>
      </c>
    </row>
    <row r="2119" spans="2:17" hidden="1" x14ac:dyDescent="0.25">
      <c r="B2119">
        <v>121550</v>
      </c>
      <c r="C2119" t="s">
        <v>418</v>
      </c>
      <c r="D2119" t="s">
        <v>3836</v>
      </c>
      <c r="E2119" t="s">
        <v>4368</v>
      </c>
      <c r="F2119" t="s">
        <v>4369</v>
      </c>
      <c r="G2119" t="s">
        <v>79</v>
      </c>
      <c r="H2119">
        <v>45595</v>
      </c>
      <c r="I2119">
        <v>678.15</v>
      </c>
      <c r="Q2119" t="s">
        <v>49</v>
      </c>
    </row>
    <row r="2120" spans="2:17" hidden="1" x14ac:dyDescent="0.25">
      <c r="B2120">
        <v>107703</v>
      </c>
      <c r="C2120" t="s">
        <v>906</v>
      </c>
      <c r="D2120" t="s">
        <v>3836</v>
      </c>
      <c r="E2120" t="s">
        <v>4370</v>
      </c>
      <c r="F2120" t="s">
        <v>1077</v>
      </c>
      <c r="G2120" t="s">
        <v>79</v>
      </c>
      <c r="H2120">
        <v>45628</v>
      </c>
      <c r="I2120">
        <v>1411.61</v>
      </c>
      <c r="Q2120" t="s">
        <v>49</v>
      </c>
    </row>
    <row r="2121" spans="2:17" hidden="1" x14ac:dyDescent="0.25">
      <c r="B2121">
        <v>107659</v>
      </c>
      <c r="C2121" t="s">
        <v>679</v>
      </c>
      <c r="D2121" t="s">
        <v>3836</v>
      </c>
      <c r="E2121" t="s">
        <v>4371</v>
      </c>
      <c r="F2121" t="s">
        <v>4372</v>
      </c>
      <c r="G2121" t="s">
        <v>79</v>
      </c>
      <c r="H2121">
        <v>45568</v>
      </c>
      <c r="I2121">
        <v>239.21</v>
      </c>
      <c r="Q2121" t="s">
        <v>49</v>
      </c>
    </row>
    <row r="2122" spans="2:17" hidden="1" x14ac:dyDescent="0.25">
      <c r="B2122">
        <v>103423</v>
      </c>
      <c r="C2122" t="s">
        <v>82</v>
      </c>
      <c r="D2122" t="s">
        <v>3836</v>
      </c>
      <c r="E2122" t="s">
        <v>4373</v>
      </c>
      <c r="F2122" t="s">
        <v>4374</v>
      </c>
      <c r="G2122" t="s">
        <v>101</v>
      </c>
      <c r="H2122">
        <v>45641</v>
      </c>
      <c r="I2122">
        <v>2364.87</v>
      </c>
      <c r="Q2122" t="s">
        <v>49</v>
      </c>
    </row>
    <row r="2123" spans="2:17" hidden="1" x14ac:dyDescent="0.25">
      <c r="B2123">
        <v>2063</v>
      </c>
      <c r="C2123" t="s">
        <v>4376</v>
      </c>
      <c r="D2123" t="s">
        <v>3836</v>
      </c>
      <c r="E2123" t="s">
        <v>4377</v>
      </c>
      <c r="F2123" t="s">
        <v>4378</v>
      </c>
      <c r="G2123" t="s">
        <v>79</v>
      </c>
      <c r="H2123">
        <v>45705</v>
      </c>
      <c r="I2123">
        <v>3771</v>
      </c>
      <c r="Q2123" t="s">
        <v>49</v>
      </c>
    </row>
    <row r="2124" spans="2:17" hidden="1" x14ac:dyDescent="0.25">
      <c r="B2124">
        <v>104758</v>
      </c>
      <c r="C2124" t="s">
        <v>188</v>
      </c>
      <c r="D2124" t="s">
        <v>3836</v>
      </c>
      <c r="E2124" t="s">
        <v>4379</v>
      </c>
      <c r="F2124" t="s">
        <v>4380</v>
      </c>
      <c r="G2124" t="s">
        <v>101</v>
      </c>
      <c r="H2124">
        <v>45688</v>
      </c>
      <c r="I2124">
        <v>80.400000000000006</v>
      </c>
      <c r="Q2124" t="s">
        <v>49</v>
      </c>
    </row>
    <row r="2125" spans="2:17" hidden="1" x14ac:dyDescent="0.25">
      <c r="B2125">
        <v>2236</v>
      </c>
      <c r="C2125" t="s">
        <v>4382</v>
      </c>
      <c r="D2125" t="s">
        <v>3836</v>
      </c>
      <c r="E2125" t="s">
        <v>4383</v>
      </c>
      <c r="F2125" t="s">
        <v>4384</v>
      </c>
      <c r="G2125" t="s">
        <v>79</v>
      </c>
      <c r="H2125">
        <v>45610</v>
      </c>
      <c r="I2125">
        <v>4046.5</v>
      </c>
      <c r="Q2125" t="s">
        <v>49</v>
      </c>
    </row>
    <row r="2126" spans="2:17" hidden="1" x14ac:dyDescent="0.25">
      <c r="B2126">
        <v>103423</v>
      </c>
      <c r="C2126" t="s">
        <v>82</v>
      </c>
      <c r="D2126" t="s">
        <v>3836</v>
      </c>
      <c r="E2126" t="s">
        <v>4385</v>
      </c>
      <c r="F2126" t="s">
        <v>4386</v>
      </c>
      <c r="G2126" t="s">
        <v>101</v>
      </c>
      <c r="H2126">
        <v>45669</v>
      </c>
      <c r="I2126">
        <v>209.2</v>
      </c>
      <c r="Q2126" t="s">
        <v>49</v>
      </c>
    </row>
    <row r="2127" spans="2:17" hidden="1" x14ac:dyDescent="0.25">
      <c r="B2127">
        <v>108164</v>
      </c>
      <c r="C2127" t="s">
        <v>86</v>
      </c>
      <c r="D2127" t="s">
        <v>3836</v>
      </c>
      <c r="E2127" t="s">
        <v>4387</v>
      </c>
      <c r="F2127" t="s">
        <v>4388</v>
      </c>
      <c r="G2127" t="s">
        <v>101</v>
      </c>
      <c r="H2127">
        <v>45677</v>
      </c>
      <c r="I2127">
        <v>37.03</v>
      </c>
      <c r="Q2127" t="s">
        <v>49</v>
      </c>
    </row>
    <row r="2128" spans="2:17" hidden="1" x14ac:dyDescent="0.25">
      <c r="B2128">
        <v>103423</v>
      </c>
      <c r="C2128" t="s">
        <v>82</v>
      </c>
      <c r="D2128" t="s">
        <v>3836</v>
      </c>
      <c r="E2128" t="s">
        <v>4389</v>
      </c>
      <c r="F2128" t="s">
        <v>4390</v>
      </c>
      <c r="G2128" t="s">
        <v>101</v>
      </c>
      <c r="H2128">
        <v>45691</v>
      </c>
      <c r="I2128">
        <v>1128.3399999999999</v>
      </c>
      <c r="Q2128" t="s">
        <v>49</v>
      </c>
    </row>
    <row r="2129" spans="2:17" hidden="1" x14ac:dyDescent="0.25">
      <c r="B2129">
        <v>107659</v>
      </c>
      <c r="C2129" t="s">
        <v>679</v>
      </c>
      <c r="D2129" t="s">
        <v>3836</v>
      </c>
      <c r="E2129" t="s">
        <v>4391</v>
      </c>
      <c r="F2129" t="s">
        <v>4392</v>
      </c>
      <c r="G2129" t="s">
        <v>79</v>
      </c>
      <c r="H2129">
        <v>45589</v>
      </c>
      <c r="I2129">
        <v>102.04</v>
      </c>
      <c r="Q2129" t="s">
        <v>49</v>
      </c>
    </row>
    <row r="2130" spans="2:17" hidden="1" x14ac:dyDescent="0.25">
      <c r="B2130">
        <v>103423</v>
      </c>
      <c r="C2130" t="s">
        <v>82</v>
      </c>
      <c r="D2130" t="s">
        <v>3836</v>
      </c>
      <c r="E2130" t="s">
        <v>4393</v>
      </c>
      <c r="F2130" t="s">
        <v>4394</v>
      </c>
      <c r="G2130" t="s">
        <v>101</v>
      </c>
      <c r="H2130">
        <v>45669</v>
      </c>
      <c r="I2130">
        <v>798.06</v>
      </c>
      <c r="Q2130" t="s">
        <v>49</v>
      </c>
    </row>
    <row r="2131" spans="2:17" hidden="1" x14ac:dyDescent="0.25">
      <c r="B2131">
        <v>107659</v>
      </c>
      <c r="C2131" t="s">
        <v>679</v>
      </c>
      <c r="D2131" t="s">
        <v>3836</v>
      </c>
      <c r="E2131" t="s">
        <v>4395</v>
      </c>
      <c r="F2131" t="s">
        <v>4396</v>
      </c>
      <c r="G2131" t="s">
        <v>79</v>
      </c>
      <c r="H2131">
        <v>45667</v>
      </c>
      <c r="I2131">
        <v>127.55</v>
      </c>
      <c r="Q2131" t="s">
        <v>49</v>
      </c>
    </row>
    <row r="2132" spans="2:17" hidden="1" x14ac:dyDescent="0.25">
      <c r="B2132">
        <v>108186</v>
      </c>
      <c r="C2132" t="s">
        <v>624</v>
      </c>
      <c r="D2132" t="s">
        <v>3836</v>
      </c>
      <c r="E2132" t="s">
        <v>4397</v>
      </c>
      <c r="F2132" t="s">
        <v>4398</v>
      </c>
      <c r="G2132" t="s">
        <v>79</v>
      </c>
      <c r="H2132">
        <v>45580</v>
      </c>
      <c r="I2132">
        <v>2848.81</v>
      </c>
      <c r="Q2132" t="s">
        <v>49</v>
      </c>
    </row>
    <row r="2133" spans="2:17" hidden="1" x14ac:dyDescent="0.25">
      <c r="B2133">
        <v>107297</v>
      </c>
      <c r="C2133" t="s">
        <v>286</v>
      </c>
      <c r="D2133" t="s">
        <v>3836</v>
      </c>
      <c r="E2133" t="s">
        <v>4399</v>
      </c>
      <c r="F2133" t="s">
        <v>4400</v>
      </c>
      <c r="G2133" t="s">
        <v>79</v>
      </c>
      <c r="H2133">
        <v>45656</v>
      </c>
      <c r="I2133">
        <v>1337.66</v>
      </c>
      <c r="Q2133" t="s">
        <v>49</v>
      </c>
    </row>
    <row r="2134" spans="2:17" hidden="1" x14ac:dyDescent="0.25">
      <c r="B2134">
        <v>108481</v>
      </c>
      <c r="C2134" t="s">
        <v>121</v>
      </c>
      <c r="D2134" t="s">
        <v>3836</v>
      </c>
      <c r="E2134" t="s">
        <v>4401</v>
      </c>
      <c r="F2134" t="s">
        <v>4402</v>
      </c>
      <c r="G2134" t="s">
        <v>79</v>
      </c>
      <c r="H2134">
        <v>45678</v>
      </c>
      <c r="I2134">
        <v>348.22</v>
      </c>
      <c r="Q2134" t="s">
        <v>49</v>
      </c>
    </row>
    <row r="2135" spans="2:17" hidden="1" x14ac:dyDescent="0.25">
      <c r="B2135">
        <v>107768</v>
      </c>
      <c r="C2135" t="s">
        <v>225</v>
      </c>
      <c r="D2135" t="s">
        <v>3836</v>
      </c>
      <c r="E2135" t="s">
        <v>4403</v>
      </c>
      <c r="F2135" t="s">
        <v>4404</v>
      </c>
      <c r="G2135" t="s">
        <v>79</v>
      </c>
      <c r="H2135">
        <v>45607</v>
      </c>
      <c r="I2135">
        <v>7335.71</v>
      </c>
      <c r="Q2135" t="s">
        <v>49</v>
      </c>
    </row>
    <row r="2136" spans="2:17" hidden="1" x14ac:dyDescent="0.25">
      <c r="B2136">
        <v>103423</v>
      </c>
      <c r="C2136" t="s">
        <v>82</v>
      </c>
      <c r="D2136" t="s">
        <v>3836</v>
      </c>
      <c r="E2136" t="s">
        <v>4405</v>
      </c>
      <c r="F2136" t="s">
        <v>4406</v>
      </c>
      <c r="G2136" t="s">
        <v>79</v>
      </c>
      <c r="H2136">
        <v>45610</v>
      </c>
      <c r="I2136">
        <v>3070.03</v>
      </c>
      <c r="Q2136" t="s">
        <v>49</v>
      </c>
    </row>
    <row r="2137" spans="2:17" hidden="1" x14ac:dyDescent="0.25">
      <c r="B2137">
        <v>129612</v>
      </c>
      <c r="C2137" t="s">
        <v>282</v>
      </c>
      <c r="D2137" t="s">
        <v>3836</v>
      </c>
      <c r="E2137" t="s">
        <v>4407</v>
      </c>
      <c r="F2137" t="s">
        <v>4408</v>
      </c>
      <c r="G2137" t="s">
        <v>79</v>
      </c>
      <c r="H2137">
        <v>45596</v>
      </c>
      <c r="I2137">
        <v>7169.96</v>
      </c>
      <c r="Q2137" t="s">
        <v>49</v>
      </c>
    </row>
    <row r="2138" spans="2:17" hidden="1" x14ac:dyDescent="0.25">
      <c r="B2138">
        <v>107786</v>
      </c>
      <c r="C2138" t="s">
        <v>242</v>
      </c>
      <c r="D2138" t="s">
        <v>3836</v>
      </c>
      <c r="E2138" t="s">
        <v>4409</v>
      </c>
      <c r="F2138" t="s">
        <v>4410</v>
      </c>
      <c r="G2138" t="s">
        <v>101</v>
      </c>
      <c r="H2138">
        <v>45712</v>
      </c>
      <c r="I2138">
        <v>745.94</v>
      </c>
      <c r="Q2138" t="s">
        <v>49</v>
      </c>
    </row>
    <row r="2139" spans="2:17" hidden="1" x14ac:dyDescent="0.25">
      <c r="B2139">
        <v>107786</v>
      </c>
      <c r="C2139" t="s">
        <v>242</v>
      </c>
      <c r="D2139" t="s">
        <v>3836</v>
      </c>
      <c r="E2139" t="s">
        <v>4411</v>
      </c>
      <c r="F2139" t="s">
        <v>4412</v>
      </c>
      <c r="G2139" t="s">
        <v>79</v>
      </c>
      <c r="H2139">
        <v>45573</v>
      </c>
      <c r="I2139">
        <v>5634.48</v>
      </c>
      <c r="Q2139" t="s">
        <v>49</v>
      </c>
    </row>
    <row r="2140" spans="2:17" hidden="1" x14ac:dyDescent="0.25">
      <c r="B2140">
        <v>109425</v>
      </c>
      <c r="C2140" t="s">
        <v>4414</v>
      </c>
      <c r="D2140" t="s">
        <v>3836</v>
      </c>
      <c r="E2140" t="s">
        <v>4415</v>
      </c>
      <c r="F2140" t="s">
        <v>4416</v>
      </c>
      <c r="G2140" t="s">
        <v>79</v>
      </c>
      <c r="H2140">
        <v>45581</v>
      </c>
      <c r="I2140">
        <v>4100.0600000000004</v>
      </c>
      <c r="Q2140" t="s">
        <v>49</v>
      </c>
    </row>
    <row r="2141" spans="2:17" hidden="1" x14ac:dyDescent="0.25">
      <c r="B2141">
        <v>103423</v>
      </c>
      <c r="C2141" t="s">
        <v>82</v>
      </c>
      <c r="D2141" t="s">
        <v>3836</v>
      </c>
      <c r="E2141" t="s">
        <v>4417</v>
      </c>
      <c r="F2141" t="s">
        <v>4418</v>
      </c>
      <c r="G2141" t="s">
        <v>79</v>
      </c>
      <c r="H2141">
        <v>45617</v>
      </c>
      <c r="I2141">
        <v>2894.05</v>
      </c>
      <c r="Q2141" t="s">
        <v>49</v>
      </c>
    </row>
    <row r="2142" spans="2:17" hidden="1" x14ac:dyDescent="0.25">
      <c r="B2142">
        <v>103423</v>
      </c>
      <c r="C2142" t="s">
        <v>82</v>
      </c>
      <c r="D2142" t="s">
        <v>3836</v>
      </c>
      <c r="E2142" t="s">
        <v>4419</v>
      </c>
      <c r="F2142" t="s">
        <v>4420</v>
      </c>
      <c r="G2142" t="s">
        <v>101</v>
      </c>
      <c r="H2142">
        <v>45653</v>
      </c>
      <c r="I2142">
        <v>10182.120000000001</v>
      </c>
      <c r="Q2142" t="s">
        <v>49</v>
      </c>
    </row>
    <row r="2143" spans="2:17" hidden="1" x14ac:dyDescent="0.25">
      <c r="B2143">
        <v>107659</v>
      </c>
      <c r="C2143" t="s">
        <v>679</v>
      </c>
      <c r="D2143" t="s">
        <v>3836</v>
      </c>
      <c r="E2143" t="s">
        <v>4421</v>
      </c>
      <c r="F2143" t="s">
        <v>4422</v>
      </c>
      <c r="G2143" t="s">
        <v>79</v>
      </c>
      <c r="H2143">
        <v>45685</v>
      </c>
      <c r="I2143">
        <v>2024.55</v>
      </c>
      <c r="Q2143" t="s">
        <v>49</v>
      </c>
    </row>
    <row r="2144" spans="2:17" hidden="1" x14ac:dyDescent="0.25">
      <c r="B2144">
        <v>107659</v>
      </c>
      <c r="C2144" t="s">
        <v>679</v>
      </c>
      <c r="D2144" t="s">
        <v>3836</v>
      </c>
      <c r="E2144" t="s">
        <v>4423</v>
      </c>
      <c r="F2144" t="s">
        <v>4424</v>
      </c>
      <c r="G2144" t="s">
        <v>79</v>
      </c>
      <c r="H2144">
        <v>45678</v>
      </c>
      <c r="I2144">
        <v>204.08</v>
      </c>
      <c r="Q2144" t="s">
        <v>49</v>
      </c>
    </row>
    <row r="2145" spans="2:17" hidden="1" x14ac:dyDescent="0.25">
      <c r="B2145">
        <v>121019</v>
      </c>
      <c r="C2145" t="s">
        <v>594</v>
      </c>
      <c r="D2145" t="s">
        <v>3836</v>
      </c>
      <c r="E2145" t="s">
        <v>4425</v>
      </c>
      <c r="F2145" t="s">
        <v>4426</v>
      </c>
      <c r="G2145" t="s">
        <v>79</v>
      </c>
      <c r="H2145">
        <v>45656</v>
      </c>
      <c r="I2145">
        <v>0</v>
      </c>
      <c r="Q2145" t="s">
        <v>49</v>
      </c>
    </row>
    <row r="2146" spans="2:17" hidden="1" x14ac:dyDescent="0.25">
      <c r="B2146">
        <v>104758</v>
      </c>
      <c r="C2146" t="s">
        <v>188</v>
      </c>
      <c r="D2146" t="s">
        <v>3836</v>
      </c>
      <c r="E2146" t="s">
        <v>4427</v>
      </c>
      <c r="F2146" t="s">
        <v>4428</v>
      </c>
      <c r="G2146" t="s">
        <v>101</v>
      </c>
      <c r="H2146">
        <v>45678</v>
      </c>
      <c r="I2146">
        <v>3080.32</v>
      </c>
      <c r="Q2146" t="s">
        <v>49</v>
      </c>
    </row>
    <row r="2147" spans="2:17" hidden="1" x14ac:dyDescent="0.25">
      <c r="B2147">
        <v>107786</v>
      </c>
      <c r="C2147" t="s">
        <v>242</v>
      </c>
      <c r="D2147" t="s">
        <v>3836</v>
      </c>
      <c r="E2147" t="s">
        <v>4429</v>
      </c>
      <c r="F2147" t="s">
        <v>4430</v>
      </c>
      <c r="G2147" t="s">
        <v>79</v>
      </c>
      <c r="H2147">
        <v>45569</v>
      </c>
      <c r="I2147">
        <v>362.3</v>
      </c>
      <c r="Q2147" t="s">
        <v>49</v>
      </c>
    </row>
    <row r="2148" spans="2:17" hidden="1" x14ac:dyDescent="0.25">
      <c r="B2148">
        <v>107786</v>
      </c>
      <c r="C2148" t="s">
        <v>242</v>
      </c>
      <c r="D2148" t="s">
        <v>3836</v>
      </c>
      <c r="E2148" t="s">
        <v>4431</v>
      </c>
      <c r="F2148" t="s">
        <v>3991</v>
      </c>
      <c r="G2148" t="s">
        <v>79</v>
      </c>
      <c r="H2148">
        <v>45649</v>
      </c>
      <c r="I2148">
        <v>238.38</v>
      </c>
      <c r="Q2148" t="s">
        <v>49</v>
      </c>
    </row>
    <row r="2149" spans="2:17" hidden="1" x14ac:dyDescent="0.25">
      <c r="B2149">
        <v>103423</v>
      </c>
      <c r="C2149" t="s">
        <v>82</v>
      </c>
      <c r="D2149" t="s">
        <v>3836</v>
      </c>
      <c r="E2149" t="s">
        <v>4432</v>
      </c>
      <c r="F2149" t="s">
        <v>4433</v>
      </c>
      <c r="G2149" t="s">
        <v>101</v>
      </c>
      <c r="H2149">
        <v>45671</v>
      </c>
      <c r="I2149">
        <v>36833.279999999999</v>
      </c>
      <c r="Q2149" t="s">
        <v>49</v>
      </c>
    </row>
    <row r="2150" spans="2:17" hidden="1" x14ac:dyDescent="0.25">
      <c r="B2150">
        <v>128340</v>
      </c>
      <c r="C2150" t="s">
        <v>137</v>
      </c>
      <c r="D2150" t="s">
        <v>3836</v>
      </c>
      <c r="E2150" t="s">
        <v>4434</v>
      </c>
      <c r="F2150" t="s">
        <v>4435</v>
      </c>
      <c r="G2150" t="s">
        <v>79</v>
      </c>
      <c r="H2150">
        <v>45579</v>
      </c>
      <c r="I2150">
        <v>1034.58</v>
      </c>
      <c r="Q2150" t="s">
        <v>49</v>
      </c>
    </row>
    <row r="2151" spans="2:17" hidden="1" x14ac:dyDescent="0.25">
      <c r="B2151">
        <v>107786</v>
      </c>
      <c r="C2151" t="s">
        <v>242</v>
      </c>
      <c r="D2151" t="s">
        <v>3836</v>
      </c>
      <c r="E2151" t="s">
        <v>4436</v>
      </c>
      <c r="F2151" t="s">
        <v>4437</v>
      </c>
      <c r="G2151" t="s">
        <v>79</v>
      </c>
      <c r="H2151">
        <v>45621</v>
      </c>
      <c r="I2151">
        <v>394.49</v>
      </c>
      <c r="Q2151" t="s">
        <v>49</v>
      </c>
    </row>
    <row r="2152" spans="2:17" hidden="1" x14ac:dyDescent="0.25">
      <c r="B2152">
        <v>107486</v>
      </c>
      <c r="C2152" t="s">
        <v>308</v>
      </c>
      <c r="D2152" t="s">
        <v>3836</v>
      </c>
      <c r="E2152" t="s">
        <v>4438</v>
      </c>
      <c r="F2152" t="s">
        <v>4439</v>
      </c>
      <c r="G2152" t="s">
        <v>79</v>
      </c>
      <c r="H2152">
        <v>45614</v>
      </c>
      <c r="I2152">
        <v>79.17</v>
      </c>
      <c r="Q2152" t="s">
        <v>49</v>
      </c>
    </row>
    <row r="2153" spans="2:17" hidden="1" x14ac:dyDescent="0.25">
      <c r="B2153">
        <v>108345</v>
      </c>
      <c r="C2153" t="s">
        <v>4197</v>
      </c>
      <c r="D2153" t="s">
        <v>3836</v>
      </c>
      <c r="E2153" t="s">
        <v>4440</v>
      </c>
      <c r="F2153" t="s">
        <v>4441</v>
      </c>
      <c r="G2153" t="s">
        <v>79</v>
      </c>
      <c r="H2153">
        <v>45566</v>
      </c>
      <c r="I2153">
        <v>6189.25</v>
      </c>
      <c r="Q2153" t="s">
        <v>49</v>
      </c>
    </row>
    <row r="2154" spans="2:17" hidden="1" x14ac:dyDescent="0.25">
      <c r="B2154">
        <v>107786</v>
      </c>
      <c r="C2154" t="s">
        <v>242</v>
      </c>
      <c r="D2154" t="s">
        <v>3836</v>
      </c>
      <c r="E2154" t="s">
        <v>4442</v>
      </c>
      <c r="F2154" t="s">
        <v>4443</v>
      </c>
      <c r="G2154" t="s">
        <v>79</v>
      </c>
      <c r="H2154">
        <v>45593</v>
      </c>
      <c r="I2154">
        <v>544.02</v>
      </c>
      <c r="Q2154" t="s">
        <v>49</v>
      </c>
    </row>
    <row r="2155" spans="2:17" hidden="1" x14ac:dyDescent="0.25">
      <c r="B2155">
        <v>121550</v>
      </c>
      <c r="C2155" t="s">
        <v>418</v>
      </c>
      <c r="D2155" t="s">
        <v>3836</v>
      </c>
      <c r="E2155" t="s">
        <v>4444</v>
      </c>
      <c r="F2155" t="s">
        <v>4445</v>
      </c>
      <c r="G2155" t="s">
        <v>101</v>
      </c>
      <c r="H2155">
        <v>45674</v>
      </c>
      <c r="I2155">
        <v>39.130000000000003</v>
      </c>
      <c r="Q2155" t="s">
        <v>49</v>
      </c>
    </row>
    <row r="2156" spans="2:17" hidden="1" x14ac:dyDescent="0.25">
      <c r="B2156">
        <v>103423</v>
      </c>
      <c r="C2156" t="s">
        <v>82</v>
      </c>
      <c r="D2156" t="s">
        <v>3836</v>
      </c>
      <c r="E2156" t="s">
        <v>4446</v>
      </c>
      <c r="F2156" t="s">
        <v>4447</v>
      </c>
      <c r="G2156" t="s">
        <v>79</v>
      </c>
      <c r="H2156">
        <v>45615</v>
      </c>
      <c r="I2156">
        <v>310.23</v>
      </c>
      <c r="Q2156" t="s">
        <v>49</v>
      </c>
    </row>
    <row r="2157" spans="2:17" hidden="1" x14ac:dyDescent="0.25">
      <c r="B2157">
        <v>127228</v>
      </c>
      <c r="C2157" t="s">
        <v>355</v>
      </c>
      <c r="D2157" t="s">
        <v>3836</v>
      </c>
      <c r="E2157" t="s">
        <v>4448</v>
      </c>
      <c r="F2157" t="s">
        <v>4449</v>
      </c>
      <c r="G2157" t="s">
        <v>79</v>
      </c>
      <c r="H2157">
        <v>45629</v>
      </c>
      <c r="I2157">
        <v>55.95</v>
      </c>
      <c r="Q2157" t="s">
        <v>49</v>
      </c>
    </row>
    <row r="2158" spans="2:17" hidden="1" x14ac:dyDescent="0.25">
      <c r="B2158">
        <v>129612</v>
      </c>
      <c r="C2158" t="s">
        <v>282</v>
      </c>
      <c r="D2158" t="s">
        <v>3836</v>
      </c>
      <c r="E2158" t="s">
        <v>4450</v>
      </c>
      <c r="F2158" t="s">
        <v>4451</v>
      </c>
      <c r="G2158" t="s">
        <v>79</v>
      </c>
      <c r="H2158">
        <v>45656</v>
      </c>
      <c r="I2158">
        <v>213.75</v>
      </c>
      <c r="Q2158" t="s">
        <v>49</v>
      </c>
    </row>
    <row r="2159" spans="2:17" hidden="1" x14ac:dyDescent="0.25">
      <c r="B2159">
        <v>107768</v>
      </c>
      <c r="C2159" t="s">
        <v>225</v>
      </c>
      <c r="D2159" t="s">
        <v>3836</v>
      </c>
      <c r="E2159" t="s">
        <v>4452</v>
      </c>
      <c r="F2159" t="s">
        <v>4453</v>
      </c>
      <c r="G2159" t="s">
        <v>79</v>
      </c>
      <c r="H2159">
        <v>45611</v>
      </c>
      <c r="I2159">
        <v>13262.45</v>
      </c>
      <c r="Q2159" t="s">
        <v>49</v>
      </c>
    </row>
    <row r="2160" spans="2:17" hidden="1" x14ac:dyDescent="0.25">
      <c r="B2160">
        <v>107786</v>
      </c>
      <c r="C2160" t="s">
        <v>242</v>
      </c>
      <c r="D2160" t="s">
        <v>3836</v>
      </c>
      <c r="E2160" t="s">
        <v>4454</v>
      </c>
      <c r="F2160" t="s">
        <v>4455</v>
      </c>
      <c r="G2160" t="s">
        <v>101</v>
      </c>
      <c r="H2160">
        <v>45691</v>
      </c>
      <c r="I2160">
        <v>433.76</v>
      </c>
      <c r="Q2160" t="s">
        <v>49</v>
      </c>
    </row>
    <row r="2161" spans="2:17" hidden="1" x14ac:dyDescent="0.25">
      <c r="B2161">
        <v>104758</v>
      </c>
      <c r="C2161" t="s">
        <v>188</v>
      </c>
      <c r="D2161" t="s">
        <v>3836</v>
      </c>
      <c r="E2161" t="s">
        <v>4456</v>
      </c>
      <c r="F2161" t="s">
        <v>4457</v>
      </c>
      <c r="G2161" t="s">
        <v>101</v>
      </c>
      <c r="H2161">
        <v>45672</v>
      </c>
      <c r="I2161">
        <v>2008.8</v>
      </c>
      <c r="Q2161" t="s">
        <v>49</v>
      </c>
    </row>
    <row r="2162" spans="2:17" hidden="1" x14ac:dyDescent="0.25">
      <c r="B2162">
        <v>102775</v>
      </c>
      <c r="C2162" t="s">
        <v>75</v>
      </c>
      <c r="D2162" t="s">
        <v>3836</v>
      </c>
      <c r="E2162" t="s">
        <v>4458</v>
      </c>
      <c r="F2162" t="s">
        <v>4459</v>
      </c>
      <c r="G2162" t="s">
        <v>79</v>
      </c>
      <c r="H2162">
        <v>45688</v>
      </c>
      <c r="I2162">
        <v>0</v>
      </c>
      <c r="Q2162" t="s">
        <v>49</v>
      </c>
    </row>
    <row r="2163" spans="2:17" hidden="1" x14ac:dyDescent="0.25">
      <c r="B2163">
        <v>107786</v>
      </c>
      <c r="C2163" t="s">
        <v>242</v>
      </c>
      <c r="D2163" t="s">
        <v>3836</v>
      </c>
      <c r="E2163" t="s">
        <v>4460</v>
      </c>
      <c r="F2163" t="s">
        <v>4461</v>
      </c>
      <c r="G2163" t="s">
        <v>79</v>
      </c>
      <c r="H2163">
        <v>45639</v>
      </c>
      <c r="I2163">
        <v>90.42</v>
      </c>
      <c r="Q2163" t="s">
        <v>49</v>
      </c>
    </row>
    <row r="2164" spans="2:17" hidden="1" x14ac:dyDescent="0.25">
      <c r="B2164">
        <v>107786</v>
      </c>
      <c r="C2164" t="s">
        <v>242</v>
      </c>
      <c r="D2164" t="s">
        <v>3836</v>
      </c>
      <c r="E2164" t="s">
        <v>4462</v>
      </c>
      <c r="F2164" t="s">
        <v>4463</v>
      </c>
      <c r="G2164" t="s">
        <v>101</v>
      </c>
      <c r="H2164">
        <v>45677</v>
      </c>
      <c r="I2164">
        <v>484.81</v>
      </c>
      <c r="Q2164" t="s">
        <v>49</v>
      </c>
    </row>
    <row r="2165" spans="2:17" hidden="1" x14ac:dyDescent="0.25">
      <c r="B2165">
        <v>108164</v>
      </c>
      <c r="C2165" t="s">
        <v>86</v>
      </c>
      <c r="D2165" t="s">
        <v>3836</v>
      </c>
      <c r="E2165" t="s">
        <v>4464</v>
      </c>
      <c r="F2165" t="s">
        <v>4465</v>
      </c>
      <c r="G2165" t="s">
        <v>79</v>
      </c>
      <c r="H2165">
        <v>45590</v>
      </c>
      <c r="I2165">
        <v>10411.82</v>
      </c>
      <c r="Q2165" t="s">
        <v>49</v>
      </c>
    </row>
    <row r="2166" spans="2:17" hidden="1" x14ac:dyDescent="0.25">
      <c r="B2166">
        <v>107768</v>
      </c>
      <c r="C2166" t="s">
        <v>225</v>
      </c>
      <c r="D2166" t="s">
        <v>3836</v>
      </c>
      <c r="E2166" t="s">
        <v>4466</v>
      </c>
      <c r="F2166" t="s">
        <v>3843</v>
      </c>
      <c r="G2166" t="s">
        <v>79</v>
      </c>
      <c r="H2166">
        <v>45675</v>
      </c>
      <c r="I2166">
        <v>7844.64</v>
      </c>
      <c r="Q2166" t="s">
        <v>49</v>
      </c>
    </row>
    <row r="2167" spans="2:17" hidden="1" x14ac:dyDescent="0.25">
      <c r="B2167">
        <v>128340</v>
      </c>
      <c r="C2167" t="s">
        <v>137</v>
      </c>
      <c r="D2167" t="s">
        <v>3836</v>
      </c>
      <c r="E2167" t="s">
        <v>4467</v>
      </c>
      <c r="F2167" t="s">
        <v>4468</v>
      </c>
      <c r="G2167" t="s">
        <v>79</v>
      </c>
      <c r="H2167">
        <v>45579</v>
      </c>
      <c r="I2167">
        <v>871.77</v>
      </c>
      <c r="Q2167" t="s">
        <v>49</v>
      </c>
    </row>
    <row r="2168" spans="2:17" hidden="1" x14ac:dyDescent="0.25">
      <c r="B2168">
        <v>129612</v>
      </c>
      <c r="C2168" t="s">
        <v>282</v>
      </c>
      <c r="D2168" t="s">
        <v>3836</v>
      </c>
      <c r="E2168" t="s">
        <v>4469</v>
      </c>
      <c r="F2168" t="s">
        <v>4470</v>
      </c>
      <c r="G2168" t="s">
        <v>79</v>
      </c>
      <c r="H2168">
        <v>45604</v>
      </c>
      <c r="I2168">
        <v>33397.9</v>
      </c>
      <c r="Q2168" t="s">
        <v>49</v>
      </c>
    </row>
    <row r="2169" spans="2:17" hidden="1" x14ac:dyDescent="0.25">
      <c r="B2169">
        <v>107786</v>
      </c>
      <c r="C2169" t="s">
        <v>242</v>
      </c>
      <c r="D2169" t="s">
        <v>3836</v>
      </c>
      <c r="E2169" t="s">
        <v>4471</v>
      </c>
      <c r="F2169" t="s">
        <v>4472</v>
      </c>
      <c r="G2169" t="s">
        <v>101</v>
      </c>
      <c r="H2169">
        <v>45693</v>
      </c>
      <c r="I2169">
        <v>298.63</v>
      </c>
      <c r="Q2169" t="s">
        <v>49</v>
      </c>
    </row>
    <row r="2170" spans="2:17" hidden="1" x14ac:dyDescent="0.25">
      <c r="B2170">
        <v>109455</v>
      </c>
      <c r="C2170" t="s">
        <v>312</v>
      </c>
      <c r="D2170" t="s">
        <v>3836</v>
      </c>
      <c r="E2170" t="s">
        <v>4473</v>
      </c>
      <c r="F2170" t="s">
        <v>4474</v>
      </c>
      <c r="G2170" t="s">
        <v>101</v>
      </c>
      <c r="H2170">
        <v>45665</v>
      </c>
      <c r="I2170">
        <v>1988</v>
      </c>
      <c r="Q2170" t="s">
        <v>49</v>
      </c>
    </row>
    <row r="2171" spans="2:17" hidden="1" x14ac:dyDescent="0.25">
      <c r="B2171">
        <v>107297</v>
      </c>
      <c r="C2171" t="s">
        <v>286</v>
      </c>
      <c r="D2171" t="s">
        <v>3836</v>
      </c>
      <c r="E2171" t="s">
        <v>4475</v>
      </c>
      <c r="F2171" t="s">
        <v>4476</v>
      </c>
      <c r="G2171" t="s">
        <v>79</v>
      </c>
      <c r="H2171">
        <v>45677</v>
      </c>
      <c r="I2171">
        <v>5539.42</v>
      </c>
      <c r="Q2171" t="s">
        <v>49</v>
      </c>
    </row>
    <row r="2172" spans="2:17" hidden="1" x14ac:dyDescent="0.25">
      <c r="B2172">
        <v>103423</v>
      </c>
      <c r="C2172" t="s">
        <v>82</v>
      </c>
      <c r="D2172" t="s">
        <v>3836</v>
      </c>
      <c r="E2172" t="s">
        <v>4477</v>
      </c>
      <c r="F2172" t="s">
        <v>4478</v>
      </c>
      <c r="G2172" t="s">
        <v>79</v>
      </c>
      <c r="H2172">
        <v>45585</v>
      </c>
      <c r="I2172">
        <v>4051.05</v>
      </c>
      <c r="Q2172" t="s">
        <v>49</v>
      </c>
    </row>
    <row r="2173" spans="2:17" hidden="1" x14ac:dyDescent="0.25">
      <c r="B2173">
        <v>107659</v>
      </c>
      <c r="C2173" t="s">
        <v>679</v>
      </c>
      <c r="D2173" t="s">
        <v>3836</v>
      </c>
      <c r="E2173" t="s">
        <v>4479</v>
      </c>
      <c r="F2173" t="s">
        <v>4480</v>
      </c>
      <c r="G2173" t="s">
        <v>79</v>
      </c>
      <c r="H2173">
        <v>45618</v>
      </c>
      <c r="I2173">
        <v>102.04</v>
      </c>
      <c r="Q2173" t="s">
        <v>49</v>
      </c>
    </row>
    <row r="2174" spans="2:17" hidden="1" x14ac:dyDescent="0.25">
      <c r="B2174">
        <v>104758</v>
      </c>
      <c r="C2174" t="s">
        <v>188</v>
      </c>
      <c r="D2174" t="s">
        <v>3836</v>
      </c>
      <c r="E2174" t="s">
        <v>4481</v>
      </c>
      <c r="F2174" t="s">
        <v>4482</v>
      </c>
      <c r="G2174" t="s">
        <v>79</v>
      </c>
      <c r="H2174">
        <v>45587</v>
      </c>
      <c r="I2174">
        <v>241.2</v>
      </c>
      <c r="Q2174" t="s">
        <v>49</v>
      </c>
    </row>
    <row r="2175" spans="2:17" hidden="1" x14ac:dyDescent="0.25">
      <c r="B2175">
        <v>121550</v>
      </c>
      <c r="C2175" t="s">
        <v>418</v>
      </c>
      <c r="D2175" t="s">
        <v>3836</v>
      </c>
      <c r="E2175" t="s">
        <v>4483</v>
      </c>
      <c r="F2175" t="s">
        <v>4484</v>
      </c>
      <c r="G2175" t="s">
        <v>101</v>
      </c>
      <c r="H2175">
        <v>45674</v>
      </c>
      <c r="I2175">
        <v>39.130000000000003</v>
      </c>
      <c r="Q2175" t="s">
        <v>49</v>
      </c>
    </row>
    <row r="2176" spans="2:17" hidden="1" x14ac:dyDescent="0.25">
      <c r="B2176">
        <v>107486</v>
      </c>
      <c r="C2176" t="s">
        <v>308</v>
      </c>
      <c r="D2176" t="s">
        <v>3836</v>
      </c>
      <c r="E2176" t="s">
        <v>4485</v>
      </c>
      <c r="F2176" t="s">
        <v>4486</v>
      </c>
      <c r="G2176" t="s">
        <v>79</v>
      </c>
      <c r="H2176">
        <v>45583</v>
      </c>
      <c r="I2176">
        <v>2684.47</v>
      </c>
      <c r="Q2176" t="s">
        <v>49</v>
      </c>
    </row>
    <row r="2177" spans="2:17" hidden="1" x14ac:dyDescent="0.25">
      <c r="B2177">
        <v>129612</v>
      </c>
      <c r="C2177" t="s">
        <v>282</v>
      </c>
      <c r="D2177" t="s">
        <v>3836</v>
      </c>
      <c r="E2177" t="s">
        <v>4487</v>
      </c>
      <c r="F2177" t="s">
        <v>4488</v>
      </c>
      <c r="G2177" t="s">
        <v>79</v>
      </c>
      <c r="H2177">
        <v>45631</v>
      </c>
      <c r="I2177">
        <v>11262.12</v>
      </c>
      <c r="Q2177" t="s">
        <v>49</v>
      </c>
    </row>
    <row r="2178" spans="2:17" hidden="1" x14ac:dyDescent="0.25">
      <c r="B2178">
        <v>104758</v>
      </c>
      <c r="C2178" t="s">
        <v>188</v>
      </c>
      <c r="D2178" t="s">
        <v>3836</v>
      </c>
      <c r="E2178" t="s">
        <v>4489</v>
      </c>
      <c r="F2178" t="s">
        <v>4490</v>
      </c>
      <c r="G2178" t="s">
        <v>101</v>
      </c>
      <c r="H2178">
        <v>45678</v>
      </c>
      <c r="I2178">
        <v>80.400000000000006</v>
      </c>
      <c r="Q2178" t="s">
        <v>49</v>
      </c>
    </row>
    <row r="2179" spans="2:17" hidden="1" x14ac:dyDescent="0.25">
      <c r="B2179">
        <v>103423</v>
      </c>
      <c r="C2179" t="s">
        <v>82</v>
      </c>
      <c r="D2179" t="s">
        <v>3836</v>
      </c>
      <c r="E2179" t="s">
        <v>4491</v>
      </c>
      <c r="F2179" t="s">
        <v>4492</v>
      </c>
      <c r="G2179" t="s">
        <v>79</v>
      </c>
      <c r="H2179">
        <v>45568</v>
      </c>
      <c r="I2179">
        <v>16953.37</v>
      </c>
      <c r="Q2179" t="s">
        <v>49</v>
      </c>
    </row>
    <row r="2180" spans="2:17" hidden="1" x14ac:dyDescent="0.25">
      <c r="B2180">
        <v>107486</v>
      </c>
      <c r="C2180" t="s">
        <v>308</v>
      </c>
      <c r="D2180" t="s">
        <v>3836</v>
      </c>
      <c r="E2180" t="s">
        <v>4493</v>
      </c>
      <c r="F2180" t="s">
        <v>4494</v>
      </c>
      <c r="G2180" t="s">
        <v>101</v>
      </c>
      <c r="H2180">
        <v>45716</v>
      </c>
      <c r="I2180">
        <v>106.61</v>
      </c>
      <c r="Q2180" t="s">
        <v>49</v>
      </c>
    </row>
    <row r="2181" spans="2:17" hidden="1" x14ac:dyDescent="0.25">
      <c r="B2181">
        <v>108481</v>
      </c>
      <c r="C2181" t="s">
        <v>121</v>
      </c>
      <c r="D2181" t="s">
        <v>3836</v>
      </c>
      <c r="E2181" t="s">
        <v>4495</v>
      </c>
      <c r="F2181" t="s">
        <v>4058</v>
      </c>
      <c r="G2181" t="s">
        <v>79</v>
      </c>
      <c r="H2181">
        <v>45672</v>
      </c>
      <c r="I2181">
        <v>29713.97</v>
      </c>
      <c r="Q2181" t="s">
        <v>49</v>
      </c>
    </row>
    <row r="2182" spans="2:17" hidden="1" x14ac:dyDescent="0.25">
      <c r="B2182">
        <v>107786</v>
      </c>
      <c r="C2182" t="s">
        <v>242</v>
      </c>
      <c r="D2182" t="s">
        <v>3836</v>
      </c>
      <c r="E2182" t="s">
        <v>4496</v>
      </c>
      <c r="F2182" t="s">
        <v>4497</v>
      </c>
      <c r="G2182" t="s">
        <v>79</v>
      </c>
      <c r="H2182">
        <v>45635</v>
      </c>
      <c r="I2182">
        <v>215.28</v>
      </c>
      <c r="Q2182" t="s">
        <v>49</v>
      </c>
    </row>
    <row r="2183" spans="2:17" hidden="1" x14ac:dyDescent="0.25">
      <c r="B2183">
        <v>121550</v>
      </c>
      <c r="C2183" t="s">
        <v>418</v>
      </c>
      <c r="D2183" t="s">
        <v>3836</v>
      </c>
      <c r="E2183" t="s">
        <v>4498</v>
      </c>
      <c r="F2183" t="s">
        <v>4499</v>
      </c>
      <c r="G2183" t="s">
        <v>79</v>
      </c>
      <c r="H2183">
        <v>45632</v>
      </c>
      <c r="I2183">
        <v>39.130000000000003</v>
      </c>
      <c r="Q2183" t="s">
        <v>49</v>
      </c>
    </row>
    <row r="2184" spans="2:17" hidden="1" x14ac:dyDescent="0.25">
      <c r="B2184">
        <v>122430</v>
      </c>
      <c r="C2184" t="s">
        <v>127</v>
      </c>
      <c r="D2184" t="s">
        <v>3836</v>
      </c>
      <c r="E2184" t="s">
        <v>4500</v>
      </c>
      <c r="F2184" t="s">
        <v>4501</v>
      </c>
      <c r="G2184" t="s">
        <v>101</v>
      </c>
      <c r="H2184">
        <v>45716</v>
      </c>
      <c r="I2184">
        <v>4029.96</v>
      </c>
      <c r="Q2184" t="s">
        <v>49</v>
      </c>
    </row>
    <row r="2185" spans="2:17" hidden="1" x14ac:dyDescent="0.25">
      <c r="B2185">
        <v>104758</v>
      </c>
      <c r="C2185" t="s">
        <v>188</v>
      </c>
      <c r="D2185" t="s">
        <v>3836</v>
      </c>
      <c r="E2185" t="s">
        <v>4502</v>
      </c>
      <c r="F2185" t="s">
        <v>4503</v>
      </c>
      <c r="G2185" t="s">
        <v>79</v>
      </c>
      <c r="H2185">
        <v>45583</v>
      </c>
      <c r="I2185">
        <v>80.400000000000006</v>
      </c>
      <c r="Q2185" t="s">
        <v>49</v>
      </c>
    </row>
    <row r="2186" spans="2:17" hidden="1" x14ac:dyDescent="0.25">
      <c r="B2186">
        <v>104758</v>
      </c>
      <c r="C2186" t="s">
        <v>188</v>
      </c>
      <c r="D2186" t="s">
        <v>3836</v>
      </c>
      <c r="E2186" t="s">
        <v>4504</v>
      </c>
      <c r="F2186" t="s">
        <v>4505</v>
      </c>
      <c r="G2186" t="s">
        <v>79</v>
      </c>
      <c r="H2186">
        <v>45601</v>
      </c>
      <c r="I2186">
        <v>80.400000000000006</v>
      </c>
      <c r="Q2186" t="s">
        <v>49</v>
      </c>
    </row>
    <row r="2187" spans="2:17" hidden="1" x14ac:dyDescent="0.25">
      <c r="B2187">
        <v>107486</v>
      </c>
      <c r="C2187" t="s">
        <v>308</v>
      </c>
      <c r="D2187" t="s">
        <v>3836</v>
      </c>
      <c r="E2187" t="s">
        <v>4506</v>
      </c>
      <c r="F2187" t="s">
        <v>4507</v>
      </c>
      <c r="G2187" t="s">
        <v>79</v>
      </c>
      <c r="H2187">
        <v>45629</v>
      </c>
      <c r="I2187">
        <v>354.21</v>
      </c>
      <c r="Q2187" t="s">
        <v>49</v>
      </c>
    </row>
    <row r="2188" spans="2:17" hidden="1" x14ac:dyDescent="0.25">
      <c r="B2188">
        <v>104758</v>
      </c>
      <c r="C2188" t="s">
        <v>188</v>
      </c>
      <c r="D2188" t="s">
        <v>3836</v>
      </c>
      <c r="E2188" t="s">
        <v>4508</v>
      </c>
      <c r="F2188" t="s">
        <v>4509</v>
      </c>
      <c r="G2188" t="s">
        <v>79</v>
      </c>
      <c r="H2188">
        <v>45623</v>
      </c>
      <c r="I2188">
        <v>1236.48</v>
      </c>
      <c r="Q2188" t="s">
        <v>49</v>
      </c>
    </row>
    <row r="2189" spans="2:17" hidden="1" x14ac:dyDescent="0.25">
      <c r="B2189">
        <v>107786</v>
      </c>
      <c r="C2189" t="s">
        <v>242</v>
      </c>
      <c r="D2189" t="s">
        <v>3836</v>
      </c>
      <c r="E2189" t="s">
        <v>4510</v>
      </c>
      <c r="F2189" t="s">
        <v>4511</v>
      </c>
      <c r="G2189" t="s">
        <v>79</v>
      </c>
      <c r="H2189">
        <v>45621</v>
      </c>
      <c r="I2189">
        <v>3904.08</v>
      </c>
      <c r="Q2189" t="s">
        <v>49</v>
      </c>
    </row>
    <row r="2190" spans="2:17" hidden="1" x14ac:dyDescent="0.25">
      <c r="B2190">
        <v>126695</v>
      </c>
      <c r="C2190" t="s">
        <v>167</v>
      </c>
      <c r="D2190" t="s">
        <v>3836</v>
      </c>
      <c r="E2190" t="s">
        <v>4512</v>
      </c>
      <c r="F2190" t="s">
        <v>4513</v>
      </c>
      <c r="G2190" t="s">
        <v>79</v>
      </c>
      <c r="H2190">
        <v>45572</v>
      </c>
      <c r="I2190">
        <v>0</v>
      </c>
      <c r="Q2190" t="s">
        <v>49</v>
      </c>
    </row>
    <row r="2191" spans="2:17" hidden="1" x14ac:dyDescent="0.25">
      <c r="B2191">
        <v>107659</v>
      </c>
      <c r="C2191" t="s">
        <v>679</v>
      </c>
      <c r="D2191" t="s">
        <v>3836</v>
      </c>
      <c r="E2191" t="s">
        <v>4514</v>
      </c>
      <c r="F2191" t="s">
        <v>4515</v>
      </c>
      <c r="G2191" t="s">
        <v>79</v>
      </c>
      <c r="H2191">
        <v>45583</v>
      </c>
      <c r="I2191">
        <v>3796.43</v>
      </c>
      <c r="Q2191" t="s">
        <v>49</v>
      </c>
    </row>
    <row r="2192" spans="2:17" hidden="1" x14ac:dyDescent="0.25">
      <c r="B2192">
        <v>107659</v>
      </c>
      <c r="C2192" t="s">
        <v>679</v>
      </c>
      <c r="D2192" t="s">
        <v>3836</v>
      </c>
      <c r="E2192" t="s">
        <v>4516</v>
      </c>
      <c r="F2192" t="s">
        <v>4354</v>
      </c>
      <c r="G2192" t="s">
        <v>79</v>
      </c>
      <c r="H2192">
        <v>45618</v>
      </c>
      <c r="I2192">
        <v>5384.36</v>
      </c>
      <c r="Q2192" t="s">
        <v>49</v>
      </c>
    </row>
    <row r="2193" spans="2:17" hidden="1" x14ac:dyDescent="0.25">
      <c r="B2193">
        <v>122430</v>
      </c>
      <c r="C2193" t="s">
        <v>127</v>
      </c>
      <c r="D2193" t="s">
        <v>3836</v>
      </c>
      <c r="E2193" t="s">
        <v>4517</v>
      </c>
      <c r="F2193" t="s">
        <v>4518</v>
      </c>
      <c r="G2193" t="s">
        <v>79</v>
      </c>
      <c r="H2193">
        <v>45580</v>
      </c>
      <c r="I2193">
        <v>3478.4</v>
      </c>
      <c r="Q2193" t="s">
        <v>49</v>
      </c>
    </row>
    <row r="2194" spans="2:17" hidden="1" x14ac:dyDescent="0.25">
      <c r="B2194">
        <v>127228</v>
      </c>
      <c r="C2194" t="s">
        <v>355</v>
      </c>
      <c r="D2194" t="s">
        <v>3836</v>
      </c>
      <c r="E2194" t="s">
        <v>4519</v>
      </c>
      <c r="F2194" t="s">
        <v>4520</v>
      </c>
      <c r="G2194" t="s">
        <v>79</v>
      </c>
      <c r="H2194">
        <v>45637</v>
      </c>
      <c r="I2194">
        <v>286.7</v>
      </c>
      <c r="Q2194" t="s">
        <v>49</v>
      </c>
    </row>
    <row r="2195" spans="2:17" hidden="1" x14ac:dyDescent="0.25">
      <c r="B2195">
        <v>104758</v>
      </c>
      <c r="C2195" t="s">
        <v>188</v>
      </c>
      <c r="D2195" t="s">
        <v>3836</v>
      </c>
      <c r="E2195" t="s">
        <v>4521</v>
      </c>
      <c r="F2195" t="s">
        <v>4522</v>
      </c>
      <c r="G2195" t="s">
        <v>79</v>
      </c>
      <c r="H2195">
        <v>45637</v>
      </c>
      <c r="I2195">
        <v>160.80000000000001</v>
      </c>
      <c r="Q2195" t="s">
        <v>49</v>
      </c>
    </row>
    <row r="2196" spans="2:17" hidden="1" x14ac:dyDescent="0.25">
      <c r="B2196">
        <v>108481</v>
      </c>
      <c r="C2196" t="s">
        <v>121</v>
      </c>
      <c r="D2196" t="s">
        <v>3836</v>
      </c>
      <c r="E2196" t="s">
        <v>4523</v>
      </c>
      <c r="F2196" t="s">
        <v>4058</v>
      </c>
      <c r="G2196" t="s">
        <v>101</v>
      </c>
      <c r="H2196">
        <v>45714</v>
      </c>
      <c r="I2196">
        <v>5063.51</v>
      </c>
      <c r="Q2196" t="s">
        <v>49</v>
      </c>
    </row>
    <row r="2197" spans="2:17" hidden="1" x14ac:dyDescent="0.25">
      <c r="B2197">
        <v>103423</v>
      </c>
      <c r="C2197" t="s">
        <v>82</v>
      </c>
      <c r="D2197" t="s">
        <v>3836</v>
      </c>
      <c r="E2197" t="s">
        <v>4524</v>
      </c>
      <c r="F2197" t="s">
        <v>4525</v>
      </c>
      <c r="G2197" t="s">
        <v>101</v>
      </c>
      <c r="H2197">
        <v>45680</v>
      </c>
      <c r="I2197">
        <v>2113.9499999999998</v>
      </c>
      <c r="Q2197" t="s">
        <v>49</v>
      </c>
    </row>
    <row r="2198" spans="2:17" hidden="1" x14ac:dyDescent="0.25">
      <c r="B2198">
        <v>107786</v>
      </c>
      <c r="C2198" t="s">
        <v>242</v>
      </c>
      <c r="D2198" t="s">
        <v>3836</v>
      </c>
      <c r="E2198" t="s">
        <v>4526</v>
      </c>
      <c r="F2198" t="s">
        <v>3956</v>
      </c>
      <c r="G2198" t="s">
        <v>79</v>
      </c>
      <c r="H2198">
        <v>45631</v>
      </c>
      <c r="I2198">
        <v>363.53</v>
      </c>
      <c r="Q2198" t="s">
        <v>49</v>
      </c>
    </row>
    <row r="2199" spans="2:17" hidden="1" x14ac:dyDescent="0.25">
      <c r="B2199">
        <v>103423</v>
      </c>
      <c r="C2199" t="s">
        <v>82</v>
      </c>
      <c r="D2199" t="s">
        <v>3836</v>
      </c>
      <c r="E2199" t="s">
        <v>4527</v>
      </c>
      <c r="F2199" t="s">
        <v>4528</v>
      </c>
      <c r="G2199" t="s">
        <v>101</v>
      </c>
      <c r="H2199">
        <v>45663</v>
      </c>
      <c r="I2199">
        <v>858.73</v>
      </c>
      <c r="Q2199" t="s">
        <v>49</v>
      </c>
    </row>
    <row r="2200" spans="2:17" hidden="1" x14ac:dyDescent="0.25">
      <c r="B2200">
        <v>124577</v>
      </c>
      <c r="C2200" t="s">
        <v>4063</v>
      </c>
      <c r="D2200" t="s">
        <v>3836</v>
      </c>
      <c r="E2200" t="s">
        <v>4529</v>
      </c>
      <c r="F2200" t="s">
        <v>4530</v>
      </c>
      <c r="G2200" t="s">
        <v>79</v>
      </c>
      <c r="H2200">
        <v>45660</v>
      </c>
      <c r="I2200">
        <v>1293.2</v>
      </c>
      <c r="Q2200" t="s">
        <v>49</v>
      </c>
    </row>
    <row r="2201" spans="2:17" hidden="1" x14ac:dyDescent="0.25">
      <c r="B2201">
        <v>107768</v>
      </c>
      <c r="C2201" t="s">
        <v>225</v>
      </c>
      <c r="D2201" t="s">
        <v>3836</v>
      </c>
      <c r="E2201" t="s">
        <v>4531</v>
      </c>
      <c r="F2201" t="s">
        <v>4532</v>
      </c>
      <c r="G2201" t="s">
        <v>79</v>
      </c>
      <c r="H2201">
        <v>45577</v>
      </c>
      <c r="I2201">
        <v>10441.540000000001</v>
      </c>
      <c r="Q2201" t="s">
        <v>49</v>
      </c>
    </row>
    <row r="2202" spans="2:17" hidden="1" x14ac:dyDescent="0.25">
      <c r="B2202">
        <v>107297</v>
      </c>
      <c r="C2202" t="s">
        <v>286</v>
      </c>
      <c r="D2202" t="s">
        <v>3836</v>
      </c>
      <c r="E2202" t="s">
        <v>4533</v>
      </c>
      <c r="F2202" t="s">
        <v>4534</v>
      </c>
      <c r="G2202" t="s">
        <v>79</v>
      </c>
      <c r="H2202">
        <v>45608</v>
      </c>
      <c r="I2202">
        <v>1492.54</v>
      </c>
      <c r="Q2202" t="s">
        <v>49</v>
      </c>
    </row>
    <row r="2203" spans="2:17" hidden="1" x14ac:dyDescent="0.25">
      <c r="B2203">
        <v>126859</v>
      </c>
      <c r="C2203" t="s">
        <v>4536</v>
      </c>
      <c r="D2203" t="s">
        <v>3836</v>
      </c>
      <c r="E2203" t="s">
        <v>4537</v>
      </c>
      <c r="F2203" t="s">
        <v>4538</v>
      </c>
      <c r="G2203" t="s">
        <v>101</v>
      </c>
      <c r="H2203">
        <v>45701</v>
      </c>
      <c r="I2203">
        <v>-849.66</v>
      </c>
      <c r="Q2203" t="s">
        <v>49</v>
      </c>
    </row>
    <row r="2204" spans="2:17" hidden="1" x14ac:dyDescent="0.25">
      <c r="B2204">
        <v>104758</v>
      </c>
      <c r="C2204" t="s">
        <v>188</v>
      </c>
      <c r="D2204" t="s">
        <v>3836</v>
      </c>
      <c r="E2204" t="s">
        <v>4539</v>
      </c>
      <c r="F2204" t="s">
        <v>4540</v>
      </c>
      <c r="G2204" t="s">
        <v>79</v>
      </c>
      <c r="H2204">
        <v>45642</v>
      </c>
      <c r="I2204">
        <v>665.52</v>
      </c>
      <c r="Q2204" t="s">
        <v>49</v>
      </c>
    </row>
    <row r="2205" spans="2:17" hidden="1" x14ac:dyDescent="0.25">
      <c r="B2205">
        <v>104758</v>
      </c>
      <c r="C2205" t="s">
        <v>188</v>
      </c>
      <c r="D2205" t="s">
        <v>3836</v>
      </c>
      <c r="E2205" t="s">
        <v>4541</v>
      </c>
      <c r="F2205" t="s">
        <v>4542</v>
      </c>
      <c r="G2205" t="s">
        <v>79</v>
      </c>
      <c r="H2205">
        <v>45623</v>
      </c>
      <c r="I2205">
        <v>852</v>
      </c>
      <c r="Q2205" t="s">
        <v>49</v>
      </c>
    </row>
    <row r="2206" spans="2:17" hidden="1" x14ac:dyDescent="0.25">
      <c r="B2206">
        <v>104758</v>
      </c>
      <c r="C2206" t="s">
        <v>188</v>
      </c>
      <c r="D2206" t="s">
        <v>3836</v>
      </c>
      <c r="E2206" t="s">
        <v>4543</v>
      </c>
      <c r="F2206" t="s">
        <v>4544</v>
      </c>
      <c r="G2206" t="s">
        <v>79</v>
      </c>
      <c r="H2206">
        <v>45568</v>
      </c>
      <c r="I2206">
        <v>11.16</v>
      </c>
      <c r="Q2206" t="s">
        <v>49</v>
      </c>
    </row>
    <row r="2207" spans="2:17" hidden="1" x14ac:dyDescent="0.25">
      <c r="B2207">
        <v>103423</v>
      </c>
      <c r="C2207" t="s">
        <v>82</v>
      </c>
      <c r="D2207" t="s">
        <v>3836</v>
      </c>
      <c r="E2207" t="s">
        <v>4545</v>
      </c>
      <c r="F2207" t="s">
        <v>4279</v>
      </c>
      <c r="G2207" t="s">
        <v>79</v>
      </c>
      <c r="H2207">
        <v>45613</v>
      </c>
      <c r="I2207">
        <v>2337.5</v>
      </c>
      <c r="Q2207" t="s">
        <v>49</v>
      </c>
    </row>
    <row r="2208" spans="2:17" hidden="1" x14ac:dyDescent="0.25">
      <c r="B2208">
        <v>107786</v>
      </c>
      <c r="C2208" t="s">
        <v>242</v>
      </c>
      <c r="D2208" t="s">
        <v>3836</v>
      </c>
      <c r="E2208" t="s">
        <v>4546</v>
      </c>
      <c r="F2208" t="s">
        <v>4547</v>
      </c>
      <c r="G2208" t="s">
        <v>101</v>
      </c>
      <c r="H2208">
        <v>45677</v>
      </c>
      <c r="I2208">
        <v>141.88</v>
      </c>
      <c r="Q2208" t="s">
        <v>49</v>
      </c>
    </row>
    <row r="2209" spans="2:17" hidden="1" x14ac:dyDescent="0.25">
      <c r="B2209">
        <v>103423</v>
      </c>
      <c r="C2209" t="s">
        <v>82</v>
      </c>
      <c r="D2209" t="s">
        <v>3836</v>
      </c>
      <c r="E2209" t="s">
        <v>4548</v>
      </c>
      <c r="F2209" t="s">
        <v>4549</v>
      </c>
      <c r="G2209" t="s">
        <v>79</v>
      </c>
      <c r="H2209">
        <v>45566</v>
      </c>
      <c r="I2209">
        <v>0</v>
      </c>
      <c r="Q2209" t="s">
        <v>49</v>
      </c>
    </row>
    <row r="2210" spans="2:17" hidden="1" x14ac:dyDescent="0.25">
      <c r="B2210">
        <v>103423</v>
      </c>
      <c r="C2210" t="s">
        <v>82</v>
      </c>
      <c r="D2210" t="s">
        <v>3836</v>
      </c>
      <c r="E2210" t="s">
        <v>4550</v>
      </c>
      <c r="F2210" t="s">
        <v>4551</v>
      </c>
      <c r="G2210" t="s">
        <v>79</v>
      </c>
      <c r="H2210">
        <v>45596</v>
      </c>
      <c r="I2210">
        <v>1479.11</v>
      </c>
      <c r="Q2210" t="s">
        <v>49</v>
      </c>
    </row>
    <row r="2211" spans="2:17" hidden="1" x14ac:dyDescent="0.25">
      <c r="B2211">
        <v>127228</v>
      </c>
      <c r="C2211" t="s">
        <v>355</v>
      </c>
      <c r="D2211" t="s">
        <v>3836</v>
      </c>
      <c r="E2211" t="s">
        <v>4552</v>
      </c>
      <c r="F2211" t="s">
        <v>4553</v>
      </c>
      <c r="G2211" t="s">
        <v>79</v>
      </c>
      <c r="H2211">
        <v>45603</v>
      </c>
      <c r="I2211">
        <v>303.2</v>
      </c>
      <c r="Q2211" t="s">
        <v>49</v>
      </c>
    </row>
    <row r="2212" spans="2:17" hidden="1" x14ac:dyDescent="0.25">
      <c r="B2212">
        <v>107776</v>
      </c>
      <c r="C2212" t="s">
        <v>151</v>
      </c>
      <c r="D2212" t="s">
        <v>3836</v>
      </c>
      <c r="E2212" t="s">
        <v>4554</v>
      </c>
      <c r="F2212" t="s">
        <v>4555</v>
      </c>
      <c r="G2212" t="s">
        <v>79</v>
      </c>
      <c r="H2212">
        <v>45664</v>
      </c>
      <c r="I2212">
        <v>650.25</v>
      </c>
      <c r="Q2212" t="s">
        <v>49</v>
      </c>
    </row>
    <row r="2213" spans="2:17" hidden="1" x14ac:dyDescent="0.25">
      <c r="B2213">
        <v>103423</v>
      </c>
      <c r="C2213" t="s">
        <v>82</v>
      </c>
      <c r="D2213" t="s">
        <v>3836</v>
      </c>
      <c r="E2213" t="s">
        <v>4556</v>
      </c>
      <c r="F2213" t="s">
        <v>4557</v>
      </c>
      <c r="G2213" t="s">
        <v>101</v>
      </c>
      <c r="H2213">
        <v>45693</v>
      </c>
      <c r="I2213">
        <v>125.22</v>
      </c>
      <c r="Q2213" t="s">
        <v>49</v>
      </c>
    </row>
    <row r="2214" spans="2:17" hidden="1" x14ac:dyDescent="0.25">
      <c r="B2214">
        <v>107659</v>
      </c>
      <c r="C2214" t="s">
        <v>679</v>
      </c>
      <c r="D2214" t="s">
        <v>3836</v>
      </c>
      <c r="E2214" t="s">
        <v>4558</v>
      </c>
      <c r="F2214" t="s">
        <v>4559</v>
      </c>
      <c r="G2214" t="s">
        <v>79</v>
      </c>
      <c r="H2214">
        <v>45674</v>
      </c>
      <c r="I2214">
        <v>1126.29</v>
      </c>
      <c r="Q2214" t="s">
        <v>49</v>
      </c>
    </row>
    <row r="2215" spans="2:17" hidden="1" x14ac:dyDescent="0.25">
      <c r="B2215">
        <v>129612</v>
      </c>
      <c r="C2215" t="s">
        <v>282</v>
      </c>
      <c r="D2215" t="s">
        <v>3836</v>
      </c>
      <c r="E2215" t="s">
        <v>4560</v>
      </c>
      <c r="F2215" t="s">
        <v>4305</v>
      </c>
      <c r="G2215" t="s">
        <v>79</v>
      </c>
      <c r="H2215">
        <v>45583</v>
      </c>
      <c r="I2215">
        <v>20889.11</v>
      </c>
      <c r="Q2215" t="s">
        <v>49</v>
      </c>
    </row>
    <row r="2216" spans="2:17" hidden="1" x14ac:dyDescent="0.25">
      <c r="B2216">
        <v>103423</v>
      </c>
      <c r="C2216" t="s">
        <v>82</v>
      </c>
      <c r="D2216" t="s">
        <v>3836</v>
      </c>
      <c r="E2216" t="s">
        <v>4561</v>
      </c>
      <c r="F2216" t="s">
        <v>4562</v>
      </c>
      <c r="G2216" t="s">
        <v>101</v>
      </c>
      <c r="H2216">
        <v>45705</v>
      </c>
      <c r="I2216">
        <v>275.12</v>
      </c>
      <c r="Q2216" t="s">
        <v>49</v>
      </c>
    </row>
    <row r="2217" spans="2:17" hidden="1" x14ac:dyDescent="0.25">
      <c r="B2217">
        <v>107768</v>
      </c>
      <c r="C2217" t="s">
        <v>225</v>
      </c>
      <c r="D2217" t="s">
        <v>3836</v>
      </c>
      <c r="E2217" t="s">
        <v>4563</v>
      </c>
      <c r="F2217" t="s">
        <v>4564</v>
      </c>
      <c r="G2217" t="s">
        <v>79</v>
      </c>
      <c r="H2217">
        <v>45653</v>
      </c>
      <c r="I2217">
        <v>2654.95</v>
      </c>
      <c r="Q2217" t="s">
        <v>49</v>
      </c>
    </row>
    <row r="2218" spans="2:17" hidden="1" x14ac:dyDescent="0.25">
      <c r="B2218">
        <v>102822</v>
      </c>
      <c r="C2218" t="s">
        <v>4566</v>
      </c>
      <c r="D2218" t="s">
        <v>3836</v>
      </c>
      <c r="E2218" t="s">
        <v>4567</v>
      </c>
      <c r="F2218" t="s">
        <v>4568</v>
      </c>
      <c r="G2218" t="s">
        <v>79</v>
      </c>
      <c r="H2218">
        <v>45674</v>
      </c>
      <c r="I2218">
        <v>3571.19</v>
      </c>
      <c r="Q2218" t="s">
        <v>49</v>
      </c>
    </row>
    <row r="2219" spans="2:17" hidden="1" x14ac:dyDescent="0.25">
      <c r="B2219">
        <v>121550</v>
      </c>
      <c r="C2219" t="s">
        <v>418</v>
      </c>
      <c r="D2219" t="s">
        <v>3836</v>
      </c>
      <c r="E2219" t="s">
        <v>4569</v>
      </c>
      <c r="F2219" t="s">
        <v>4570</v>
      </c>
      <c r="G2219" t="s">
        <v>101</v>
      </c>
      <c r="H2219">
        <v>45677</v>
      </c>
      <c r="I2219">
        <v>166</v>
      </c>
      <c r="Q2219" t="s">
        <v>49</v>
      </c>
    </row>
    <row r="2220" spans="2:17" hidden="1" x14ac:dyDescent="0.25">
      <c r="B2220">
        <v>108186</v>
      </c>
      <c r="C2220" t="s">
        <v>624</v>
      </c>
      <c r="D2220" t="s">
        <v>3836</v>
      </c>
      <c r="E2220" t="s">
        <v>4571</v>
      </c>
      <c r="F2220" t="s">
        <v>4117</v>
      </c>
      <c r="G2220" t="s">
        <v>79</v>
      </c>
      <c r="H2220">
        <v>45581</v>
      </c>
      <c r="I2220">
        <v>17164.98</v>
      </c>
      <c r="Q2220" t="s">
        <v>49</v>
      </c>
    </row>
    <row r="2221" spans="2:17" hidden="1" x14ac:dyDescent="0.25">
      <c r="B2221">
        <v>103423</v>
      </c>
      <c r="C2221" t="s">
        <v>82</v>
      </c>
      <c r="D2221" t="s">
        <v>3836</v>
      </c>
      <c r="E2221" t="s">
        <v>4572</v>
      </c>
      <c r="F2221" t="s">
        <v>4573</v>
      </c>
      <c r="G2221" t="s">
        <v>79</v>
      </c>
      <c r="H2221">
        <v>45622</v>
      </c>
      <c r="I2221">
        <v>3312.27</v>
      </c>
      <c r="Q2221" t="s">
        <v>49</v>
      </c>
    </row>
    <row r="2222" spans="2:17" hidden="1" x14ac:dyDescent="0.25">
      <c r="B2222">
        <v>122430</v>
      </c>
      <c r="C2222" t="s">
        <v>127</v>
      </c>
      <c r="D2222" t="s">
        <v>3836</v>
      </c>
      <c r="E2222" t="s">
        <v>4574</v>
      </c>
      <c r="F2222" t="s">
        <v>4575</v>
      </c>
      <c r="G2222" t="s">
        <v>101</v>
      </c>
      <c r="H2222">
        <v>45701</v>
      </c>
      <c r="I2222">
        <v>23.04</v>
      </c>
      <c r="Q2222" t="s">
        <v>49</v>
      </c>
    </row>
    <row r="2223" spans="2:17" hidden="1" x14ac:dyDescent="0.25">
      <c r="B2223">
        <v>102775</v>
      </c>
      <c r="C2223" t="s">
        <v>75</v>
      </c>
      <c r="D2223" t="s">
        <v>3836</v>
      </c>
      <c r="E2223" t="s">
        <v>4576</v>
      </c>
      <c r="F2223" t="s">
        <v>4577</v>
      </c>
      <c r="G2223" t="s">
        <v>101</v>
      </c>
      <c r="H2223">
        <v>45708</v>
      </c>
      <c r="I2223">
        <v>3149.19</v>
      </c>
      <c r="Q2223" t="s">
        <v>49</v>
      </c>
    </row>
    <row r="2224" spans="2:17" hidden="1" x14ac:dyDescent="0.25">
      <c r="B2224">
        <v>104993</v>
      </c>
      <c r="C2224" t="s">
        <v>920</v>
      </c>
      <c r="D2224" t="s">
        <v>3836</v>
      </c>
      <c r="E2224" t="s">
        <v>4578</v>
      </c>
      <c r="F2224" t="s">
        <v>4579</v>
      </c>
      <c r="G2224" t="s">
        <v>79</v>
      </c>
      <c r="H2224">
        <v>45573</v>
      </c>
      <c r="I2224">
        <v>5342.02</v>
      </c>
      <c r="Q2224" t="s">
        <v>49</v>
      </c>
    </row>
    <row r="2225" spans="2:17" hidden="1" x14ac:dyDescent="0.25">
      <c r="B2225">
        <v>107786</v>
      </c>
      <c r="C2225" t="s">
        <v>242</v>
      </c>
      <c r="D2225" t="s">
        <v>3836</v>
      </c>
      <c r="E2225" t="s">
        <v>4580</v>
      </c>
      <c r="F2225" t="s">
        <v>4581</v>
      </c>
      <c r="G2225" t="s">
        <v>101</v>
      </c>
      <c r="H2225">
        <v>45713</v>
      </c>
      <c r="I2225">
        <v>132.21</v>
      </c>
      <c r="Q2225" t="s">
        <v>49</v>
      </c>
    </row>
    <row r="2226" spans="2:17" hidden="1" x14ac:dyDescent="0.25">
      <c r="B2226">
        <v>103423</v>
      </c>
      <c r="C2226" t="s">
        <v>82</v>
      </c>
      <c r="D2226" t="s">
        <v>3836</v>
      </c>
      <c r="E2226" t="s">
        <v>4582</v>
      </c>
      <c r="F2226" t="s">
        <v>4583</v>
      </c>
      <c r="G2226" t="s">
        <v>79</v>
      </c>
      <c r="H2226">
        <v>45701</v>
      </c>
      <c r="I2226">
        <v>-158.69</v>
      </c>
      <c r="Q2226" t="s">
        <v>49</v>
      </c>
    </row>
    <row r="2227" spans="2:17" hidden="1" x14ac:dyDescent="0.25">
      <c r="B2227">
        <v>103423</v>
      </c>
      <c r="C2227" t="s">
        <v>82</v>
      </c>
      <c r="D2227" t="s">
        <v>3836</v>
      </c>
      <c r="E2227" t="s">
        <v>4584</v>
      </c>
      <c r="F2227" t="s">
        <v>4585</v>
      </c>
      <c r="G2227" t="s">
        <v>101</v>
      </c>
      <c r="H2227">
        <v>45665</v>
      </c>
      <c r="I2227">
        <v>401.84</v>
      </c>
      <c r="Q2227" t="s">
        <v>49</v>
      </c>
    </row>
    <row r="2228" spans="2:17" hidden="1" x14ac:dyDescent="0.25">
      <c r="B2228">
        <v>103423</v>
      </c>
      <c r="C2228" t="s">
        <v>82</v>
      </c>
      <c r="D2228" t="s">
        <v>3836</v>
      </c>
      <c r="E2228" t="s">
        <v>4586</v>
      </c>
      <c r="F2228" t="s">
        <v>4587</v>
      </c>
      <c r="G2228" t="s">
        <v>79</v>
      </c>
      <c r="H2228">
        <v>45581</v>
      </c>
      <c r="I2228">
        <v>808.41</v>
      </c>
      <c r="Q2228" t="s">
        <v>49</v>
      </c>
    </row>
    <row r="2229" spans="2:17" hidden="1" x14ac:dyDescent="0.25">
      <c r="B2229">
        <v>103423</v>
      </c>
      <c r="C2229" t="s">
        <v>82</v>
      </c>
      <c r="D2229" t="s">
        <v>3836</v>
      </c>
      <c r="E2229" t="s">
        <v>4588</v>
      </c>
      <c r="F2229" t="s">
        <v>4589</v>
      </c>
      <c r="G2229" t="s">
        <v>79</v>
      </c>
      <c r="H2229">
        <v>45586</v>
      </c>
      <c r="I2229">
        <v>4538.3500000000004</v>
      </c>
      <c r="Q2229" t="s">
        <v>49</v>
      </c>
    </row>
    <row r="2230" spans="2:17" hidden="1" x14ac:dyDescent="0.25">
      <c r="B2230">
        <v>107486</v>
      </c>
      <c r="C2230" t="s">
        <v>308</v>
      </c>
      <c r="D2230" t="s">
        <v>3836</v>
      </c>
      <c r="E2230" t="s">
        <v>4590</v>
      </c>
      <c r="F2230" t="s">
        <v>4591</v>
      </c>
      <c r="G2230" t="s">
        <v>79</v>
      </c>
      <c r="H2230">
        <v>45666</v>
      </c>
      <c r="I2230">
        <v>1064.47</v>
      </c>
      <c r="Q2230" t="s">
        <v>49</v>
      </c>
    </row>
    <row r="2231" spans="2:17" hidden="1" x14ac:dyDescent="0.25">
      <c r="B2231">
        <v>129612</v>
      </c>
      <c r="C2231" t="s">
        <v>282</v>
      </c>
      <c r="D2231" t="s">
        <v>3836</v>
      </c>
      <c r="E2231" t="s">
        <v>4592</v>
      </c>
      <c r="F2231" t="s">
        <v>4593</v>
      </c>
      <c r="G2231" t="s">
        <v>79</v>
      </c>
      <c r="H2231">
        <v>45631</v>
      </c>
      <c r="I2231">
        <v>3120.65</v>
      </c>
      <c r="Q2231" t="s">
        <v>49</v>
      </c>
    </row>
    <row r="2232" spans="2:17" hidden="1" x14ac:dyDescent="0.25">
      <c r="B2232">
        <v>103423</v>
      </c>
      <c r="C2232" t="s">
        <v>82</v>
      </c>
      <c r="D2232" t="s">
        <v>3836</v>
      </c>
      <c r="E2232" t="s">
        <v>4594</v>
      </c>
      <c r="F2232" t="s">
        <v>4595</v>
      </c>
      <c r="G2232" t="s">
        <v>79</v>
      </c>
      <c r="H2232">
        <v>45602</v>
      </c>
      <c r="I2232">
        <v>3118.62</v>
      </c>
      <c r="Q2232" t="s">
        <v>49</v>
      </c>
    </row>
    <row r="2233" spans="2:17" hidden="1" x14ac:dyDescent="0.25">
      <c r="B2233" s="56" t="s">
        <v>1331</v>
      </c>
      <c r="C2233" t="s">
        <v>1332</v>
      </c>
      <c r="D2233" t="s">
        <v>3836</v>
      </c>
      <c r="E2233" t="s">
        <v>4596</v>
      </c>
      <c r="F2233" t="s">
        <v>4597</v>
      </c>
      <c r="G2233" t="s">
        <v>79</v>
      </c>
      <c r="H2233">
        <v>45590</v>
      </c>
      <c r="I2233">
        <v>23.04</v>
      </c>
      <c r="Q2233" t="s">
        <v>49</v>
      </c>
    </row>
    <row r="2234" spans="2:17" hidden="1" x14ac:dyDescent="0.25">
      <c r="B2234">
        <v>122430</v>
      </c>
      <c r="C2234" t="s">
        <v>127</v>
      </c>
      <c r="D2234" t="s">
        <v>3836</v>
      </c>
      <c r="E2234" t="s">
        <v>4598</v>
      </c>
      <c r="F2234" t="s">
        <v>4599</v>
      </c>
      <c r="G2234" t="s">
        <v>101</v>
      </c>
      <c r="H2234">
        <v>45700</v>
      </c>
      <c r="I2234">
        <v>120.9</v>
      </c>
      <c r="Q2234" t="s">
        <v>49</v>
      </c>
    </row>
    <row r="2235" spans="2:17" hidden="1" x14ac:dyDescent="0.25">
      <c r="B2235">
        <v>107297</v>
      </c>
      <c r="C2235" t="s">
        <v>286</v>
      </c>
      <c r="D2235" t="s">
        <v>3836</v>
      </c>
      <c r="E2235" t="s">
        <v>4600</v>
      </c>
      <c r="F2235" t="s">
        <v>4601</v>
      </c>
      <c r="G2235" t="s">
        <v>79</v>
      </c>
      <c r="H2235">
        <v>45680</v>
      </c>
      <c r="I2235">
        <v>2110.77</v>
      </c>
      <c r="Q2235" t="s">
        <v>49</v>
      </c>
    </row>
    <row r="2236" spans="2:17" hidden="1" x14ac:dyDescent="0.25">
      <c r="B2236">
        <v>103423</v>
      </c>
      <c r="C2236" t="s">
        <v>82</v>
      </c>
      <c r="D2236" t="s">
        <v>3836</v>
      </c>
      <c r="E2236" t="s">
        <v>4602</v>
      </c>
      <c r="F2236" t="s">
        <v>4603</v>
      </c>
      <c r="G2236" t="s">
        <v>101</v>
      </c>
      <c r="H2236">
        <v>45677</v>
      </c>
      <c r="I2236">
        <v>28281.32</v>
      </c>
      <c r="Q2236" t="s">
        <v>49</v>
      </c>
    </row>
    <row r="2237" spans="2:17" hidden="1" x14ac:dyDescent="0.25">
      <c r="B2237">
        <v>107486</v>
      </c>
      <c r="C2237" t="s">
        <v>308</v>
      </c>
      <c r="D2237" t="s">
        <v>3836</v>
      </c>
      <c r="E2237" t="s">
        <v>4604</v>
      </c>
      <c r="F2237" t="s">
        <v>4605</v>
      </c>
      <c r="G2237" t="s">
        <v>79</v>
      </c>
      <c r="H2237">
        <v>45666</v>
      </c>
      <c r="I2237">
        <v>650.29</v>
      </c>
      <c r="Q2237" t="s">
        <v>49</v>
      </c>
    </row>
    <row r="2238" spans="2:17" hidden="1" x14ac:dyDescent="0.25">
      <c r="B2238">
        <v>107786</v>
      </c>
      <c r="C2238" t="s">
        <v>242</v>
      </c>
      <c r="D2238" t="s">
        <v>3836</v>
      </c>
      <c r="E2238" t="s">
        <v>4606</v>
      </c>
      <c r="F2238" t="s">
        <v>4607</v>
      </c>
      <c r="G2238" t="s">
        <v>79</v>
      </c>
      <c r="H2238">
        <v>45590</v>
      </c>
      <c r="I2238">
        <v>1191.8699999999999</v>
      </c>
      <c r="Q2238" t="s">
        <v>49</v>
      </c>
    </row>
    <row r="2239" spans="2:17" hidden="1" x14ac:dyDescent="0.25">
      <c r="B2239">
        <v>101526</v>
      </c>
      <c r="C2239" t="s">
        <v>82</v>
      </c>
      <c r="D2239" t="s">
        <v>3836</v>
      </c>
      <c r="E2239" t="s">
        <v>4608</v>
      </c>
      <c r="F2239" t="s">
        <v>4609</v>
      </c>
      <c r="G2239" t="s">
        <v>79</v>
      </c>
      <c r="H2239">
        <v>45629</v>
      </c>
      <c r="I2239">
        <v>1445.13</v>
      </c>
      <c r="Q2239" t="s">
        <v>49</v>
      </c>
    </row>
    <row r="2240" spans="2:17" hidden="1" x14ac:dyDescent="0.25">
      <c r="B2240">
        <v>107786</v>
      </c>
      <c r="C2240" t="s">
        <v>242</v>
      </c>
      <c r="D2240" t="s">
        <v>3836</v>
      </c>
      <c r="E2240" t="s">
        <v>4610</v>
      </c>
      <c r="F2240" t="s">
        <v>4611</v>
      </c>
      <c r="G2240" t="s">
        <v>79</v>
      </c>
      <c r="H2240">
        <v>45600</v>
      </c>
      <c r="I2240">
        <v>258.62</v>
      </c>
      <c r="Q2240" t="s">
        <v>49</v>
      </c>
    </row>
    <row r="2241" spans="2:17" hidden="1" x14ac:dyDescent="0.25">
      <c r="B2241">
        <v>104758</v>
      </c>
      <c r="C2241" t="s">
        <v>188</v>
      </c>
      <c r="D2241" t="s">
        <v>3836</v>
      </c>
      <c r="E2241" t="s">
        <v>4612</v>
      </c>
      <c r="F2241" t="s">
        <v>4613</v>
      </c>
      <c r="G2241" t="s">
        <v>79</v>
      </c>
      <c r="H2241">
        <v>45610</v>
      </c>
      <c r="I2241">
        <v>80.400000000000006</v>
      </c>
      <c r="Q2241" t="s">
        <v>49</v>
      </c>
    </row>
    <row r="2242" spans="2:17" hidden="1" x14ac:dyDescent="0.25">
      <c r="B2242">
        <v>107486</v>
      </c>
      <c r="C2242" t="s">
        <v>308</v>
      </c>
      <c r="D2242" t="s">
        <v>3836</v>
      </c>
      <c r="E2242" t="s">
        <v>4614</v>
      </c>
      <c r="F2242" t="s">
        <v>4615</v>
      </c>
      <c r="G2242" t="s">
        <v>101</v>
      </c>
      <c r="H2242">
        <v>45708</v>
      </c>
      <c r="I2242">
        <v>802.95</v>
      </c>
      <c r="Q2242" t="s">
        <v>49</v>
      </c>
    </row>
    <row r="2243" spans="2:17" hidden="1" x14ac:dyDescent="0.25">
      <c r="B2243">
        <v>103423</v>
      </c>
      <c r="C2243" t="s">
        <v>82</v>
      </c>
      <c r="D2243" t="s">
        <v>3836</v>
      </c>
      <c r="E2243" t="s">
        <v>4616</v>
      </c>
      <c r="F2243" t="s">
        <v>4617</v>
      </c>
      <c r="G2243" t="s">
        <v>101</v>
      </c>
      <c r="H2243">
        <v>45678</v>
      </c>
      <c r="I2243">
        <v>2336.37</v>
      </c>
      <c r="Q2243" t="s">
        <v>49</v>
      </c>
    </row>
    <row r="2244" spans="2:17" hidden="1" x14ac:dyDescent="0.25">
      <c r="B2244">
        <v>107659</v>
      </c>
      <c r="C2244" t="s">
        <v>679</v>
      </c>
      <c r="D2244" t="s">
        <v>3836</v>
      </c>
      <c r="E2244" t="s">
        <v>4618</v>
      </c>
      <c r="F2244" t="s">
        <v>4619</v>
      </c>
      <c r="G2244" t="s">
        <v>101</v>
      </c>
      <c r="H2244">
        <v>45696</v>
      </c>
      <c r="I2244">
        <v>1110.3800000000001</v>
      </c>
      <c r="Q2244" t="s">
        <v>49</v>
      </c>
    </row>
    <row r="2245" spans="2:17" hidden="1" x14ac:dyDescent="0.25">
      <c r="B2245">
        <v>103423</v>
      </c>
      <c r="C2245" t="s">
        <v>82</v>
      </c>
      <c r="D2245" t="s">
        <v>3836</v>
      </c>
      <c r="E2245" t="s">
        <v>4620</v>
      </c>
      <c r="F2245" t="s">
        <v>3841</v>
      </c>
      <c r="G2245" t="s">
        <v>79</v>
      </c>
      <c r="H2245">
        <v>45594</v>
      </c>
      <c r="I2245">
        <v>4809.51</v>
      </c>
      <c r="Q2245" t="s">
        <v>49</v>
      </c>
    </row>
    <row r="2246" spans="2:17" hidden="1" x14ac:dyDescent="0.25">
      <c r="B2246">
        <v>107659</v>
      </c>
      <c r="C2246" t="s">
        <v>679</v>
      </c>
      <c r="D2246" t="s">
        <v>3836</v>
      </c>
      <c r="E2246" t="s">
        <v>4621</v>
      </c>
      <c r="F2246" t="s">
        <v>4622</v>
      </c>
      <c r="G2246" t="s">
        <v>79</v>
      </c>
      <c r="H2246">
        <v>45589</v>
      </c>
      <c r="I2246">
        <v>1749.4</v>
      </c>
      <c r="Q2246" t="s">
        <v>49</v>
      </c>
    </row>
    <row r="2247" spans="2:17" hidden="1" x14ac:dyDescent="0.25">
      <c r="B2247">
        <v>109455</v>
      </c>
      <c r="C2247" t="s">
        <v>312</v>
      </c>
      <c r="D2247" t="s">
        <v>3836</v>
      </c>
      <c r="E2247" t="s">
        <v>4623</v>
      </c>
      <c r="F2247" t="s">
        <v>4624</v>
      </c>
      <c r="G2247" t="s">
        <v>101</v>
      </c>
      <c r="H2247">
        <v>45666</v>
      </c>
      <c r="I2247">
        <v>146.54</v>
      </c>
      <c r="Q2247" t="s">
        <v>49</v>
      </c>
    </row>
    <row r="2248" spans="2:17" hidden="1" x14ac:dyDescent="0.25">
      <c r="B2248">
        <v>101857</v>
      </c>
      <c r="C2248" t="s">
        <v>565</v>
      </c>
      <c r="D2248" t="s">
        <v>3836</v>
      </c>
      <c r="E2248" t="s">
        <v>4625</v>
      </c>
      <c r="F2248" t="s">
        <v>4626</v>
      </c>
      <c r="G2248" t="s">
        <v>79</v>
      </c>
      <c r="H2248">
        <v>45617</v>
      </c>
      <c r="I2248">
        <v>4321.71</v>
      </c>
      <c r="Q2248" t="s">
        <v>49</v>
      </c>
    </row>
    <row r="2249" spans="2:17" hidden="1" x14ac:dyDescent="0.25">
      <c r="B2249">
        <v>104758</v>
      </c>
      <c r="C2249" t="s">
        <v>188</v>
      </c>
      <c r="D2249" t="s">
        <v>3836</v>
      </c>
      <c r="E2249" t="s">
        <v>4627</v>
      </c>
      <c r="F2249" t="s">
        <v>4628</v>
      </c>
      <c r="G2249" t="s">
        <v>79</v>
      </c>
      <c r="H2249">
        <v>45623</v>
      </c>
      <c r="I2249">
        <v>173.28</v>
      </c>
      <c r="Q2249" t="s">
        <v>49</v>
      </c>
    </row>
    <row r="2250" spans="2:17" hidden="1" x14ac:dyDescent="0.25">
      <c r="B2250">
        <v>102775</v>
      </c>
      <c r="C2250" t="s">
        <v>75</v>
      </c>
      <c r="D2250" t="s">
        <v>3836</v>
      </c>
      <c r="E2250" t="s">
        <v>4629</v>
      </c>
      <c r="F2250" t="s">
        <v>4630</v>
      </c>
      <c r="G2250" t="s">
        <v>79</v>
      </c>
      <c r="H2250">
        <v>45581</v>
      </c>
      <c r="I2250">
        <v>1435.2</v>
      </c>
      <c r="Q2250" t="s">
        <v>49</v>
      </c>
    </row>
    <row r="2251" spans="2:17" hidden="1" x14ac:dyDescent="0.25">
      <c r="B2251">
        <v>128340</v>
      </c>
      <c r="C2251" t="s">
        <v>137</v>
      </c>
      <c r="D2251" t="s">
        <v>3836</v>
      </c>
      <c r="E2251" t="s">
        <v>4631</v>
      </c>
      <c r="F2251" t="s">
        <v>4632</v>
      </c>
      <c r="G2251" t="s">
        <v>79</v>
      </c>
      <c r="H2251">
        <v>45665</v>
      </c>
      <c r="I2251">
        <v>309.70999999999998</v>
      </c>
      <c r="Q2251" t="s">
        <v>49</v>
      </c>
    </row>
    <row r="2252" spans="2:17" hidden="1" x14ac:dyDescent="0.25">
      <c r="B2252">
        <v>109043</v>
      </c>
      <c r="C2252" t="s">
        <v>2533</v>
      </c>
      <c r="D2252" t="s">
        <v>3836</v>
      </c>
      <c r="E2252" t="s">
        <v>4633</v>
      </c>
      <c r="F2252" t="s">
        <v>4634</v>
      </c>
      <c r="G2252" t="s">
        <v>79</v>
      </c>
      <c r="H2252">
        <v>45686</v>
      </c>
      <c r="I2252">
        <v>16931.88</v>
      </c>
      <c r="Q2252" t="s">
        <v>49</v>
      </c>
    </row>
    <row r="2253" spans="2:17" hidden="1" x14ac:dyDescent="0.25">
      <c r="B2253">
        <v>107786</v>
      </c>
      <c r="C2253" t="s">
        <v>242</v>
      </c>
      <c r="D2253" t="s">
        <v>3836</v>
      </c>
      <c r="E2253" t="s">
        <v>4635</v>
      </c>
      <c r="F2253" t="s">
        <v>4636</v>
      </c>
      <c r="G2253" t="s">
        <v>101</v>
      </c>
      <c r="H2253">
        <v>45677</v>
      </c>
      <c r="I2253">
        <v>116.7</v>
      </c>
      <c r="Q2253" t="s">
        <v>49</v>
      </c>
    </row>
    <row r="2254" spans="2:17" hidden="1" x14ac:dyDescent="0.25">
      <c r="B2254">
        <v>107659</v>
      </c>
      <c r="C2254" t="s">
        <v>679</v>
      </c>
      <c r="D2254" t="s">
        <v>3836</v>
      </c>
      <c r="E2254" t="s">
        <v>4637</v>
      </c>
      <c r="F2254" t="s">
        <v>4638</v>
      </c>
      <c r="G2254" t="s">
        <v>79</v>
      </c>
      <c r="H2254">
        <v>45635</v>
      </c>
      <c r="I2254">
        <v>527.73</v>
      </c>
      <c r="Q2254" t="s">
        <v>49</v>
      </c>
    </row>
    <row r="2255" spans="2:17" hidden="1" x14ac:dyDescent="0.25">
      <c r="B2255">
        <v>103269</v>
      </c>
      <c r="C2255" t="s">
        <v>262</v>
      </c>
      <c r="D2255" t="s">
        <v>3836</v>
      </c>
      <c r="E2255" t="s">
        <v>4639</v>
      </c>
      <c r="F2255" t="s">
        <v>4640</v>
      </c>
      <c r="G2255" t="s">
        <v>79</v>
      </c>
      <c r="H2255">
        <v>45684</v>
      </c>
      <c r="I2255">
        <v>-2149.1999999999998</v>
      </c>
      <c r="Q2255" t="s">
        <v>49</v>
      </c>
    </row>
    <row r="2256" spans="2:17" hidden="1" x14ac:dyDescent="0.25">
      <c r="B2256">
        <v>104758</v>
      </c>
      <c r="C2256" t="s">
        <v>188</v>
      </c>
      <c r="D2256" t="s">
        <v>3836</v>
      </c>
      <c r="E2256" t="s">
        <v>4641</v>
      </c>
      <c r="F2256" t="s">
        <v>4642</v>
      </c>
      <c r="G2256" t="s">
        <v>79</v>
      </c>
      <c r="H2256">
        <v>45604</v>
      </c>
      <c r="I2256">
        <v>562.79999999999995</v>
      </c>
      <c r="Q2256" t="s">
        <v>49</v>
      </c>
    </row>
    <row r="2257" spans="2:17" hidden="1" x14ac:dyDescent="0.25">
      <c r="B2257">
        <v>121550</v>
      </c>
      <c r="C2257" t="s">
        <v>418</v>
      </c>
      <c r="D2257" t="s">
        <v>3836</v>
      </c>
      <c r="E2257" t="s">
        <v>4643</v>
      </c>
      <c r="F2257" t="s">
        <v>4644</v>
      </c>
      <c r="G2257" t="s">
        <v>101</v>
      </c>
      <c r="H2257">
        <v>45649</v>
      </c>
      <c r="I2257">
        <v>78.260000000000005</v>
      </c>
      <c r="Q2257" t="s">
        <v>49</v>
      </c>
    </row>
    <row r="2258" spans="2:17" hidden="1" x14ac:dyDescent="0.25">
      <c r="B2258">
        <v>107786</v>
      </c>
      <c r="C2258" t="s">
        <v>242</v>
      </c>
      <c r="D2258" t="s">
        <v>3836</v>
      </c>
      <c r="E2258" t="s">
        <v>4645</v>
      </c>
      <c r="F2258" t="s">
        <v>4646</v>
      </c>
      <c r="G2258" t="s">
        <v>79</v>
      </c>
      <c r="H2258">
        <v>45642</v>
      </c>
      <c r="I2258">
        <v>971.09</v>
      </c>
      <c r="Q2258" t="s">
        <v>49</v>
      </c>
    </row>
    <row r="2259" spans="2:17" hidden="1" x14ac:dyDescent="0.25">
      <c r="B2259">
        <v>107776</v>
      </c>
      <c r="C2259" t="s">
        <v>151</v>
      </c>
      <c r="D2259" t="s">
        <v>3836</v>
      </c>
      <c r="E2259" t="s">
        <v>4647</v>
      </c>
      <c r="F2259" t="s">
        <v>4648</v>
      </c>
      <c r="G2259" t="s">
        <v>79</v>
      </c>
      <c r="H2259">
        <v>45638</v>
      </c>
      <c r="I2259">
        <v>-174.38</v>
      </c>
      <c r="Q2259" t="s">
        <v>49</v>
      </c>
    </row>
    <row r="2260" spans="2:17" hidden="1" x14ac:dyDescent="0.25">
      <c r="B2260">
        <v>108481</v>
      </c>
      <c r="C2260" t="s">
        <v>121</v>
      </c>
      <c r="D2260" t="s">
        <v>3836</v>
      </c>
      <c r="E2260" t="s">
        <v>4649</v>
      </c>
      <c r="F2260" t="s">
        <v>4650</v>
      </c>
      <c r="G2260" t="s">
        <v>79</v>
      </c>
      <c r="H2260">
        <v>45635</v>
      </c>
      <c r="I2260">
        <v>279.7</v>
      </c>
      <c r="Q2260" t="s">
        <v>49</v>
      </c>
    </row>
    <row r="2261" spans="2:17" hidden="1" x14ac:dyDescent="0.25">
      <c r="B2261">
        <v>107486</v>
      </c>
      <c r="C2261" t="s">
        <v>308</v>
      </c>
      <c r="D2261" t="s">
        <v>3836</v>
      </c>
      <c r="E2261" t="s">
        <v>4651</v>
      </c>
      <c r="F2261" t="s">
        <v>4652</v>
      </c>
      <c r="G2261" t="s">
        <v>101</v>
      </c>
      <c r="H2261">
        <v>45714</v>
      </c>
      <c r="I2261">
        <v>174.63</v>
      </c>
      <c r="Q2261" t="s">
        <v>49</v>
      </c>
    </row>
    <row r="2262" spans="2:17" hidden="1" x14ac:dyDescent="0.25">
      <c r="B2262">
        <v>103423</v>
      </c>
      <c r="C2262" t="s">
        <v>82</v>
      </c>
      <c r="D2262" t="s">
        <v>3836</v>
      </c>
      <c r="E2262" t="s">
        <v>4653</v>
      </c>
      <c r="F2262" t="s">
        <v>4654</v>
      </c>
      <c r="G2262" t="s">
        <v>79</v>
      </c>
      <c r="H2262">
        <v>45638</v>
      </c>
      <c r="I2262">
        <v>4065.52</v>
      </c>
      <c r="Q2262" t="s">
        <v>49</v>
      </c>
    </row>
    <row r="2263" spans="2:17" hidden="1" x14ac:dyDescent="0.25">
      <c r="B2263">
        <v>122247</v>
      </c>
      <c r="C2263" t="s">
        <v>111</v>
      </c>
      <c r="D2263" t="s">
        <v>3836</v>
      </c>
      <c r="E2263" t="s">
        <v>4655</v>
      </c>
      <c r="F2263" t="s">
        <v>4027</v>
      </c>
      <c r="G2263" t="s">
        <v>79</v>
      </c>
      <c r="H2263">
        <v>45656</v>
      </c>
      <c r="I2263">
        <v>35371.120000000003</v>
      </c>
      <c r="Q2263" t="s">
        <v>49</v>
      </c>
    </row>
    <row r="2264" spans="2:17" hidden="1" x14ac:dyDescent="0.25">
      <c r="B2264">
        <v>103423</v>
      </c>
      <c r="C2264" t="s">
        <v>82</v>
      </c>
      <c r="D2264" t="s">
        <v>3836</v>
      </c>
      <c r="E2264" t="s">
        <v>4656</v>
      </c>
      <c r="F2264" t="s">
        <v>4657</v>
      </c>
      <c r="G2264" t="s">
        <v>79</v>
      </c>
      <c r="H2264">
        <v>45613</v>
      </c>
      <c r="I2264">
        <v>5140.62</v>
      </c>
      <c r="Q2264" t="s">
        <v>49</v>
      </c>
    </row>
    <row r="2265" spans="2:17" hidden="1" x14ac:dyDescent="0.25">
      <c r="B2265">
        <v>103423</v>
      </c>
      <c r="C2265" t="s">
        <v>82</v>
      </c>
      <c r="D2265" t="s">
        <v>3836</v>
      </c>
      <c r="E2265" t="s">
        <v>4658</v>
      </c>
      <c r="F2265" t="s">
        <v>3838</v>
      </c>
      <c r="G2265" t="s">
        <v>79</v>
      </c>
      <c r="H2265">
        <v>45622</v>
      </c>
      <c r="I2265">
        <v>-2426</v>
      </c>
      <c r="Q2265" t="s">
        <v>49</v>
      </c>
    </row>
    <row r="2266" spans="2:17" hidden="1" x14ac:dyDescent="0.25">
      <c r="B2266">
        <v>122034</v>
      </c>
      <c r="C2266" t="s">
        <v>575</v>
      </c>
      <c r="D2266" t="s">
        <v>3836</v>
      </c>
      <c r="E2266" t="s">
        <v>4659</v>
      </c>
      <c r="F2266" t="s">
        <v>4660</v>
      </c>
      <c r="G2266" t="s">
        <v>101</v>
      </c>
      <c r="H2266">
        <v>45694</v>
      </c>
      <c r="I2266">
        <v>5012.68</v>
      </c>
      <c r="Q2266" t="s">
        <v>49</v>
      </c>
    </row>
    <row r="2267" spans="2:17" hidden="1" x14ac:dyDescent="0.25">
      <c r="B2267">
        <v>128340</v>
      </c>
      <c r="C2267" t="s">
        <v>137</v>
      </c>
      <c r="D2267" t="s">
        <v>3836</v>
      </c>
      <c r="E2267" t="s">
        <v>4661</v>
      </c>
      <c r="F2267" t="s">
        <v>4662</v>
      </c>
      <c r="G2267" t="s">
        <v>79</v>
      </c>
      <c r="H2267">
        <v>45589</v>
      </c>
      <c r="I2267">
        <v>35462.980000000003</v>
      </c>
      <c r="Q2267" t="s">
        <v>49</v>
      </c>
    </row>
    <row r="2268" spans="2:17" hidden="1" x14ac:dyDescent="0.25">
      <c r="B2268">
        <v>107412</v>
      </c>
      <c r="C2268" t="s">
        <v>1322</v>
      </c>
      <c r="D2268" t="s">
        <v>3836</v>
      </c>
      <c r="E2268" t="s">
        <v>4663</v>
      </c>
      <c r="F2268" t="s">
        <v>4664</v>
      </c>
      <c r="G2268" t="s">
        <v>79</v>
      </c>
      <c r="H2268">
        <v>45618</v>
      </c>
      <c r="I2268">
        <v>458.69</v>
      </c>
      <c r="Q2268" t="s">
        <v>49</v>
      </c>
    </row>
    <row r="2269" spans="2:17" hidden="1" x14ac:dyDescent="0.25">
      <c r="B2269">
        <v>104758</v>
      </c>
      <c r="C2269" t="s">
        <v>188</v>
      </c>
      <c r="D2269" t="s">
        <v>3836</v>
      </c>
      <c r="E2269" t="s">
        <v>4665</v>
      </c>
      <c r="F2269" t="s">
        <v>4666</v>
      </c>
      <c r="G2269" t="s">
        <v>79</v>
      </c>
      <c r="H2269">
        <v>45665</v>
      </c>
      <c r="I2269">
        <v>80.400000000000006</v>
      </c>
      <c r="Q2269" t="s">
        <v>49</v>
      </c>
    </row>
    <row r="2270" spans="2:17" hidden="1" x14ac:dyDescent="0.25">
      <c r="B2270">
        <v>107776</v>
      </c>
      <c r="C2270" t="s">
        <v>151</v>
      </c>
      <c r="D2270" t="s">
        <v>3836</v>
      </c>
      <c r="E2270" t="s">
        <v>4667</v>
      </c>
      <c r="F2270" t="s">
        <v>4668</v>
      </c>
      <c r="G2270" t="s">
        <v>79</v>
      </c>
      <c r="H2270">
        <v>45581</v>
      </c>
      <c r="I2270">
        <v>1456.17</v>
      </c>
      <c r="Q2270" t="s">
        <v>49</v>
      </c>
    </row>
    <row r="2271" spans="2:17" hidden="1" x14ac:dyDescent="0.25">
      <c r="B2271">
        <v>103423</v>
      </c>
      <c r="C2271" t="s">
        <v>82</v>
      </c>
      <c r="D2271" t="s">
        <v>3836</v>
      </c>
      <c r="E2271" t="s">
        <v>4669</v>
      </c>
      <c r="F2271" t="s">
        <v>4670</v>
      </c>
      <c r="G2271" t="s">
        <v>101</v>
      </c>
      <c r="H2271">
        <v>45652</v>
      </c>
      <c r="I2271">
        <v>1787.47</v>
      </c>
      <c r="Q2271" t="s">
        <v>49</v>
      </c>
    </row>
    <row r="2272" spans="2:17" hidden="1" x14ac:dyDescent="0.25">
      <c r="B2272">
        <v>107786</v>
      </c>
      <c r="C2272" t="s">
        <v>242</v>
      </c>
      <c r="D2272" t="s">
        <v>3836</v>
      </c>
      <c r="E2272" t="s">
        <v>4671</v>
      </c>
      <c r="F2272" t="s">
        <v>4672</v>
      </c>
      <c r="G2272" t="s">
        <v>79</v>
      </c>
      <c r="H2272">
        <v>45642</v>
      </c>
      <c r="I2272">
        <v>686.69</v>
      </c>
      <c r="Q2272" t="s">
        <v>49</v>
      </c>
    </row>
    <row r="2273" spans="2:17" hidden="1" x14ac:dyDescent="0.25">
      <c r="B2273">
        <v>108186</v>
      </c>
      <c r="C2273" t="s">
        <v>624</v>
      </c>
      <c r="D2273" t="s">
        <v>3836</v>
      </c>
      <c r="E2273" t="s">
        <v>4673</v>
      </c>
      <c r="F2273" t="s">
        <v>4674</v>
      </c>
      <c r="G2273" t="s">
        <v>79</v>
      </c>
      <c r="H2273">
        <v>45608</v>
      </c>
      <c r="I2273">
        <v>37807.360000000001</v>
      </c>
      <c r="Q2273" t="s">
        <v>49</v>
      </c>
    </row>
    <row r="2274" spans="2:17" hidden="1" x14ac:dyDescent="0.25">
      <c r="B2274">
        <v>108481</v>
      </c>
      <c r="C2274" t="s">
        <v>121</v>
      </c>
      <c r="D2274" t="s">
        <v>3836</v>
      </c>
      <c r="E2274" t="s">
        <v>4675</v>
      </c>
      <c r="F2274" t="s">
        <v>4676</v>
      </c>
      <c r="G2274" t="s">
        <v>79</v>
      </c>
      <c r="H2274">
        <v>45602</v>
      </c>
      <c r="I2274">
        <v>14607.6</v>
      </c>
      <c r="Q2274" t="s">
        <v>49</v>
      </c>
    </row>
    <row r="2275" spans="2:17" hidden="1" x14ac:dyDescent="0.25">
      <c r="B2275">
        <v>107786</v>
      </c>
      <c r="C2275" t="s">
        <v>242</v>
      </c>
      <c r="D2275" t="s">
        <v>3836</v>
      </c>
      <c r="E2275" t="s">
        <v>4677</v>
      </c>
      <c r="F2275" t="s">
        <v>4678</v>
      </c>
      <c r="G2275" t="s">
        <v>101</v>
      </c>
      <c r="H2275">
        <v>45712</v>
      </c>
      <c r="I2275">
        <v>40.15</v>
      </c>
      <c r="Q2275" t="s">
        <v>49</v>
      </c>
    </row>
    <row r="2276" spans="2:17" hidden="1" x14ac:dyDescent="0.25">
      <c r="B2276">
        <v>104758</v>
      </c>
      <c r="C2276" t="s">
        <v>188</v>
      </c>
      <c r="D2276" t="s">
        <v>3836</v>
      </c>
      <c r="E2276" t="s">
        <v>4679</v>
      </c>
      <c r="F2276" t="s">
        <v>4680</v>
      </c>
      <c r="G2276" t="s">
        <v>79</v>
      </c>
      <c r="H2276">
        <v>45587</v>
      </c>
      <c r="I2276">
        <v>312</v>
      </c>
      <c r="Q2276" t="s">
        <v>49</v>
      </c>
    </row>
    <row r="2277" spans="2:17" hidden="1" x14ac:dyDescent="0.25">
      <c r="B2277">
        <v>107768</v>
      </c>
      <c r="C2277" t="s">
        <v>225</v>
      </c>
      <c r="D2277" t="s">
        <v>3836</v>
      </c>
      <c r="E2277" t="s">
        <v>4681</v>
      </c>
      <c r="F2277" t="s">
        <v>4682</v>
      </c>
      <c r="G2277" t="s">
        <v>79</v>
      </c>
      <c r="H2277">
        <v>45659</v>
      </c>
      <c r="I2277">
        <v>4935.9799999999996</v>
      </c>
      <c r="Q2277" t="s">
        <v>49</v>
      </c>
    </row>
    <row r="2278" spans="2:17" hidden="1" x14ac:dyDescent="0.25">
      <c r="B2278">
        <v>107297</v>
      </c>
      <c r="C2278" t="s">
        <v>286</v>
      </c>
      <c r="D2278" t="s">
        <v>3836</v>
      </c>
      <c r="E2278" t="s">
        <v>4683</v>
      </c>
      <c r="F2278" t="s">
        <v>4684</v>
      </c>
      <c r="G2278" t="s">
        <v>79</v>
      </c>
      <c r="H2278">
        <v>45652</v>
      </c>
      <c r="I2278">
        <v>3554.74</v>
      </c>
      <c r="Q2278" t="s">
        <v>49</v>
      </c>
    </row>
    <row r="2279" spans="2:17" hidden="1" x14ac:dyDescent="0.25">
      <c r="B2279">
        <v>107776</v>
      </c>
      <c r="C2279" t="s">
        <v>151</v>
      </c>
      <c r="D2279" t="s">
        <v>3836</v>
      </c>
      <c r="E2279" t="s">
        <v>4685</v>
      </c>
      <c r="F2279" t="s">
        <v>4686</v>
      </c>
      <c r="G2279" t="s">
        <v>79</v>
      </c>
      <c r="H2279">
        <v>45617</v>
      </c>
      <c r="I2279">
        <v>210.03</v>
      </c>
      <c r="Q2279" t="s">
        <v>49</v>
      </c>
    </row>
    <row r="2280" spans="2:17" hidden="1" x14ac:dyDescent="0.25">
      <c r="B2280">
        <v>129003</v>
      </c>
      <c r="C2280" t="s">
        <v>2374</v>
      </c>
      <c r="D2280" t="s">
        <v>3836</v>
      </c>
      <c r="E2280" t="s">
        <v>4687</v>
      </c>
      <c r="F2280" t="s">
        <v>3887</v>
      </c>
      <c r="G2280" t="s">
        <v>79</v>
      </c>
      <c r="H2280">
        <v>45649</v>
      </c>
      <c r="I2280">
        <v>12951</v>
      </c>
      <c r="Q2280" t="s">
        <v>49</v>
      </c>
    </row>
    <row r="2281" spans="2:17" hidden="1" x14ac:dyDescent="0.25">
      <c r="B2281">
        <v>107786</v>
      </c>
      <c r="C2281" t="s">
        <v>242</v>
      </c>
      <c r="D2281" t="s">
        <v>3836</v>
      </c>
      <c r="E2281" t="s">
        <v>4688</v>
      </c>
      <c r="F2281" t="s">
        <v>4689</v>
      </c>
      <c r="G2281" t="s">
        <v>79</v>
      </c>
      <c r="H2281">
        <v>45621</v>
      </c>
      <c r="I2281">
        <v>521.36</v>
      </c>
      <c r="Q2281" t="s">
        <v>49</v>
      </c>
    </row>
    <row r="2282" spans="2:17" hidden="1" x14ac:dyDescent="0.25">
      <c r="B2282">
        <v>107786</v>
      </c>
      <c r="C2282" t="s">
        <v>242</v>
      </c>
      <c r="D2282" t="s">
        <v>3836</v>
      </c>
      <c r="E2282" t="s">
        <v>4690</v>
      </c>
      <c r="F2282" t="s">
        <v>4691</v>
      </c>
      <c r="G2282" t="s">
        <v>101</v>
      </c>
      <c r="H2282">
        <v>45715</v>
      </c>
      <c r="I2282">
        <v>702.1</v>
      </c>
      <c r="Q2282" t="s">
        <v>49</v>
      </c>
    </row>
    <row r="2283" spans="2:17" hidden="1" x14ac:dyDescent="0.25">
      <c r="B2283">
        <v>107776</v>
      </c>
      <c r="C2283" t="s">
        <v>151</v>
      </c>
      <c r="D2283" t="s">
        <v>3836</v>
      </c>
      <c r="E2283" t="s">
        <v>4692</v>
      </c>
      <c r="F2283" t="s">
        <v>4693</v>
      </c>
      <c r="G2283" t="s">
        <v>79</v>
      </c>
      <c r="H2283">
        <v>45611</v>
      </c>
      <c r="I2283">
        <v>94.09</v>
      </c>
      <c r="Q2283" t="s">
        <v>49</v>
      </c>
    </row>
    <row r="2284" spans="2:17" hidden="1" x14ac:dyDescent="0.25">
      <c r="B2284">
        <v>107659</v>
      </c>
      <c r="C2284" t="s">
        <v>679</v>
      </c>
      <c r="D2284" t="s">
        <v>3836</v>
      </c>
      <c r="E2284" t="s">
        <v>4694</v>
      </c>
      <c r="F2284" t="s">
        <v>4695</v>
      </c>
      <c r="G2284" t="s">
        <v>79</v>
      </c>
      <c r="H2284">
        <v>45643</v>
      </c>
      <c r="I2284">
        <v>1993.44</v>
      </c>
      <c r="Q2284" t="s">
        <v>49</v>
      </c>
    </row>
    <row r="2285" spans="2:17" hidden="1" x14ac:dyDescent="0.25">
      <c r="B2285">
        <v>104758</v>
      </c>
      <c r="C2285" t="s">
        <v>188</v>
      </c>
      <c r="D2285" t="s">
        <v>3836</v>
      </c>
      <c r="E2285" t="s">
        <v>4696</v>
      </c>
      <c r="F2285" t="s">
        <v>4697</v>
      </c>
      <c r="G2285" t="s">
        <v>79</v>
      </c>
      <c r="H2285">
        <v>45630</v>
      </c>
      <c r="I2285">
        <v>-1453.2</v>
      </c>
      <c r="Q2285" t="s">
        <v>49</v>
      </c>
    </row>
    <row r="2286" spans="2:17" hidden="1" x14ac:dyDescent="0.25">
      <c r="B2286">
        <v>107786</v>
      </c>
      <c r="C2286" t="s">
        <v>242</v>
      </c>
      <c r="D2286" t="s">
        <v>3836</v>
      </c>
      <c r="E2286" t="s">
        <v>4698</v>
      </c>
      <c r="F2286" t="s">
        <v>4699</v>
      </c>
      <c r="G2286" t="s">
        <v>79</v>
      </c>
      <c r="H2286">
        <v>45572</v>
      </c>
      <c r="I2286">
        <v>286.05</v>
      </c>
      <c r="Q2286" t="s">
        <v>49</v>
      </c>
    </row>
    <row r="2287" spans="2:17" hidden="1" x14ac:dyDescent="0.25">
      <c r="B2287">
        <v>107786</v>
      </c>
      <c r="C2287" t="s">
        <v>242</v>
      </c>
      <c r="D2287" t="s">
        <v>3836</v>
      </c>
      <c r="E2287" t="s">
        <v>4700</v>
      </c>
      <c r="F2287" t="s">
        <v>4701</v>
      </c>
      <c r="G2287" t="s">
        <v>79</v>
      </c>
      <c r="H2287">
        <v>45628</v>
      </c>
      <c r="I2287">
        <v>7.13</v>
      </c>
      <c r="Q2287" t="s">
        <v>49</v>
      </c>
    </row>
    <row r="2288" spans="2:17" hidden="1" x14ac:dyDescent="0.25">
      <c r="B2288">
        <v>129332</v>
      </c>
      <c r="C2288" t="s">
        <v>3875</v>
      </c>
      <c r="D2288" t="s">
        <v>3836</v>
      </c>
      <c r="E2288" t="s">
        <v>4702</v>
      </c>
      <c r="F2288" t="s">
        <v>4703</v>
      </c>
      <c r="G2288" t="s">
        <v>79</v>
      </c>
      <c r="H2288">
        <v>45695</v>
      </c>
      <c r="I2288">
        <v>11170.25</v>
      </c>
      <c r="Q2288" t="s">
        <v>49</v>
      </c>
    </row>
    <row r="2289" spans="2:17" hidden="1" x14ac:dyDescent="0.25">
      <c r="B2289">
        <v>107786</v>
      </c>
      <c r="C2289" t="s">
        <v>242</v>
      </c>
      <c r="D2289" t="s">
        <v>3836</v>
      </c>
      <c r="E2289" t="s">
        <v>4704</v>
      </c>
      <c r="F2289" t="s">
        <v>4511</v>
      </c>
      <c r="G2289" t="s">
        <v>79</v>
      </c>
      <c r="H2289">
        <v>45628</v>
      </c>
      <c r="I2289">
        <v>357.56</v>
      </c>
      <c r="Q2289" t="s">
        <v>49</v>
      </c>
    </row>
    <row r="2290" spans="2:17" hidden="1" x14ac:dyDescent="0.25">
      <c r="B2290">
        <v>104758</v>
      </c>
      <c r="C2290" t="s">
        <v>188</v>
      </c>
      <c r="D2290" t="s">
        <v>3836</v>
      </c>
      <c r="E2290" t="s">
        <v>4705</v>
      </c>
      <c r="F2290" t="s">
        <v>4706</v>
      </c>
      <c r="G2290" t="s">
        <v>79</v>
      </c>
      <c r="H2290">
        <v>45574</v>
      </c>
      <c r="I2290">
        <v>-723.6</v>
      </c>
      <c r="Q2290" t="s">
        <v>49</v>
      </c>
    </row>
    <row r="2291" spans="2:17" hidden="1" x14ac:dyDescent="0.25">
      <c r="B2291">
        <v>108481</v>
      </c>
      <c r="C2291" t="s">
        <v>121</v>
      </c>
      <c r="D2291" t="s">
        <v>3836</v>
      </c>
      <c r="E2291" t="s">
        <v>4707</v>
      </c>
      <c r="F2291" t="s">
        <v>3895</v>
      </c>
      <c r="G2291" t="s">
        <v>79</v>
      </c>
      <c r="H2291">
        <v>45670</v>
      </c>
      <c r="I2291">
        <v>-3879.07</v>
      </c>
      <c r="Q2291" t="s">
        <v>49</v>
      </c>
    </row>
    <row r="2292" spans="2:17" hidden="1" x14ac:dyDescent="0.25">
      <c r="B2292">
        <v>108481</v>
      </c>
      <c r="C2292" t="s">
        <v>121</v>
      </c>
      <c r="D2292" t="s">
        <v>3836</v>
      </c>
      <c r="E2292" t="s">
        <v>4708</v>
      </c>
      <c r="F2292" t="s">
        <v>4709</v>
      </c>
      <c r="G2292" t="s">
        <v>79</v>
      </c>
      <c r="H2292">
        <v>45678</v>
      </c>
      <c r="I2292">
        <v>-17.260000000000002</v>
      </c>
      <c r="Q2292" t="s">
        <v>49</v>
      </c>
    </row>
    <row r="2293" spans="2:17" hidden="1" x14ac:dyDescent="0.25">
      <c r="B2293">
        <v>107786</v>
      </c>
      <c r="C2293" t="s">
        <v>242</v>
      </c>
      <c r="D2293" t="s">
        <v>3836</v>
      </c>
      <c r="E2293" t="s">
        <v>4710</v>
      </c>
      <c r="F2293" t="s">
        <v>4711</v>
      </c>
      <c r="G2293" t="s">
        <v>101</v>
      </c>
      <c r="H2293">
        <v>45670</v>
      </c>
      <c r="I2293">
        <v>7401.87</v>
      </c>
      <c r="Q2293" t="s">
        <v>49</v>
      </c>
    </row>
    <row r="2294" spans="2:17" hidden="1" x14ac:dyDescent="0.25">
      <c r="B2294">
        <v>107297</v>
      </c>
      <c r="C2294" t="s">
        <v>286</v>
      </c>
      <c r="D2294" t="s">
        <v>3836</v>
      </c>
      <c r="E2294" t="s">
        <v>4712</v>
      </c>
      <c r="F2294" t="s">
        <v>4476</v>
      </c>
      <c r="G2294" t="s">
        <v>79</v>
      </c>
      <c r="H2294">
        <v>45678</v>
      </c>
      <c r="I2294">
        <v>6096.04</v>
      </c>
      <c r="Q2294" t="s">
        <v>49</v>
      </c>
    </row>
    <row r="2295" spans="2:17" hidden="1" x14ac:dyDescent="0.25">
      <c r="B2295">
        <v>107659</v>
      </c>
      <c r="C2295" t="s">
        <v>679</v>
      </c>
      <c r="D2295" t="s">
        <v>3836</v>
      </c>
      <c r="E2295" t="s">
        <v>4713</v>
      </c>
      <c r="F2295" t="s">
        <v>4714</v>
      </c>
      <c r="G2295" t="s">
        <v>79</v>
      </c>
      <c r="H2295">
        <v>45607</v>
      </c>
      <c r="I2295">
        <v>817.29</v>
      </c>
      <c r="Q2295" t="s">
        <v>49</v>
      </c>
    </row>
    <row r="2296" spans="2:17" hidden="1" x14ac:dyDescent="0.25">
      <c r="B2296">
        <v>122247</v>
      </c>
      <c r="C2296" t="s">
        <v>111</v>
      </c>
      <c r="D2296" t="s">
        <v>3836</v>
      </c>
      <c r="E2296" t="s">
        <v>4715</v>
      </c>
      <c r="F2296" t="s">
        <v>4716</v>
      </c>
      <c r="G2296" t="s">
        <v>79</v>
      </c>
      <c r="H2296">
        <v>45639</v>
      </c>
      <c r="I2296">
        <v>5970.42</v>
      </c>
      <c r="Q2296" t="s">
        <v>49</v>
      </c>
    </row>
    <row r="2297" spans="2:17" hidden="1" x14ac:dyDescent="0.25">
      <c r="B2297">
        <v>108164</v>
      </c>
      <c r="C2297" t="s">
        <v>86</v>
      </c>
      <c r="D2297" t="s">
        <v>3836</v>
      </c>
      <c r="E2297" t="s">
        <v>4717</v>
      </c>
      <c r="F2297" t="s">
        <v>4718</v>
      </c>
      <c r="G2297" t="s">
        <v>79</v>
      </c>
      <c r="H2297">
        <v>45666</v>
      </c>
      <c r="I2297">
        <v>-1307.1300000000001</v>
      </c>
      <c r="Q2297" t="s">
        <v>49</v>
      </c>
    </row>
    <row r="2298" spans="2:17" hidden="1" x14ac:dyDescent="0.25">
      <c r="B2298">
        <v>107786</v>
      </c>
      <c r="C2298" t="s">
        <v>242</v>
      </c>
      <c r="D2298" t="s">
        <v>3836</v>
      </c>
      <c r="E2298" t="s">
        <v>4719</v>
      </c>
      <c r="F2298" t="s">
        <v>4720</v>
      </c>
      <c r="G2298" t="s">
        <v>101</v>
      </c>
      <c r="H2298">
        <v>45707</v>
      </c>
      <c r="I2298">
        <v>704.76</v>
      </c>
      <c r="Q2298" t="s">
        <v>49</v>
      </c>
    </row>
    <row r="2299" spans="2:17" hidden="1" x14ac:dyDescent="0.25">
      <c r="B2299">
        <v>107786</v>
      </c>
      <c r="C2299" t="s">
        <v>242</v>
      </c>
      <c r="D2299" t="s">
        <v>3836</v>
      </c>
      <c r="E2299" t="s">
        <v>4721</v>
      </c>
      <c r="F2299" t="s">
        <v>4722</v>
      </c>
      <c r="G2299" t="s">
        <v>101</v>
      </c>
      <c r="H2299">
        <v>45693</v>
      </c>
      <c r="I2299">
        <v>123.42</v>
      </c>
      <c r="Q2299" t="s">
        <v>49</v>
      </c>
    </row>
    <row r="2300" spans="2:17" hidden="1" x14ac:dyDescent="0.25">
      <c r="B2300">
        <v>104758</v>
      </c>
      <c r="C2300" t="s">
        <v>188</v>
      </c>
      <c r="D2300" t="s">
        <v>3836</v>
      </c>
      <c r="E2300" t="s">
        <v>4723</v>
      </c>
      <c r="F2300" t="s">
        <v>4724</v>
      </c>
      <c r="G2300" t="s">
        <v>79</v>
      </c>
      <c r="H2300">
        <v>45573</v>
      </c>
      <c r="I2300">
        <v>848.64</v>
      </c>
      <c r="Q2300" t="s">
        <v>49</v>
      </c>
    </row>
    <row r="2301" spans="2:17" hidden="1" x14ac:dyDescent="0.25">
      <c r="B2301">
        <v>108481</v>
      </c>
      <c r="C2301" t="s">
        <v>121</v>
      </c>
      <c r="D2301" t="s">
        <v>3836</v>
      </c>
      <c r="E2301" t="s">
        <v>4725</v>
      </c>
      <c r="F2301" t="s">
        <v>4726</v>
      </c>
      <c r="G2301" t="s">
        <v>79</v>
      </c>
      <c r="H2301">
        <v>45663</v>
      </c>
      <c r="I2301">
        <v>-1575.9</v>
      </c>
      <c r="Q2301" t="s">
        <v>49</v>
      </c>
    </row>
    <row r="2302" spans="2:17" hidden="1" x14ac:dyDescent="0.25">
      <c r="B2302">
        <v>122034</v>
      </c>
      <c r="C2302" t="s">
        <v>575</v>
      </c>
      <c r="D2302" t="s">
        <v>3836</v>
      </c>
      <c r="E2302" t="s">
        <v>4727</v>
      </c>
      <c r="F2302" t="s">
        <v>4728</v>
      </c>
      <c r="G2302" t="s">
        <v>79</v>
      </c>
      <c r="H2302">
        <v>45657</v>
      </c>
      <c r="I2302">
        <v>4294.13</v>
      </c>
      <c r="Q2302" t="s">
        <v>49</v>
      </c>
    </row>
    <row r="2303" spans="2:17" hidden="1" x14ac:dyDescent="0.25">
      <c r="B2303">
        <v>122430</v>
      </c>
      <c r="C2303" t="s">
        <v>127</v>
      </c>
      <c r="D2303" t="s">
        <v>3836</v>
      </c>
      <c r="E2303" t="s">
        <v>4729</v>
      </c>
      <c r="F2303" t="s">
        <v>4730</v>
      </c>
      <c r="G2303" t="s">
        <v>79</v>
      </c>
      <c r="H2303">
        <v>45603</v>
      </c>
      <c r="I2303">
        <v>8951.75</v>
      </c>
      <c r="Q2303" t="s">
        <v>49</v>
      </c>
    </row>
    <row r="2304" spans="2:17" hidden="1" x14ac:dyDescent="0.25">
      <c r="B2304">
        <v>104758</v>
      </c>
      <c r="C2304" t="s">
        <v>188</v>
      </c>
      <c r="D2304" t="s">
        <v>3836</v>
      </c>
      <c r="E2304" t="s">
        <v>4731</v>
      </c>
      <c r="F2304" t="s">
        <v>4732</v>
      </c>
      <c r="G2304" t="s">
        <v>79</v>
      </c>
      <c r="H2304">
        <v>45664</v>
      </c>
      <c r="I2304">
        <v>80.400000000000006</v>
      </c>
      <c r="Q2304" t="s">
        <v>49</v>
      </c>
    </row>
    <row r="2305" spans="2:17" hidden="1" x14ac:dyDescent="0.25">
      <c r="B2305">
        <v>103423</v>
      </c>
      <c r="C2305" t="s">
        <v>82</v>
      </c>
      <c r="D2305" t="s">
        <v>3836</v>
      </c>
      <c r="E2305" t="s">
        <v>4733</v>
      </c>
      <c r="F2305" t="s">
        <v>4734</v>
      </c>
      <c r="G2305" t="s">
        <v>79</v>
      </c>
      <c r="H2305">
        <v>45615</v>
      </c>
      <c r="I2305">
        <v>2245.6</v>
      </c>
      <c r="Q2305" t="s">
        <v>49</v>
      </c>
    </row>
    <row r="2306" spans="2:17" hidden="1" x14ac:dyDescent="0.25">
      <c r="B2306">
        <v>107297</v>
      </c>
      <c r="C2306" t="s">
        <v>286</v>
      </c>
      <c r="D2306" t="s">
        <v>3836</v>
      </c>
      <c r="E2306" t="s">
        <v>4735</v>
      </c>
      <c r="F2306" t="s">
        <v>4736</v>
      </c>
      <c r="G2306" t="s">
        <v>79</v>
      </c>
      <c r="H2306">
        <v>45659</v>
      </c>
      <c r="I2306">
        <v>141.71</v>
      </c>
      <c r="Q2306" t="s">
        <v>49</v>
      </c>
    </row>
    <row r="2307" spans="2:17" hidden="1" x14ac:dyDescent="0.25">
      <c r="B2307">
        <v>129612</v>
      </c>
      <c r="C2307" t="s">
        <v>282</v>
      </c>
      <c r="D2307" t="s">
        <v>3836</v>
      </c>
      <c r="E2307" t="s">
        <v>4737</v>
      </c>
      <c r="F2307" t="s">
        <v>4738</v>
      </c>
      <c r="G2307" t="s">
        <v>79</v>
      </c>
      <c r="H2307">
        <v>45637</v>
      </c>
      <c r="I2307">
        <v>301.39</v>
      </c>
      <c r="Q2307" t="s">
        <v>49</v>
      </c>
    </row>
    <row r="2308" spans="2:17" hidden="1" x14ac:dyDescent="0.25">
      <c r="B2308">
        <v>107768</v>
      </c>
      <c r="C2308" t="s">
        <v>225</v>
      </c>
      <c r="D2308" t="s">
        <v>3836</v>
      </c>
      <c r="E2308" t="s">
        <v>4739</v>
      </c>
      <c r="F2308" t="s">
        <v>4740</v>
      </c>
      <c r="G2308" t="s">
        <v>79</v>
      </c>
      <c r="H2308">
        <v>45620</v>
      </c>
      <c r="I2308">
        <v>3227.89</v>
      </c>
      <c r="Q2308" t="s">
        <v>49</v>
      </c>
    </row>
    <row r="2309" spans="2:17" hidden="1" x14ac:dyDescent="0.25">
      <c r="B2309">
        <v>122430</v>
      </c>
      <c r="C2309" t="s">
        <v>127</v>
      </c>
      <c r="D2309" t="s">
        <v>3836</v>
      </c>
      <c r="E2309" t="s">
        <v>4741</v>
      </c>
      <c r="F2309" t="s">
        <v>4742</v>
      </c>
      <c r="G2309" t="s">
        <v>79</v>
      </c>
      <c r="H2309">
        <v>45615</v>
      </c>
      <c r="I2309">
        <v>215.04</v>
      </c>
      <c r="Q2309" t="s">
        <v>49</v>
      </c>
    </row>
    <row r="2310" spans="2:17" hidden="1" x14ac:dyDescent="0.25">
      <c r="B2310">
        <v>127228</v>
      </c>
      <c r="C2310" t="s">
        <v>355</v>
      </c>
      <c r="D2310" t="s">
        <v>3836</v>
      </c>
      <c r="E2310" t="s">
        <v>4743</v>
      </c>
      <c r="F2310" t="s">
        <v>4553</v>
      </c>
      <c r="G2310" t="s">
        <v>79</v>
      </c>
      <c r="H2310">
        <v>45603</v>
      </c>
      <c r="I2310">
        <v>303.2</v>
      </c>
      <c r="Q2310" t="s">
        <v>49</v>
      </c>
    </row>
    <row r="2311" spans="2:17" hidden="1" x14ac:dyDescent="0.25">
      <c r="B2311">
        <v>104758</v>
      </c>
      <c r="C2311" t="s">
        <v>188</v>
      </c>
      <c r="D2311" t="s">
        <v>3836</v>
      </c>
      <c r="E2311" t="s">
        <v>4744</v>
      </c>
      <c r="F2311" t="s">
        <v>4745</v>
      </c>
      <c r="G2311" t="s">
        <v>79</v>
      </c>
      <c r="H2311">
        <v>45670</v>
      </c>
      <c r="I2311">
        <v>-16312.32</v>
      </c>
      <c r="Q2311" t="s">
        <v>49</v>
      </c>
    </row>
    <row r="2312" spans="2:17" hidden="1" x14ac:dyDescent="0.25">
      <c r="B2312">
        <v>107768</v>
      </c>
      <c r="C2312" t="s">
        <v>225</v>
      </c>
      <c r="D2312" t="s">
        <v>3836</v>
      </c>
      <c r="E2312" t="s">
        <v>4746</v>
      </c>
      <c r="F2312" t="s">
        <v>4747</v>
      </c>
      <c r="G2312" t="s">
        <v>79</v>
      </c>
      <c r="H2312">
        <v>45673</v>
      </c>
      <c r="I2312">
        <v>10836.09</v>
      </c>
      <c r="Q2312" t="s">
        <v>49</v>
      </c>
    </row>
    <row r="2313" spans="2:17" hidden="1" x14ac:dyDescent="0.25">
      <c r="B2313">
        <v>122034</v>
      </c>
      <c r="C2313" t="s">
        <v>575</v>
      </c>
      <c r="D2313" t="s">
        <v>3836</v>
      </c>
      <c r="E2313" t="s">
        <v>4748</v>
      </c>
      <c r="F2313" t="s">
        <v>4749</v>
      </c>
      <c r="G2313" t="s">
        <v>101</v>
      </c>
      <c r="H2313">
        <v>45688</v>
      </c>
      <c r="I2313">
        <v>809.25</v>
      </c>
      <c r="Q2313" t="s">
        <v>49</v>
      </c>
    </row>
    <row r="2314" spans="2:17" hidden="1" x14ac:dyDescent="0.25">
      <c r="B2314">
        <v>103423</v>
      </c>
      <c r="C2314" t="s">
        <v>82</v>
      </c>
      <c r="D2314" t="s">
        <v>3836</v>
      </c>
      <c r="E2314" t="s">
        <v>4750</v>
      </c>
      <c r="F2314" t="s">
        <v>4751</v>
      </c>
      <c r="G2314" t="s">
        <v>79</v>
      </c>
      <c r="H2314">
        <v>45596</v>
      </c>
      <c r="I2314">
        <v>905.49</v>
      </c>
      <c r="Q2314" t="s">
        <v>49</v>
      </c>
    </row>
    <row r="2315" spans="2:17" hidden="1" x14ac:dyDescent="0.25">
      <c r="B2315">
        <v>104758</v>
      </c>
      <c r="C2315" t="s">
        <v>188</v>
      </c>
      <c r="D2315" t="s">
        <v>3836</v>
      </c>
      <c r="E2315" t="s">
        <v>4752</v>
      </c>
      <c r="F2315" t="s">
        <v>4753</v>
      </c>
      <c r="G2315" t="s">
        <v>101</v>
      </c>
      <c r="H2315">
        <v>45715</v>
      </c>
      <c r="I2315">
        <v>23.52</v>
      </c>
      <c r="Q2315" t="s">
        <v>49</v>
      </c>
    </row>
    <row r="2316" spans="2:17" hidden="1" x14ac:dyDescent="0.25">
      <c r="B2316">
        <v>103423</v>
      </c>
      <c r="C2316" t="s">
        <v>82</v>
      </c>
      <c r="D2316" t="s">
        <v>3836</v>
      </c>
      <c r="E2316" t="s">
        <v>4754</v>
      </c>
      <c r="F2316" t="s">
        <v>4755</v>
      </c>
      <c r="G2316" t="s">
        <v>101</v>
      </c>
      <c r="H2316">
        <v>45690</v>
      </c>
      <c r="I2316">
        <v>469.95</v>
      </c>
      <c r="Q2316" t="s">
        <v>49</v>
      </c>
    </row>
    <row r="2317" spans="2:17" hidden="1" x14ac:dyDescent="0.25">
      <c r="B2317">
        <v>107786</v>
      </c>
      <c r="C2317" t="s">
        <v>242</v>
      </c>
      <c r="D2317" t="s">
        <v>3836</v>
      </c>
      <c r="E2317" t="s">
        <v>4756</v>
      </c>
      <c r="F2317" t="s">
        <v>4757</v>
      </c>
      <c r="G2317" t="s">
        <v>101</v>
      </c>
      <c r="H2317">
        <v>45692</v>
      </c>
      <c r="I2317">
        <v>313.97000000000003</v>
      </c>
      <c r="Q2317" t="s">
        <v>49</v>
      </c>
    </row>
    <row r="2318" spans="2:17" hidden="1" x14ac:dyDescent="0.25">
      <c r="B2318">
        <v>107297</v>
      </c>
      <c r="C2318" t="s">
        <v>286</v>
      </c>
      <c r="D2318" t="s">
        <v>3836</v>
      </c>
      <c r="E2318" t="s">
        <v>4758</v>
      </c>
      <c r="F2318" t="s">
        <v>4759</v>
      </c>
      <c r="G2318" t="s">
        <v>79</v>
      </c>
      <c r="H2318">
        <v>45572</v>
      </c>
      <c r="I2318">
        <v>8384.16</v>
      </c>
      <c r="Q2318" t="s">
        <v>49</v>
      </c>
    </row>
    <row r="2319" spans="2:17" hidden="1" x14ac:dyDescent="0.25">
      <c r="B2319">
        <v>107786</v>
      </c>
      <c r="C2319" t="s">
        <v>242</v>
      </c>
      <c r="D2319" t="s">
        <v>3836</v>
      </c>
      <c r="E2319" t="s">
        <v>4760</v>
      </c>
      <c r="F2319" t="s">
        <v>4109</v>
      </c>
      <c r="G2319" t="s">
        <v>79</v>
      </c>
      <c r="H2319">
        <v>45649</v>
      </c>
      <c r="I2319">
        <v>434.39</v>
      </c>
      <c r="Q2319" t="s">
        <v>49</v>
      </c>
    </row>
    <row r="2320" spans="2:17" hidden="1" x14ac:dyDescent="0.25">
      <c r="B2320">
        <v>104758</v>
      </c>
      <c r="C2320" t="s">
        <v>188</v>
      </c>
      <c r="D2320" t="s">
        <v>3836</v>
      </c>
      <c r="E2320" t="s">
        <v>4761</v>
      </c>
      <c r="F2320" t="s">
        <v>4762</v>
      </c>
      <c r="G2320" t="s">
        <v>79</v>
      </c>
      <c r="H2320">
        <v>45603</v>
      </c>
      <c r="I2320">
        <v>6098.4</v>
      </c>
      <c r="Q2320" t="s">
        <v>49</v>
      </c>
    </row>
    <row r="2321" spans="2:17" hidden="1" x14ac:dyDescent="0.25">
      <c r="B2321">
        <v>110041</v>
      </c>
      <c r="C2321" t="s">
        <v>1894</v>
      </c>
      <c r="D2321" t="s">
        <v>3836</v>
      </c>
      <c r="E2321" t="s">
        <v>4763</v>
      </c>
      <c r="F2321" t="s">
        <v>4764</v>
      </c>
      <c r="G2321" t="s">
        <v>79</v>
      </c>
      <c r="H2321">
        <v>45642</v>
      </c>
      <c r="I2321">
        <v>446.14</v>
      </c>
      <c r="Q2321" t="s">
        <v>49</v>
      </c>
    </row>
    <row r="2322" spans="2:17" hidden="1" x14ac:dyDescent="0.25">
      <c r="B2322">
        <v>107297</v>
      </c>
      <c r="C2322" t="s">
        <v>286</v>
      </c>
      <c r="D2322" t="s">
        <v>3836</v>
      </c>
      <c r="E2322" t="s">
        <v>4765</v>
      </c>
      <c r="F2322" t="s">
        <v>4079</v>
      </c>
      <c r="G2322" t="s">
        <v>79</v>
      </c>
      <c r="H2322">
        <v>45580</v>
      </c>
      <c r="I2322">
        <v>1788.77</v>
      </c>
      <c r="Q2322" t="s">
        <v>49</v>
      </c>
    </row>
    <row r="2323" spans="2:17" hidden="1" x14ac:dyDescent="0.25">
      <c r="B2323">
        <v>104758</v>
      </c>
      <c r="C2323" t="s">
        <v>188</v>
      </c>
      <c r="D2323" t="s">
        <v>3836</v>
      </c>
      <c r="E2323" t="s">
        <v>4766</v>
      </c>
      <c r="F2323" t="s">
        <v>4767</v>
      </c>
      <c r="G2323" t="s">
        <v>101</v>
      </c>
      <c r="H2323">
        <v>45688</v>
      </c>
      <c r="I2323">
        <v>234</v>
      </c>
      <c r="Q2323" t="s">
        <v>49</v>
      </c>
    </row>
    <row r="2324" spans="2:17" hidden="1" x14ac:dyDescent="0.25">
      <c r="B2324">
        <v>126695</v>
      </c>
      <c r="C2324" t="s">
        <v>167</v>
      </c>
      <c r="D2324" t="s">
        <v>3836</v>
      </c>
      <c r="E2324" t="s">
        <v>4768</v>
      </c>
      <c r="F2324" t="s">
        <v>4769</v>
      </c>
      <c r="G2324" t="s">
        <v>79</v>
      </c>
      <c r="H2324">
        <v>45590</v>
      </c>
      <c r="I2324">
        <v>4248</v>
      </c>
      <c r="Q2324" t="s">
        <v>49</v>
      </c>
    </row>
    <row r="2325" spans="2:17" hidden="1" x14ac:dyDescent="0.25">
      <c r="B2325">
        <v>107297</v>
      </c>
      <c r="C2325" t="s">
        <v>286</v>
      </c>
      <c r="D2325" t="s">
        <v>3836</v>
      </c>
      <c r="E2325" t="s">
        <v>4770</v>
      </c>
      <c r="F2325" t="s">
        <v>4771</v>
      </c>
      <c r="G2325" t="s">
        <v>101</v>
      </c>
      <c r="H2325">
        <v>45712</v>
      </c>
      <c r="I2325">
        <v>2220.2399999999998</v>
      </c>
      <c r="Q2325" t="s">
        <v>49</v>
      </c>
    </row>
    <row r="2326" spans="2:17" hidden="1" x14ac:dyDescent="0.25">
      <c r="B2326">
        <v>102775</v>
      </c>
      <c r="C2326" t="s">
        <v>75</v>
      </c>
      <c r="D2326" t="s">
        <v>3836</v>
      </c>
      <c r="E2326" t="s">
        <v>4772</v>
      </c>
      <c r="F2326" t="s">
        <v>4773</v>
      </c>
      <c r="G2326" t="s">
        <v>101</v>
      </c>
      <c r="H2326">
        <v>45665</v>
      </c>
      <c r="I2326">
        <v>5934.58</v>
      </c>
      <c r="Q2326" t="s">
        <v>49</v>
      </c>
    </row>
    <row r="2327" spans="2:17" hidden="1" x14ac:dyDescent="0.25">
      <c r="B2327">
        <v>107786</v>
      </c>
      <c r="C2327" t="s">
        <v>242</v>
      </c>
      <c r="D2327" t="s">
        <v>3836</v>
      </c>
      <c r="E2327" t="s">
        <v>4774</v>
      </c>
      <c r="F2327" t="s">
        <v>4775</v>
      </c>
      <c r="G2327" t="s">
        <v>101</v>
      </c>
      <c r="H2327">
        <v>45670</v>
      </c>
      <c r="I2327">
        <v>253.12</v>
      </c>
      <c r="Q2327" t="s">
        <v>49</v>
      </c>
    </row>
    <row r="2328" spans="2:17" hidden="1" x14ac:dyDescent="0.25">
      <c r="B2328">
        <v>107297</v>
      </c>
      <c r="C2328" t="s">
        <v>286</v>
      </c>
      <c r="D2328" t="s">
        <v>3836</v>
      </c>
      <c r="E2328" t="s">
        <v>4776</v>
      </c>
      <c r="F2328" t="s">
        <v>4777</v>
      </c>
      <c r="G2328" t="s">
        <v>79</v>
      </c>
      <c r="H2328">
        <v>45665</v>
      </c>
      <c r="I2328">
        <v>365.12</v>
      </c>
      <c r="Q2328" t="s">
        <v>49</v>
      </c>
    </row>
    <row r="2329" spans="2:17" hidden="1" x14ac:dyDescent="0.25">
      <c r="B2329">
        <v>108164</v>
      </c>
      <c r="C2329" t="s">
        <v>86</v>
      </c>
      <c r="D2329" t="s">
        <v>3836</v>
      </c>
      <c r="E2329" t="s">
        <v>4778</v>
      </c>
      <c r="F2329" t="s">
        <v>4718</v>
      </c>
      <c r="G2329" t="s">
        <v>101</v>
      </c>
      <c r="H2329">
        <v>45666</v>
      </c>
      <c r="I2329">
        <v>21531.93</v>
      </c>
      <c r="Q2329" t="s">
        <v>49</v>
      </c>
    </row>
    <row r="2330" spans="2:17" hidden="1" x14ac:dyDescent="0.25">
      <c r="B2330">
        <v>108112</v>
      </c>
      <c r="C2330" t="s">
        <v>4293</v>
      </c>
      <c r="D2330" t="s">
        <v>3836</v>
      </c>
      <c r="E2330" t="s">
        <v>4779</v>
      </c>
      <c r="F2330" t="s">
        <v>4295</v>
      </c>
      <c r="G2330" t="s">
        <v>79</v>
      </c>
      <c r="H2330">
        <v>45587</v>
      </c>
      <c r="I2330">
        <v>714.6</v>
      </c>
      <c r="Q2330" t="s">
        <v>49</v>
      </c>
    </row>
    <row r="2331" spans="2:17" hidden="1" x14ac:dyDescent="0.25">
      <c r="B2331">
        <v>103423</v>
      </c>
      <c r="C2331" t="s">
        <v>82</v>
      </c>
      <c r="D2331" t="s">
        <v>3836</v>
      </c>
      <c r="E2331" t="s">
        <v>4780</v>
      </c>
      <c r="F2331" t="s">
        <v>4781</v>
      </c>
      <c r="G2331" t="s">
        <v>101</v>
      </c>
      <c r="H2331">
        <v>45698</v>
      </c>
      <c r="I2331">
        <v>1466.7</v>
      </c>
      <c r="Q2331" t="s">
        <v>49</v>
      </c>
    </row>
    <row r="2332" spans="2:17" hidden="1" x14ac:dyDescent="0.25">
      <c r="B2332">
        <v>126859</v>
      </c>
      <c r="C2332" t="s">
        <v>4536</v>
      </c>
      <c r="D2332" t="s">
        <v>3836</v>
      </c>
      <c r="E2332" t="s">
        <v>4782</v>
      </c>
      <c r="F2332" t="s">
        <v>4538</v>
      </c>
      <c r="G2332" t="s">
        <v>101</v>
      </c>
      <c r="H2332">
        <v>45701</v>
      </c>
      <c r="I2332">
        <v>14177.15</v>
      </c>
      <c r="Q2332" t="s">
        <v>49</v>
      </c>
    </row>
    <row r="2333" spans="2:17" hidden="1" x14ac:dyDescent="0.25">
      <c r="B2333">
        <v>104564</v>
      </c>
      <c r="C2333" t="s">
        <v>2388</v>
      </c>
      <c r="D2333" t="s">
        <v>3836</v>
      </c>
      <c r="E2333" t="s">
        <v>4783</v>
      </c>
      <c r="F2333" t="s">
        <v>4784</v>
      </c>
      <c r="G2333" t="s">
        <v>101</v>
      </c>
      <c r="H2333">
        <v>45677</v>
      </c>
      <c r="I2333">
        <v>-12.95</v>
      </c>
      <c r="Q2333" t="s">
        <v>49</v>
      </c>
    </row>
    <row r="2334" spans="2:17" hidden="1" x14ac:dyDescent="0.25">
      <c r="B2334">
        <v>107776</v>
      </c>
      <c r="C2334" t="s">
        <v>151</v>
      </c>
      <c r="D2334" t="s">
        <v>3836</v>
      </c>
      <c r="E2334" t="s">
        <v>4785</v>
      </c>
      <c r="F2334" t="s">
        <v>4786</v>
      </c>
      <c r="G2334" t="s">
        <v>79</v>
      </c>
      <c r="H2334">
        <v>45618</v>
      </c>
      <c r="I2334">
        <v>489.51</v>
      </c>
      <c r="Q2334" t="s">
        <v>49</v>
      </c>
    </row>
    <row r="2335" spans="2:17" hidden="1" x14ac:dyDescent="0.25">
      <c r="B2335">
        <v>104758</v>
      </c>
      <c r="C2335" t="s">
        <v>188</v>
      </c>
      <c r="D2335" t="s">
        <v>3836</v>
      </c>
      <c r="E2335" t="s">
        <v>4787</v>
      </c>
      <c r="F2335" t="s">
        <v>4788</v>
      </c>
      <c r="G2335" t="s">
        <v>101</v>
      </c>
      <c r="H2335">
        <v>45688</v>
      </c>
      <c r="I2335">
        <v>116.56</v>
      </c>
      <c r="Q2335" t="s">
        <v>49</v>
      </c>
    </row>
    <row r="2336" spans="2:17" hidden="1" x14ac:dyDescent="0.25">
      <c r="B2336">
        <v>122247</v>
      </c>
      <c r="C2336" t="s">
        <v>111</v>
      </c>
      <c r="D2336" t="s">
        <v>3836</v>
      </c>
      <c r="E2336" t="s">
        <v>4789</v>
      </c>
      <c r="F2336" t="s">
        <v>4790</v>
      </c>
      <c r="G2336" t="s">
        <v>79</v>
      </c>
      <c r="H2336">
        <v>45580</v>
      </c>
      <c r="I2336">
        <v>11641</v>
      </c>
      <c r="Q2336" t="s">
        <v>49</v>
      </c>
    </row>
    <row r="2337" spans="2:17" hidden="1" x14ac:dyDescent="0.25">
      <c r="B2337">
        <v>2052</v>
      </c>
      <c r="C2337" t="s">
        <v>4792</v>
      </c>
      <c r="D2337" t="s">
        <v>3836</v>
      </c>
      <c r="E2337" t="s">
        <v>4793</v>
      </c>
      <c r="F2337" t="s">
        <v>4794</v>
      </c>
      <c r="G2337" t="s">
        <v>79</v>
      </c>
      <c r="H2337">
        <v>45610</v>
      </c>
      <c r="I2337">
        <v>7748.59</v>
      </c>
      <c r="Q2337" t="s">
        <v>49</v>
      </c>
    </row>
    <row r="2338" spans="2:17" hidden="1" x14ac:dyDescent="0.25">
      <c r="B2338">
        <v>107297</v>
      </c>
      <c r="C2338" t="s">
        <v>286</v>
      </c>
      <c r="D2338" t="s">
        <v>3836</v>
      </c>
      <c r="E2338" t="s">
        <v>4795</v>
      </c>
      <c r="F2338" t="s">
        <v>4796</v>
      </c>
      <c r="G2338" t="s">
        <v>79</v>
      </c>
      <c r="H2338">
        <v>45629</v>
      </c>
      <c r="I2338">
        <v>1130.54</v>
      </c>
      <c r="Q2338" t="s">
        <v>49</v>
      </c>
    </row>
    <row r="2339" spans="2:17" hidden="1" x14ac:dyDescent="0.25">
      <c r="B2339">
        <v>103423</v>
      </c>
      <c r="C2339" t="s">
        <v>82</v>
      </c>
      <c r="D2339" t="s">
        <v>3836</v>
      </c>
      <c r="E2339" t="s">
        <v>4797</v>
      </c>
      <c r="F2339" t="s">
        <v>4798</v>
      </c>
      <c r="G2339" t="s">
        <v>79</v>
      </c>
      <c r="H2339">
        <v>45604</v>
      </c>
      <c r="I2339">
        <v>-3868.72</v>
      </c>
      <c r="Q2339" t="s">
        <v>49</v>
      </c>
    </row>
    <row r="2340" spans="2:17" hidden="1" x14ac:dyDescent="0.25">
      <c r="B2340">
        <v>104804</v>
      </c>
      <c r="C2340" t="s">
        <v>367</v>
      </c>
      <c r="D2340" t="s">
        <v>3836</v>
      </c>
      <c r="E2340" t="s">
        <v>4799</v>
      </c>
      <c r="F2340" t="s">
        <v>4800</v>
      </c>
      <c r="G2340" t="s">
        <v>79</v>
      </c>
      <c r="H2340">
        <v>45635</v>
      </c>
      <c r="I2340">
        <v>5313.94</v>
      </c>
      <c r="Q2340" t="s">
        <v>49</v>
      </c>
    </row>
    <row r="2341" spans="2:17" hidden="1" x14ac:dyDescent="0.25">
      <c r="B2341">
        <v>128695</v>
      </c>
      <c r="C2341" t="s">
        <v>4802</v>
      </c>
      <c r="D2341" t="s">
        <v>3836</v>
      </c>
      <c r="E2341" t="s">
        <v>4803</v>
      </c>
      <c r="F2341" t="s">
        <v>4804</v>
      </c>
      <c r="G2341" t="s">
        <v>79</v>
      </c>
      <c r="H2341">
        <v>45581</v>
      </c>
      <c r="I2341">
        <v>32311</v>
      </c>
      <c r="Q2341" t="s">
        <v>49</v>
      </c>
    </row>
    <row r="2342" spans="2:17" hidden="1" x14ac:dyDescent="0.25">
      <c r="B2342">
        <v>127228</v>
      </c>
      <c r="C2342" t="s">
        <v>355</v>
      </c>
      <c r="D2342" t="s">
        <v>3836</v>
      </c>
      <c r="E2342" t="s">
        <v>4805</v>
      </c>
      <c r="F2342" t="s">
        <v>334</v>
      </c>
      <c r="G2342" t="s">
        <v>101</v>
      </c>
      <c r="H2342">
        <v>45715</v>
      </c>
      <c r="I2342">
        <v>191.3</v>
      </c>
      <c r="Q2342" t="s">
        <v>49</v>
      </c>
    </row>
    <row r="2343" spans="2:17" hidden="1" x14ac:dyDescent="0.25">
      <c r="B2343">
        <v>122247</v>
      </c>
      <c r="C2343" t="s">
        <v>111</v>
      </c>
      <c r="D2343" t="s">
        <v>3836</v>
      </c>
      <c r="E2343" t="s">
        <v>4806</v>
      </c>
      <c r="F2343" t="s">
        <v>4807</v>
      </c>
      <c r="G2343" t="s">
        <v>79</v>
      </c>
      <c r="H2343">
        <v>45673</v>
      </c>
      <c r="I2343">
        <v>17213.919999999998</v>
      </c>
      <c r="Q2343" t="s">
        <v>49</v>
      </c>
    </row>
    <row r="2344" spans="2:17" hidden="1" x14ac:dyDescent="0.25">
      <c r="B2344">
        <v>104758</v>
      </c>
      <c r="C2344" t="s">
        <v>188</v>
      </c>
      <c r="D2344" t="s">
        <v>3836</v>
      </c>
      <c r="E2344" t="s">
        <v>4808</v>
      </c>
      <c r="F2344" t="s">
        <v>4809</v>
      </c>
      <c r="G2344" t="s">
        <v>101</v>
      </c>
      <c r="H2344">
        <v>45678</v>
      </c>
      <c r="I2344">
        <v>936</v>
      </c>
      <c r="Q2344" t="s">
        <v>49</v>
      </c>
    </row>
    <row r="2345" spans="2:17" hidden="1" x14ac:dyDescent="0.25">
      <c r="B2345">
        <v>108481</v>
      </c>
      <c r="C2345" t="s">
        <v>121</v>
      </c>
      <c r="D2345" t="s">
        <v>3836</v>
      </c>
      <c r="E2345" t="s">
        <v>4810</v>
      </c>
      <c r="F2345" t="s">
        <v>4811</v>
      </c>
      <c r="G2345" t="s">
        <v>79</v>
      </c>
      <c r="H2345">
        <v>45685</v>
      </c>
      <c r="I2345">
        <v>150.63</v>
      </c>
      <c r="Q2345" t="s">
        <v>49</v>
      </c>
    </row>
    <row r="2346" spans="2:17" hidden="1" x14ac:dyDescent="0.25">
      <c r="B2346">
        <v>107786</v>
      </c>
      <c r="C2346" t="s">
        <v>242</v>
      </c>
      <c r="D2346" t="s">
        <v>3836</v>
      </c>
      <c r="E2346" t="s">
        <v>4812</v>
      </c>
      <c r="F2346" t="s">
        <v>4813</v>
      </c>
      <c r="G2346" t="s">
        <v>79</v>
      </c>
      <c r="H2346">
        <v>45631</v>
      </c>
      <c r="I2346">
        <v>327.35000000000002</v>
      </c>
      <c r="Q2346" t="s">
        <v>49</v>
      </c>
    </row>
    <row r="2347" spans="2:17" hidden="1" x14ac:dyDescent="0.25">
      <c r="B2347">
        <v>107786</v>
      </c>
      <c r="C2347" t="s">
        <v>242</v>
      </c>
      <c r="D2347" t="s">
        <v>3836</v>
      </c>
      <c r="E2347" t="s">
        <v>4814</v>
      </c>
      <c r="F2347" t="s">
        <v>4815</v>
      </c>
      <c r="G2347" t="s">
        <v>79</v>
      </c>
      <c r="H2347">
        <v>45642</v>
      </c>
      <c r="I2347">
        <v>206.04</v>
      </c>
      <c r="Q2347" t="s">
        <v>49</v>
      </c>
    </row>
    <row r="2348" spans="2:17" hidden="1" x14ac:dyDescent="0.25">
      <c r="B2348">
        <v>129612</v>
      </c>
      <c r="C2348" t="s">
        <v>282</v>
      </c>
      <c r="D2348" t="s">
        <v>3836</v>
      </c>
      <c r="E2348" t="s">
        <v>4816</v>
      </c>
      <c r="F2348" t="s">
        <v>4470</v>
      </c>
      <c r="G2348" t="s">
        <v>79</v>
      </c>
      <c r="H2348">
        <v>45614</v>
      </c>
      <c r="I2348">
        <v>22961.06</v>
      </c>
      <c r="Q2348" t="s">
        <v>49</v>
      </c>
    </row>
    <row r="2349" spans="2:17" hidden="1" x14ac:dyDescent="0.25">
      <c r="B2349">
        <v>108164</v>
      </c>
      <c r="C2349" t="s">
        <v>86</v>
      </c>
      <c r="D2349" t="s">
        <v>3836</v>
      </c>
      <c r="E2349" t="s">
        <v>4817</v>
      </c>
      <c r="F2349" t="s">
        <v>4818</v>
      </c>
      <c r="G2349" t="s">
        <v>101</v>
      </c>
      <c r="H2349">
        <v>45701</v>
      </c>
      <c r="I2349">
        <v>339.62</v>
      </c>
      <c r="Q2349" t="s">
        <v>49</v>
      </c>
    </row>
    <row r="2350" spans="2:17" hidden="1" x14ac:dyDescent="0.25">
      <c r="B2350">
        <v>107786</v>
      </c>
      <c r="C2350" t="s">
        <v>242</v>
      </c>
      <c r="D2350" t="s">
        <v>3836</v>
      </c>
      <c r="E2350" t="s">
        <v>4819</v>
      </c>
      <c r="F2350" t="s">
        <v>4820</v>
      </c>
      <c r="G2350" t="s">
        <v>79</v>
      </c>
      <c r="H2350">
        <v>45579</v>
      </c>
      <c r="I2350">
        <v>149.26</v>
      </c>
      <c r="Q2350" t="s">
        <v>49</v>
      </c>
    </row>
    <row r="2351" spans="2:17" hidden="1" x14ac:dyDescent="0.25">
      <c r="B2351">
        <v>107786</v>
      </c>
      <c r="C2351" t="s">
        <v>242</v>
      </c>
      <c r="D2351" t="s">
        <v>3836</v>
      </c>
      <c r="E2351" t="s">
        <v>4821</v>
      </c>
      <c r="F2351" t="s">
        <v>4822</v>
      </c>
      <c r="G2351" t="s">
        <v>79</v>
      </c>
      <c r="H2351">
        <v>45572</v>
      </c>
      <c r="I2351">
        <v>817.06</v>
      </c>
      <c r="Q2351" t="s">
        <v>49</v>
      </c>
    </row>
    <row r="2352" spans="2:17" hidden="1" x14ac:dyDescent="0.25">
      <c r="B2352">
        <v>107776</v>
      </c>
      <c r="C2352" t="s">
        <v>151</v>
      </c>
      <c r="D2352" t="s">
        <v>3836</v>
      </c>
      <c r="E2352" t="s">
        <v>4823</v>
      </c>
      <c r="F2352" t="s">
        <v>4824</v>
      </c>
      <c r="G2352" t="s">
        <v>101</v>
      </c>
      <c r="H2352">
        <v>45688</v>
      </c>
      <c r="I2352">
        <v>3530.81</v>
      </c>
      <c r="Q2352" t="s">
        <v>49</v>
      </c>
    </row>
    <row r="2353" spans="2:17" hidden="1" x14ac:dyDescent="0.25">
      <c r="B2353">
        <v>107786</v>
      </c>
      <c r="C2353" t="s">
        <v>242</v>
      </c>
      <c r="D2353" t="s">
        <v>3836</v>
      </c>
      <c r="E2353" t="s">
        <v>4825</v>
      </c>
      <c r="F2353" t="s">
        <v>4826</v>
      </c>
      <c r="G2353" t="s">
        <v>101</v>
      </c>
      <c r="H2353">
        <v>45663</v>
      </c>
      <c r="I2353">
        <v>46.11</v>
      </c>
      <c r="Q2353" t="s">
        <v>49</v>
      </c>
    </row>
    <row r="2354" spans="2:17" hidden="1" x14ac:dyDescent="0.25">
      <c r="B2354">
        <v>107786</v>
      </c>
      <c r="C2354" t="s">
        <v>242</v>
      </c>
      <c r="D2354" t="s">
        <v>3836</v>
      </c>
      <c r="E2354" t="s">
        <v>4827</v>
      </c>
      <c r="F2354" t="s">
        <v>4828</v>
      </c>
      <c r="G2354" t="s">
        <v>79</v>
      </c>
      <c r="H2354">
        <v>45586</v>
      </c>
      <c r="I2354">
        <v>1690.27</v>
      </c>
      <c r="Q2354" t="s">
        <v>49</v>
      </c>
    </row>
    <row r="2355" spans="2:17" hidden="1" x14ac:dyDescent="0.25">
      <c r="B2355">
        <v>107786</v>
      </c>
      <c r="C2355" t="s">
        <v>242</v>
      </c>
      <c r="D2355" t="s">
        <v>3836</v>
      </c>
      <c r="E2355" t="s">
        <v>4829</v>
      </c>
      <c r="F2355" t="s">
        <v>4830</v>
      </c>
      <c r="G2355" t="s">
        <v>79</v>
      </c>
      <c r="H2355">
        <v>45615</v>
      </c>
      <c r="I2355">
        <v>119.22</v>
      </c>
      <c r="Q2355" t="s">
        <v>49</v>
      </c>
    </row>
    <row r="2356" spans="2:17" hidden="1" x14ac:dyDescent="0.25">
      <c r="B2356">
        <v>128340</v>
      </c>
      <c r="C2356" t="s">
        <v>137</v>
      </c>
      <c r="D2356" t="s">
        <v>3836</v>
      </c>
      <c r="E2356" t="s">
        <v>4831</v>
      </c>
      <c r="F2356" t="s">
        <v>4832</v>
      </c>
      <c r="G2356" t="s">
        <v>79</v>
      </c>
      <c r="H2356">
        <v>45635</v>
      </c>
      <c r="I2356">
        <v>-7.65</v>
      </c>
      <c r="Q2356" t="s">
        <v>49</v>
      </c>
    </row>
    <row r="2357" spans="2:17" hidden="1" x14ac:dyDescent="0.25">
      <c r="B2357">
        <v>107659</v>
      </c>
      <c r="C2357" t="s">
        <v>679</v>
      </c>
      <c r="D2357" t="s">
        <v>3836</v>
      </c>
      <c r="E2357" t="s">
        <v>4833</v>
      </c>
      <c r="F2357" t="s">
        <v>4834</v>
      </c>
      <c r="G2357" t="s">
        <v>79</v>
      </c>
      <c r="H2357">
        <v>45622</v>
      </c>
      <c r="I2357">
        <v>138.16999999999999</v>
      </c>
      <c r="Q2357" t="s">
        <v>49</v>
      </c>
    </row>
    <row r="2358" spans="2:17" hidden="1" x14ac:dyDescent="0.25">
      <c r="B2358">
        <v>129612</v>
      </c>
      <c r="C2358" t="s">
        <v>282</v>
      </c>
      <c r="D2358" t="s">
        <v>3836</v>
      </c>
      <c r="E2358" t="s">
        <v>4835</v>
      </c>
      <c r="F2358" t="s">
        <v>4305</v>
      </c>
      <c r="G2358" t="s">
        <v>79</v>
      </c>
      <c r="H2358">
        <v>45611</v>
      </c>
      <c r="I2358">
        <v>2643</v>
      </c>
      <c r="Q2358" t="s">
        <v>49</v>
      </c>
    </row>
    <row r="2359" spans="2:17" hidden="1" x14ac:dyDescent="0.25">
      <c r="B2359">
        <v>108481</v>
      </c>
      <c r="C2359" t="s">
        <v>121</v>
      </c>
      <c r="D2359" t="s">
        <v>3836</v>
      </c>
      <c r="E2359" t="s">
        <v>4836</v>
      </c>
      <c r="F2359" t="s">
        <v>4837</v>
      </c>
      <c r="G2359" t="s">
        <v>79</v>
      </c>
      <c r="H2359">
        <v>45581</v>
      </c>
      <c r="I2359">
        <v>72</v>
      </c>
      <c r="Q2359" t="s">
        <v>49</v>
      </c>
    </row>
    <row r="2360" spans="2:17" hidden="1" x14ac:dyDescent="0.25">
      <c r="B2360">
        <v>107297</v>
      </c>
      <c r="C2360" t="s">
        <v>286</v>
      </c>
      <c r="D2360" t="s">
        <v>3836</v>
      </c>
      <c r="E2360" t="s">
        <v>4838</v>
      </c>
      <c r="F2360" t="s">
        <v>4839</v>
      </c>
      <c r="G2360" t="s">
        <v>79</v>
      </c>
      <c r="H2360">
        <v>45611</v>
      </c>
      <c r="I2360">
        <v>764.54</v>
      </c>
      <c r="Q2360" t="s">
        <v>49</v>
      </c>
    </row>
    <row r="2361" spans="2:17" hidden="1" x14ac:dyDescent="0.25">
      <c r="B2361">
        <v>107776</v>
      </c>
      <c r="C2361" t="s">
        <v>151</v>
      </c>
      <c r="D2361" t="s">
        <v>3836</v>
      </c>
      <c r="E2361" t="s">
        <v>4840</v>
      </c>
      <c r="F2361" t="s">
        <v>4841</v>
      </c>
      <c r="G2361" t="s">
        <v>79</v>
      </c>
      <c r="H2361">
        <v>45604</v>
      </c>
      <c r="I2361">
        <v>70.989999999999995</v>
      </c>
      <c r="Q2361" t="s">
        <v>49</v>
      </c>
    </row>
    <row r="2362" spans="2:17" hidden="1" x14ac:dyDescent="0.25">
      <c r="B2362">
        <v>104758</v>
      </c>
      <c r="C2362" t="s">
        <v>188</v>
      </c>
      <c r="D2362" t="s">
        <v>3836</v>
      </c>
      <c r="E2362" t="s">
        <v>4842</v>
      </c>
      <c r="F2362" t="s">
        <v>4843</v>
      </c>
      <c r="G2362" t="s">
        <v>79</v>
      </c>
      <c r="H2362">
        <v>45630</v>
      </c>
      <c r="I2362">
        <v>878.08</v>
      </c>
      <c r="Q2362" t="s">
        <v>49</v>
      </c>
    </row>
    <row r="2363" spans="2:17" hidden="1" x14ac:dyDescent="0.25">
      <c r="B2363">
        <v>109455</v>
      </c>
      <c r="C2363" t="s">
        <v>312</v>
      </c>
      <c r="D2363" t="s">
        <v>3836</v>
      </c>
      <c r="E2363" t="s">
        <v>4844</v>
      </c>
      <c r="F2363" t="s">
        <v>4113</v>
      </c>
      <c r="G2363" t="s">
        <v>101</v>
      </c>
      <c r="H2363">
        <v>45699</v>
      </c>
      <c r="I2363">
        <v>-39.119999999999997</v>
      </c>
      <c r="Q2363" t="s">
        <v>49</v>
      </c>
    </row>
    <row r="2364" spans="2:17" hidden="1" x14ac:dyDescent="0.25">
      <c r="B2364">
        <v>103423</v>
      </c>
      <c r="C2364" t="s">
        <v>82</v>
      </c>
      <c r="D2364" t="s">
        <v>3836</v>
      </c>
      <c r="E2364" t="s">
        <v>4845</v>
      </c>
      <c r="F2364" t="s">
        <v>4846</v>
      </c>
      <c r="G2364" t="s">
        <v>101</v>
      </c>
      <c r="H2364">
        <v>45671</v>
      </c>
      <c r="I2364">
        <v>5796</v>
      </c>
      <c r="Q2364" t="s">
        <v>49</v>
      </c>
    </row>
    <row r="2365" spans="2:17" hidden="1" x14ac:dyDescent="0.25">
      <c r="B2365">
        <v>107297</v>
      </c>
      <c r="C2365" t="s">
        <v>286</v>
      </c>
      <c r="D2365" t="s">
        <v>3836</v>
      </c>
      <c r="E2365" t="s">
        <v>4847</v>
      </c>
      <c r="F2365" t="s">
        <v>4079</v>
      </c>
      <c r="G2365" t="s">
        <v>79</v>
      </c>
      <c r="H2365">
        <v>45587</v>
      </c>
      <c r="I2365">
        <v>2313.34</v>
      </c>
      <c r="Q2365" t="s">
        <v>49</v>
      </c>
    </row>
    <row r="2366" spans="2:17" hidden="1" x14ac:dyDescent="0.25">
      <c r="B2366">
        <v>122247</v>
      </c>
      <c r="C2366" t="s">
        <v>111</v>
      </c>
      <c r="D2366" t="s">
        <v>3836</v>
      </c>
      <c r="E2366" t="s">
        <v>4848</v>
      </c>
      <c r="F2366" t="s">
        <v>4265</v>
      </c>
      <c r="G2366" t="s">
        <v>101</v>
      </c>
      <c r="H2366">
        <v>45707</v>
      </c>
      <c r="I2366">
        <v>745.3</v>
      </c>
      <c r="Q2366" t="s">
        <v>49</v>
      </c>
    </row>
    <row r="2367" spans="2:17" hidden="1" x14ac:dyDescent="0.25">
      <c r="B2367">
        <v>104758</v>
      </c>
      <c r="C2367" t="s">
        <v>188</v>
      </c>
      <c r="D2367" t="s">
        <v>3836</v>
      </c>
      <c r="E2367" t="s">
        <v>4849</v>
      </c>
      <c r="F2367" t="s">
        <v>4850</v>
      </c>
      <c r="G2367" t="s">
        <v>101</v>
      </c>
      <c r="H2367">
        <v>45707</v>
      </c>
      <c r="I2367">
        <v>49.44</v>
      </c>
      <c r="Q2367" t="s">
        <v>49</v>
      </c>
    </row>
    <row r="2368" spans="2:17" hidden="1" x14ac:dyDescent="0.25">
      <c r="B2368">
        <v>108186</v>
      </c>
      <c r="C2368" t="s">
        <v>624</v>
      </c>
      <c r="D2368" t="s">
        <v>3836</v>
      </c>
      <c r="E2368" t="s">
        <v>4851</v>
      </c>
      <c r="F2368" t="s">
        <v>4852</v>
      </c>
      <c r="G2368" t="s">
        <v>79</v>
      </c>
      <c r="H2368">
        <v>45618</v>
      </c>
      <c r="I2368">
        <v>3130.62</v>
      </c>
      <c r="Q2368" t="s">
        <v>49</v>
      </c>
    </row>
    <row r="2369" spans="2:17" hidden="1" x14ac:dyDescent="0.25">
      <c r="B2369">
        <v>107776</v>
      </c>
      <c r="C2369" t="s">
        <v>151</v>
      </c>
      <c r="D2369" t="s">
        <v>3836</v>
      </c>
      <c r="E2369" t="s">
        <v>4853</v>
      </c>
      <c r="F2369" t="s">
        <v>4854</v>
      </c>
      <c r="G2369" t="s">
        <v>79</v>
      </c>
      <c r="H2369">
        <v>45609</v>
      </c>
      <c r="I2369">
        <v>912.61</v>
      </c>
      <c r="Q2369" t="s">
        <v>49</v>
      </c>
    </row>
    <row r="2370" spans="2:17" hidden="1" x14ac:dyDescent="0.25">
      <c r="B2370">
        <v>107786</v>
      </c>
      <c r="C2370" t="s">
        <v>242</v>
      </c>
      <c r="D2370" t="s">
        <v>3836</v>
      </c>
      <c r="E2370" t="s">
        <v>4855</v>
      </c>
      <c r="F2370" t="s">
        <v>1348</v>
      </c>
      <c r="G2370" t="s">
        <v>79</v>
      </c>
      <c r="H2370">
        <v>45621</v>
      </c>
      <c r="I2370">
        <v>146.84</v>
      </c>
      <c r="Q2370" t="s">
        <v>49</v>
      </c>
    </row>
    <row r="2371" spans="2:17" hidden="1" x14ac:dyDescent="0.25">
      <c r="B2371">
        <v>104758</v>
      </c>
      <c r="C2371" t="s">
        <v>188</v>
      </c>
      <c r="D2371" t="s">
        <v>3836</v>
      </c>
      <c r="E2371" t="s">
        <v>4856</v>
      </c>
      <c r="F2371" t="s">
        <v>4857</v>
      </c>
      <c r="G2371" t="s">
        <v>79</v>
      </c>
      <c r="H2371">
        <v>45573</v>
      </c>
      <c r="I2371">
        <v>160.80000000000001</v>
      </c>
      <c r="Q2371" t="s">
        <v>49</v>
      </c>
    </row>
    <row r="2372" spans="2:17" hidden="1" x14ac:dyDescent="0.25">
      <c r="B2372">
        <v>107297</v>
      </c>
      <c r="C2372" t="s">
        <v>286</v>
      </c>
      <c r="D2372" t="s">
        <v>3836</v>
      </c>
      <c r="E2372" t="s">
        <v>4858</v>
      </c>
      <c r="F2372" t="s">
        <v>4859</v>
      </c>
      <c r="G2372" t="s">
        <v>101</v>
      </c>
      <c r="H2372">
        <v>45714</v>
      </c>
      <c r="I2372">
        <v>748.62</v>
      </c>
      <c r="Q2372" t="s">
        <v>49</v>
      </c>
    </row>
    <row r="2373" spans="2:17" hidden="1" x14ac:dyDescent="0.25">
      <c r="B2373">
        <v>104758</v>
      </c>
      <c r="C2373" t="s">
        <v>188</v>
      </c>
      <c r="D2373" t="s">
        <v>3836</v>
      </c>
      <c r="E2373" t="s">
        <v>4860</v>
      </c>
      <c r="F2373" t="s">
        <v>4861</v>
      </c>
      <c r="G2373" t="s">
        <v>79</v>
      </c>
      <c r="H2373">
        <v>45642</v>
      </c>
      <c r="I2373">
        <v>27.94</v>
      </c>
      <c r="Q2373" t="s">
        <v>49</v>
      </c>
    </row>
    <row r="2374" spans="2:17" hidden="1" x14ac:dyDescent="0.25">
      <c r="B2374">
        <v>122430</v>
      </c>
      <c r="C2374" t="s">
        <v>127</v>
      </c>
      <c r="D2374" t="s">
        <v>3836</v>
      </c>
      <c r="E2374" t="s">
        <v>4862</v>
      </c>
      <c r="F2374" t="s">
        <v>4863</v>
      </c>
      <c r="G2374" t="s">
        <v>79</v>
      </c>
      <c r="H2374">
        <v>45657</v>
      </c>
      <c r="I2374">
        <v>921.6</v>
      </c>
      <c r="Q2374" t="s">
        <v>49</v>
      </c>
    </row>
    <row r="2375" spans="2:17" hidden="1" x14ac:dyDescent="0.25">
      <c r="B2375">
        <v>103423</v>
      </c>
      <c r="C2375" t="s">
        <v>82</v>
      </c>
      <c r="D2375" t="s">
        <v>3836</v>
      </c>
      <c r="E2375" t="s">
        <v>4864</v>
      </c>
      <c r="F2375" t="s">
        <v>4865</v>
      </c>
      <c r="G2375" t="s">
        <v>101</v>
      </c>
      <c r="H2375">
        <v>45705</v>
      </c>
      <c r="I2375">
        <v>4388.24</v>
      </c>
      <c r="Q2375" t="s">
        <v>49</v>
      </c>
    </row>
    <row r="2376" spans="2:17" hidden="1" x14ac:dyDescent="0.25">
      <c r="B2376">
        <v>103423</v>
      </c>
      <c r="C2376" t="s">
        <v>82</v>
      </c>
      <c r="D2376" t="s">
        <v>3836</v>
      </c>
      <c r="E2376" t="s">
        <v>4866</v>
      </c>
      <c r="F2376" t="s">
        <v>4867</v>
      </c>
      <c r="G2376" t="s">
        <v>101</v>
      </c>
      <c r="H2376">
        <v>45713</v>
      </c>
      <c r="I2376">
        <v>2982.22</v>
      </c>
      <c r="Q2376" t="s">
        <v>49</v>
      </c>
    </row>
    <row r="2377" spans="2:17" hidden="1" x14ac:dyDescent="0.25">
      <c r="B2377">
        <v>107786</v>
      </c>
      <c r="C2377" t="s">
        <v>242</v>
      </c>
      <c r="D2377" t="s">
        <v>3836</v>
      </c>
      <c r="E2377" t="s">
        <v>4868</v>
      </c>
      <c r="F2377" t="s">
        <v>4869</v>
      </c>
      <c r="G2377" t="s">
        <v>101</v>
      </c>
      <c r="H2377">
        <v>45691</v>
      </c>
      <c r="I2377">
        <v>357.56</v>
      </c>
      <c r="Q2377" t="s">
        <v>49</v>
      </c>
    </row>
    <row r="2378" spans="2:17" hidden="1" x14ac:dyDescent="0.25">
      <c r="B2378">
        <v>121429</v>
      </c>
      <c r="C2378" t="s">
        <v>4271</v>
      </c>
      <c r="D2378" t="s">
        <v>3836</v>
      </c>
      <c r="E2378" t="s">
        <v>4870</v>
      </c>
      <c r="F2378" t="s">
        <v>4871</v>
      </c>
      <c r="G2378" t="s">
        <v>79</v>
      </c>
      <c r="H2378">
        <v>45635</v>
      </c>
      <c r="I2378">
        <v>6547</v>
      </c>
      <c r="Q2378" t="s">
        <v>49</v>
      </c>
    </row>
    <row r="2379" spans="2:17" hidden="1" x14ac:dyDescent="0.25">
      <c r="B2379">
        <v>107786</v>
      </c>
      <c r="C2379" t="s">
        <v>242</v>
      </c>
      <c r="D2379" t="s">
        <v>3836</v>
      </c>
      <c r="E2379" t="s">
        <v>4872</v>
      </c>
      <c r="F2379" t="s">
        <v>4873</v>
      </c>
      <c r="G2379" t="s">
        <v>101</v>
      </c>
      <c r="H2379">
        <v>45684</v>
      </c>
      <c r="I2379">
        <v>1813.08</v>
      </c>
      <c r="Q2379" t="s">
        <v>49</v>
      </c>
    </row>
    <row r="2380" spans="2:17" hidden="1" x14ac:dyDescent="0.25">
      <c r="B2380">
        <v>104758</v>
      </c>
      <c r="C2380" t="s">
        <v>188</v>
      </c>
      <c r="D2380" t="s">
        <v>3836</v>
      </c>
      <c r="E2380" t="s">
        <v>4874</v>
      </c>
      <c r="F2380" t="s">
        <v>4875</v>
      </c>
      <c r="G2380" t="s">
        <v>79</v>
      </c>
      <c r="H2380">
        <v>45594</v>
      </c>
      <c r="I2380">
        <v>11.76</v>
      </c>
      <c r="Q2380" t="s">
        <v>49</v>
      </c>
    </row>
    <row r="2381" spans="2:17" hidden="1" x14ac:dyDescent="0.25">
      <c r="B2381">
        <v>121550</v>
      </c>
      <c r="C2381" t="s">
        <v>418</v>
      </c>
      <c r="D2381" t="s">
        <v>3836</v>
      </c>
      <c r="E2381" t="s">
        <v>4876</v>
      </c>
      <c r="F2381" t="s">
        <v>4570</v>
      </c>
      <c r="G2381" t="s">
        <v>101</v>
      </c>
      <c r="H2381">
        <v>45677</v>
      </c>
      <c r="I2381">
        <v>3725.99</v>
      </c>
      <c r="Q2381" t="s">
        <v>49</v>
      </c>
    </row>
    <row r="2382" spans="2:17" hidden="1" x14ac:dyDescent="0.25">
      <c r="B2382">
        <v>107786</v>
      </c>
      <c r="C2382" t="s">
        <v>242</v>
      </c>
      <c r="D2382" t="s">
        <v>3836</v>
      </c>
      <c r="E2382" t="s">
        <v>4877</v>
      </c>
      <c r="F2382" t="s">
        <v>4878</v>
      </c>
      <c r="G2382" t="s">
        <v>79</v>
      </c>
      <c r="H2382">
        <v>45593</v>
      </c>
      <c r="I2382">
        <v>355.27</v>
      </c>
      <c r="Q2382" t="s">
        <v>49</v>
      </c>
    </row>
    <row r="2383" spans="2:17" hidden="1" x14ac:dyDescent="0.25">
      <c r="B2383">
        <v>103423</v>
      </c>
      <c r="C2383" t="s">
        <v>82</v>
      </c>
      <c r="D2383" t="s">
        <v>3836</v>
      </c>
      <c r="E2383" t="s">
        <v>4879</v>
      </c>
      <c r="F2383" t="s">
        <v>4880</v>
      </c>
      <c r="G2383" t="s">
        <v>79</v>
      </c>
      <c r="H2383">
        <v>45572</v>
      </c>
      <c r="I2383">
        <v>0</v>
      </c>
      <c r="Q2383" t="s">
        <v>49</v>
      </c>
    </row>
    <row r="2384" spans="2:17" hidden="1" x14ac:dyDescent="0.25">
      <c r="B2384">
        <v>104758</v>
      </c>
      <c r="C2384" t="s">
        <v>188</v>
      </c>
      <c r="D2384" t="s">
        <v>3836</v>
      </c>
      <c r="E2384" t="s">
        <v>4881</v>
      </c>
      <c r="F2384" t="s">
        <v>4882</v>
      </c>
      <c r="G2384" t="s">
        <v>79</v>
      </c>
      <c r="H2384">
        <v>45623</v>
      </c>
      <c r="I2384">
        <v>3698.4</v>
      </c>
      <c r="Q2384" t="s">
        <v>49</v>
      </c>
    </row>
    <row r="2385" spans="2:17" hidden="1" x14ac:dyDescent="0.25">
      <c r="B2385">
        <v>128340</v>
      </c>
      <c r="C2385" t="s">
        <v>137</v>
      </c>
      <c r="D2385" t="s">
        <v>3836</v>
      </c>
      <c r="E2385" t="s">
        <v>4883</v>
      </c>
      <c r="F2385" t="s">
        <v>4884</v>
      </c>
      <c r="G2385" t="s">
        <v>79</v>
      </c>
      <c r="H2385">
        <v>45594</v>
      </c>
      <c r="I2385">
        <v>154</v>
      </c>
      <c r="Q2385" t="s">
        <v>49</v>
      </c>
    </row>
    <row r="2386" spans="2:17" hidden="1" x14ac:dyDescent="0.25">
      <c r="B2386">
        <v>104758</v>
      </c>
      <c r="C2386" t="s">
        <v>188</v>
      </c>
      <c r="D2386" t="s">
        <v>3836</v>
      </c>
      <c r="E2386" t="s">
        <v>4885</v>
      </c>
      <c r="F2386" t="s">
        <v>4886</v>
      </c>
      <c r="G2386" t="s">
        <v>79</v>
      </c>
      <c r="H2386">
        <v>45581</v>
      </c>
      <c r="I2386">
        <v>9.24</v>
      </c>
      <c r="Q2386" t="s">
        <v>49</v>
      </c>
    </row>
    <row r="2387" spans="2:17" hidden="1" x14ac:dyDescent="0.25">
      <c r="B2387">
        <v>121550</v>
      </c>
      <c r="C2387" t="s">
        <v>418</v>
      </c>
      <c r="D2387" t="s">
        <v>3836</v>
      </c>
      <c r="E2387" t="s">
        <v>4887</v>
      </c>
      <c r="F2387" t="s">
        <v>4888</v>
      </c>
      <c r="G2387" t="s">
        <v>101</v>
      </c>
      <c r="H2387">
        <v>45702</v>
      </c>
      <c r="I2387">
        <v>2274.6999999999998</v>
      </c>
      <c r="Q2387" t="s">
        <v>49</v>
      </c>
    </row>
    <row r="2388" spans="2:17" hidden="1" x14ac:dyDescent="0.25">
      <c r="B2388">
        <v>128340</v>
      </c>
      <c r="C2388" t="s">
        <v>137</v>
      </c>
      <c r="D2388" t="s">
        <v>3836</v>
      </c>
      <c r="E2388" t="s">
        <v>4889</v>
      </c>
      <c r="F2388" t="s">
        <v>4890</v>
      </c>
      <c r="G2388" t="s">
        <v>79</v>
      </c>
      <c r="H2388">
        <v>45631</v>
      </c>
      <c r="I2388">
        <v>2050.6799999999998</v>
      </c>
      <c r="Q2388" t="s">
        <v>49</v>
      </c>
    </row>
    <row r="2389" spans="2:17" hidden="1" x14ac:dyDescent="0.25">
      <c r="B2389">
        <v>103423</v>
      </c>
      <c r="C2389" t="s">
        <v>82</v>
      </c>
      <c r="D2389" t="s">
        <v>3836</v>
      </c>
      <c r="E2389" t="s">
        <v>4891</v>
      </c>
      <c r="F2389" t="s">
        <v>4892</v>
      </c>
      <c r="G2389" t="s">
        <v>79</v>
      </c>
      <c r="H2389">
        <v>45586</v>
      </c>
      <c r="I2389">
        <v>657.71</v>
      </c>
      <c r="Q2389" t="s">
        <v>49</v>
      </c>
    </row>
    <row r="2390" spans="2:17" hidden="1" x14ac:dyDescent="0.25">
      <c r="B2390">
        <v>108481</v>
      </c>
      <c r="C2390" t="s">
        <v>121</v>
      </c>
      <c r="D2390" t="s">
        <v>3836</v>
      </c>
      <c r="E2390" t="s">
        <v>4893</v>
      </c>
      <c r="F2390" t="s">
        <v>4894</v>
      </c>
      <c r="G2390" t="s">
        <v>79</v>
      </c>
      <c r="H2390">
        <v>45672</v>
      </c>
      <c r="I2390">
        <v>-852.66</v>
      </c>
      <c r="Q2390" t="s">
        <v>49</v>
      </c>
    </row>
    <row r="2391" spans="2:17" hidden="1" x14ac:dyDescent="0.25">
      <c r="B2391">
        <v>121550</v>
      </c>
      <c r="C2391" t="s">
        <v>418</v>
      </c>
      <c r="D2391" t="s">
        <v>3836</v>
      </c>
      <c r="E2391" t="s">
        <v>4895</v>
      </c>
      <c r="F2391" t="s">
        <v>4896</v>
      </c>
      <c r="G2391" t="s">
        <v>79</v>
      </c>
      <c r="H2391">
        <v>45567</v>
      </c>
      <c r="I2391">
        <v>14447.38</v>
      </c>
      <c r="Q2391" t="s">
        <v>49</v>
      </c>
    </row>
    <row r="2392" spans="2:17" hidden="1" x14ac:dyDescent="0.25">
      <c r="B2392">
        <v>107786</v>
      </c>
      <c r="C2392" t="s">
        <v>242</v>
      </c>
      <c r="D2392" t="s">
        <v>3836</v>
      </c>
      <c r="E2392" t="s">
        <v>4897</v>
      </c>
      <c r="F2392" t="s">
        <v>4898</v>
      </c>
      <c r="G2392" t="s">
        <v>79</v>
      </c>
      <c r="H2392">
        <v>45621</v>
      </c>
      <c r="I2392">
        <v>388</v>
      </c>
      <c r="Q2392" t="s">
        <v>49</v>
      </c>
    </row>
    <row r="2393" spans="2:17" hidden="1" x14ac:dyDescent="0.25">
      <c r="B2393">
        <v>121550</v>
      </c>
      <c r="C2393" t="s">
        <v>418</v>
      </c>
      <c r="D2393" t="s">
        <v>3836</v>
      </c>
      <c r="E2393" t="s">
        <v>4899</v>
      </c>
      <c r="F2393" t="s">
        <v>4900</v>
      </c>
      <c r="G2393" t="s">
        <v>79</v>
      </c>
      <c r="H2393">
        <v>45586</v>
      </c>
      <c r="I2393">
        <v>528.05999999999995</v>
      </c>
      <c r="Q2393" t="s">
        <v>49</v>
      </c>
    </row>
    <row r="2394" spans="2:17" hidden="1" x14ac:dyDescent="0.25">
      <c r="B2394">
        <v>128340</v>
      </c>
      <c r="C2394" t="s">
        <v>137</v>
      </c>
      <c r="D2394" t="s">
        <v>3836</v>
      </c>
      <c r="E2394" t="s">
        <v>4901</v>
      </c>
      <c r="F2394" t="s">
        <v>4902</v>
      </c>
      <c r="G2394" t="s">
        <v>79</v>
      </c>
      <c r="H2394">
        <v>45688</v>
      </c>
      <c r="I2394">
        <v>754.32</v>
      </c>
      <c r="Q2394" t="s">
        <v>49</v>
      </c>
    </row>
    <row r="2395" spans="2:17" hidden="1" x14ac:dyDescent="0.25">
      <c r="B2395">
        <v>107297</v>
      </c>
      <c r="C2395" t="s">
        <v>286</v>
      </c>
      <c r="D2395" t="s">
        <v>3836</v>
      </c>
      <c r="E2395" t="s">
        <v>4903</v>
      </c>
      <c r="F2395" t="s">
        <v>4904</v>
      </c>
      <c r="G2395" t="s">
        <v>79</v>
      </c>
      <c r="H2395">
        <v>45656</v>
      </c>
      <c r="I2395">
        <v>891.71</v>
      </c>
      <c r="Q2395" t="s">
        <v>49</v>
      </c>
    </row>
    <row r="2396" spans="2:17" hidden="1" x14ac:dyDescent="0.25">
      <c r="B2396">
        <v>126695</v>
      </c>
      <c r="C2396" t="s">
        <v>167</v>
      </c>
      <c r="D2396" t="s">
        <v>3836</v>
      </c>
      <c r="E2396" t="s">
        <v>4905</v>
      </c>
      <c r="F2396" t="s">
        <v>4906</v>
      </c>
      <c r="G2396" t="s">
        <v>79</v>
      </c>
      <c r="H2396">
        <v>45600</v>
      </c>
      <c r="I2396">
        <v>1758</v>
      </c>
      <c r="Q2396" t="s">
        <v>49</v>
      </c>
    </row>
    <row r="2397" spans="2:17" hidden="1" x14ac:dyDescent="0.25">
      <c r="B2397">
        <v>107786</v>
      </c>
      <c r="C2397" t="s">
        <v>242</v>
      </c>
      <c r="D2397" t="s">
        <v>3836</v>
      </c>
      <c r="E2397" t="s">
        <v>4907</v>
      </c>
      <c r="F2397" t="s">
        <v>4908</v>
      </c>
      <c r="G2397" t="s">
        <v>79</v>
      </c>
      <c r="H2397">
        <v>45607</v>
      </c>
      <c r="I2397">
        <v>18.559999999999999</v>
      </c>
      <c r="Q2397" t="s">
        <v>49</v>
      </c>
    </row>
    <row r="2398" spans="2:17" hidden="1" x14ac:dyDescent="0.25">
      <c r="B2398">
        <v>103423</v>
      </c>
      <c r="C2398" t="s">
        <v>82</v>
      </c>
      <c r="D2398" t="s">
        <v>3836</v>
      </c>
      <c r="E2398" t="s">
        <v>4909</v>
      </c>
      <c r="F2398" t="s">
        <v>4910</v>
      </c>
      <c r="G2398" t="s">
        <v>101</v>
      </c>
      <c r="H2398">
        <v>45687</v>
      </c>
      <c r="I2398">
        <v>755.18</v>
      </c>
      <c r="Q2398" t="s">
        <v>49</v>
      </c>
    </row>
    <row r="2399" spans="2:17" hidden="1" x14ac:dyDescent="0.25">
      <c r="B2399">
        <v>104758</v>
      </c>
      <c r="C2399" t="s">
        <v>188</v>
      </c>
      <c r="D2399" t="s">
        <v>3836</v>
      </c>
      <c r="E2399" t="s">
        <v>4911</v>
      </c>
      <c r="F2399" t="s">
        <v>1243</v>
      </c>
      <c r="G2399" t="s">
        <v>101</v>
      </c>
      <c r="H2399">
        <v>45693</v>
      </c>
      <c r="I2399">
        <v>31.68</v>
      </c>
      <c r="Q2399" t="s">
        <v>49</v>
      </c>
    </row>
    <row r="2400" spans="2:17" hidden="1" x14ac:dyDescent="0.25">
      <c r="B2400">
        <v>107786</v>
      </c>
      <c r="C2400" t="s">
        <v>242</v>
      </c>
      <c r="D2400" t="s">
        <v>3836</v>
      </c>
      <c r="E2400" t="s">
        <v>4912</v>
      </c>
      <c r="F2400" t="s">
        <v>4913</v>
      </c>
      <c r="G2400" t="s">
        <v>79</v>
      </c>
      <c r="H2400">
        <v>45628</v>
      </c>
      <c r="I2400">
        <v>4630.92</v>
      </c>
      <c r="Q2400" t="s">
        <v>49</v>
      </c>
    </row>
    <row r="2401" spans="2:17" hidden="1" x14ac:dyDescent="0.25">
      <c r="B2401">
        <v>127228</v>
      </c>
      <c r="C2401" t="s">
        <v>355</v>
      </c>
      <c r="D2401" t="s">
        <v>3836</v>
      </c>
      <c r="E2401" t="s">
        <v>4914</v>
      </c>
      <c r="F2401" t="s">
        <v>4915</v>
      </c>
      <c r="G2401" t="s">
        <v>79</v>
      </c>
      <c r="H2401">
        <v>45659</v>
      </c>
      <c r="I2401">
        <v>-990</v>
      </c>
      <c r="Q2401" t="s">
        <v>49</v>
      </c>
    </row>
    <row r="2402" spans="2:17" hidden="1" x14ac:dyDescent="0.25">
      <c r="B2402">
        <v>107786</v>
      </c>
      <c r="C2402" t="s">
        <v>242</v>
      </c>
      <c r="D2402" t="s">
        <v>3836</v>
      </c>
      <c r="E2402" t="s">
        <v>4916</v>
      </c>
      <c r="F2402" t="s">
        <v>4917</v>
      </c>
      <c r="G2402" t="s">
        <v>79</v>
      </c>
      <c r="H2402">
        <v>45642</v>
      </c>
      <c r="I2402">
        <v>122.58</v>
      </c>
      <c r="Q2402" t="s">
        <v>49</v>
      </c>
    </row>
    <row r="2403" spans="2:17" hidden="1" x14ac:dyDescent="0.25">
      <c r="B2403">
        <v>103423</v>
      </c>
      <c r="C2403" t="s">
        <v>82</v>
      </c>
      <c r="D2403" t="s">
        <v>3836</v>
      </c>
      <c r="E2403" t="s">
        <v>4918</v>
      </c>
      <c r="F2403" t="s">
        <v>4919</v>
      </c>
      <c r="G2403" t="s">
        <v>79</v>
      </c>
      <c r="H2403">
        <v>45592</v>
      </c>
      <c r="I2403">
        <v>2261.23</v>
      </c>
      <c r="Q2403" t="s">
        <v>49</v>
      </c>
    </row>
    <row r="2404" spans="2:17" hidden="1" x14ac:dyDescent="0.25">
      <c r="B2404">
        <v>107786</v>
      </c>
      <c r="C2404" t="s">
        <v>242</v>
      </c>
      <c r="D2404" t="s">
        <v>3836</v>
      </c>
      <c r="E2404" t="s">
        <v>4920</v>
      </c>
      <c r="F2404" t="s">
        <v>4921</v>
      </c>
      <c r="G2404" t="s">
        <v>101</v>
      </c>
      <c r="H2404">
        <v>45677</v>
      </c>
      <c r="I2404">
        <v>1392.93</v>
      </c>
      <c r="Q2404" t="s">
        <v>49</v>
      </c>
    </row>
    <row r="2405" spans="2:17" hidden="1" x14ac:dyDescent="0.25">
      <c r="B2405">
        <v>107786</v>
      </c>
      <c r="C2405" t="s">
        <v>242</v>
      </c>
      <c r="D2405" t="s">
        <v>3836</v>
      </c>
      <c r="E2405" t="s">
        <v>4922</v>
      </c>
      <c r="F2405" t="s">
        <v>4923</v>
      </c>
      <c r="G2405" t="s">
        <v>79</v>
      </c>
      <c r="H2405">
        <v>45589</v>
      </c>
      <c r="I2405">
        <v>722.52</v>
      </c>
      <c r="Q2405" t="s">
        <v>49</v>
      </c>
    </row>
    <row r="2406" spans="2:17" hidden="1" x14ac:dyDescent="0.25">
      <c r="B2406">
        <v>129612</v>
      </c>
      <c r="C2406" t="s">
        <v>282</v>
      </c>
      <c r="D2406" t="s">
        <v>3836</v>
      </c>
      <c r="E2406" t="s">
        <v>4924</v>
      </c>
      <c r="F2406" t="s">
        <v>4925</v>
      </c>
      <c r="G2406" t="s">
        <v>79</v>
      </c>
      <c r="H2406">
        <v>45649</v>
      </c>
      <c r="I2406">
        <v>185.52</v>
      </c>
      <c r="Q2406" t="s">
        <v>49</v>
      </c>
    </row>
    <row r="2407" spans="2:17" hidden="1" x14ac:dyDescent="0.25">
      <c r="B2407">
        <v>104758</v>
      </c>
      <c r="C2407" t="s">
        <v>188</v>
      </c>
      <c r="D2407" t="s">
        <v>3836</v>
      </c>
      <c r="E2407" t="s">
        <v>4926</v>
      </c>
      <c r="F2407" t="s">
        <v>4927</v>
      </c>
      <c r="G2407" t="s">
        <v>79</v>
      </c>
      <c r="H2407">
        <v>45580</v>
      </c>
      <c r="I2407">
        <v>80.400000000000006</v>
      </c>
      <c r="Q2407" t="s">
        <v>49</v>
      </c>
    </row>
    <row r="2408" spans="2:17" hidden="1" x14ac:dyDescent="0.25">
      <c r="B2408">
        <v>103423</v>
      </c>
      <c r="C2408" t="s">
        <v>82</v>
      </c>
      <c r="D2408" t="s">
        <v>3836</v>
      </c>
      <c r="E2408" t="s">
        <v>4928</v>
      </c>
      <c r="F2408" t="s">
        <v>4929</v>
      </c>
      <c r="G2408" t="s">
        <v>101</v>
      </c>
      <c r="H2408">
        <v>45664</v>
      </c>
      <c r="I2408">
        <v>1091.43</v>
      </c>
      <c r="Q2408" t="s">
        <v>49</v>
      </c>
    </row>
    <row r="2409" spans="2:17" hidden="1" x14ac:dyDescent="0.25">
      <c r="B2409">
        <v>103423</v>
      </c>
      <c r="C2409" t="s">
        <v>82</v>
      </c>
      <c r="D2409" t="s">
        <v>3836</v>
      </c>
      <c r="E2409" t="s">
        <v>4930</v>
      </c>
      <c r="F2409" t="s">
        <v>4931</v>
      </c>
      <c r="G2409" t="s">
        <v>79</v>
      </c>
      <c r="H2409">
        <v>45596</v>
      </c>
      <c r="I2409">
        <v>3159.43</v>
      </c>
      <c r="Q2409" t="s">
        <v>49</v>
      </c>
    </row>
    <row r="2410" spans="2:17" hidden="1" x14ac:dyDescent="0.25">
      <c r="B2410">
        <v>107786</v>
      </c>
      <c r="C2410" t="s">
        <v>242</v>
      </c>
      <c r="D2410" t="s">
        <v>3836</v>
      </c>
      <c r="E2410" t="s">
        <v>4932</v>
      </c>
      <c r="F2410" t="s">
        <v>4933</v>
      </c>
      <c r="G2410" t="s">
        <v>79</v>
      </c>
      <c r="H2410">
        <v>45632</v>
      </c>
      <c r="I2410">
        <v>86.01</v>
      </c>
      <c r="Q2410" t="s">
        <v>49</v>
      </c>
    </row>
    <row r="2411" spans="2:17" hidden="1" x14ac:dyDescent="0.25">
      <c r="B2411">
        <v>107659</v>
      </c>
      <c r="C2411" t="s">
        <v>679</v>
      </c>
      <c r="D2411" t="s">
        <v>3836</v>
      </c>
      <c r="E2411" t="s">
        <v>4934</v>
      </c>
      <c r="F2411" t="s">
        <v>4935</v>
      </c>
      <c r="G2411" t="s">
        <v>79</v>
      </c>
      <c r="H2411">
        <v>45574</v>
      </c>
      <c r="I2411">
        <v>2227.41</v>
      </c>
      <c r="Q2411" t="s">
        <v>49</v>
      </c>
    </row>
    <row r="2412" spans="2:17" hidden="1" x14ac:dyDescent="0.25">
      <c r="B2412">
        <v>107659</v>
      </c>
      <c r="C2412" t="s">
        <v>679</v>
      </c>
      <c r="D2412" t="s">
        <v>3836</v>
      </c>
      <c r="E2412" t="s">
        <v>4936</v>
      </c>
      <c r="F2412" t="s">
        <v>4937</v>
      </c>
      <c r="G2412" t="s">
        <v>79</v>
      </c>
      <c r="H2412">
        <v>45583</v>
      </c>
      <c r="I2412">
        <v>18682.150000000001</v>
      </c>
      <c r="Q2412" t="s">
        <v>49</v>
      </c>
    </row>
    <row r="2413" spans="2:17" hidden="1" x14ac:dyDescent="0.25">
      <c r="B2413">
        <v>107786</v>
      </c>
      <c r="C2413" t="s">
        <v>242</v>
      </c>
      <c r="D2413" t="s">
        <v>3836</v>
      </c>
      <c r="E2413" t="s">
        <v>4938</v>
      </c>
      <c r="F2413" t="s">
        <v>4939</v>
      </c>
      <c r="G2413" t="s">
        <v>79</v>
      </c>
      <c r="H2413">
        <v>45656</v>
      </c>
      <c r="I2413">
        <v>5406.44</v>
      </c>
      <c r="Q2413" t="s">
        <v>49</v>
      </c>
    </row>
    <row r="2414" spans="2:17" hidden="1" x14ac:dyDescent="0.25">
      <c r="B2414">
        <v>108481</v>
      </c>
      <c r="C2414" t="s">
        <v>121</v>
      </c>
      <c r="D2414" t="s">
        <v>3836</v>
      </c>
      <c r="E2414" t="s">
        <v>4940</v>
      </c>
      <c r="F2414" t="s">
        <v>4058</v>
      </c>
      <c r="G2414" t="s">
        <v>79</v>
      </c>
      <c r="H2414">
        <v>45638</v>
      </c>
      <c r="I2414">
        <v>23537.57</v>
      </c>
      <c r="Q2414" t="s">
        <v>49</v>
      </c>
    </row>
    <row r="2415" spans="2:17" hidden="1" x14ac:dyDescent="0.25">
      <c r="B2415">
        <v>108164</v>
      </c>
      <c r="C2415" t="s">
        <v>86</v>
      </c>
      <c r="D2415" t="s">
        <v>3836</v>
      </c>
      <c r="E2415" t="s">
        <v>4941</v>
      </c>
      <c r="F2415" t="s">
        <v>4942</v>
      </c>
      <c r="G2415" t="s">
        <v>101</v>
      </c>
      <c r="H2415">
        <v>45679</v>
      </c>
      <c r="I2415">
        <v>1360.95</v>
      </c>
      <c r="Q2415" t="s">
        <v>49</v>
      </c>
    </row>
    <row r="2416" spans="2:17" hidden="1" x14ac:dyDescent="0.25">
      <c r="B2416">
        <v>103423</v>
      </c>
      <c r="C2416" t="s">
        <v>82</v>
      </c>
      <c r="D2416" t="s">
        <v>3836</v>
      </c>
      <c r="E2416" t="s">
        <v>4943</v>
      </c>
      <c r="F2416" t="s">
        <v>3838</v>
      </c>
      <c r="G2416" t="s">
        <v>79</v>
      </c>
      <c r="H2416">
        <v>45653</v>
      </c>
      <c r="I2416">
        <v>-3138.8</v>
      </c>
      <c r="Q2416" t="s">
        <v>49</v>
      </c>
    </row>
    <row r="2417" spans="2:17" hidden="1" x14ac:dyDescent="0.25">
      <c r="B2417">
        <v>104564</v>
      </c>
      <c r="C2417" t="s">
        <v>2388</v>
      </c>
      <c r="D2417" t="s">
        <v>3836</v>
      </c>
      <c r="E2417" t="s">
        <v>4944</v>
      </c>
      <c r="F2417" t="s">
        <v>4945</v>
      </c>
      <c r="G2417" t="s">
        <v>79</v>
      </c>
      <c r="H2417">
        <v>45568</v>
      </c>
      <c r="I2417">
        <v>733.06</v>
      </c>
      <c r="Q2417" t="s">
        <v>49</v>
      </c>
    </row>
    <row r="2418" spans="2:17" hidden="1" x14ac:dyDescent="0.25">
      <c r="B2418">
        <v>107297</v>
      </c>
      <c r="C2418" t="s">
        <v>286</v>
      </c>
      <c r="D2418" t="s">
        <v>3836</v>
      </c>
      <c r="E2418" t="s">
        <v>4946</v>
      </c>
      <c r="F2418" t="s">
        <v>4947</v>
      </c>
      <c r="G2418" t="s">
        <v>79</v>
      </c>
      <c r="H2418">
        <v>45586</v>
      </c>
      <c r="I2418">
        <v>1671.23</v>
      </c>
      <c r="Q2418" t="s">
        <v>49</v>
      </c>
    </row>
    <row r="2419" spans="2:17" hidden="1" x14ac:dyDescent="0.25">
      <c r="B2419">
        <v>104758</v>
      </c>
      <c r="C2419" t="s">
        <v>188</v>
      </c>
      <c r="D2419" t="s">
        <v>3836</v>
      </c>
      <c r="E2419" t="s">
        <v>4948</v>
      </c>
      <c r="F2419" t="s">
        <v>4949</v>
      </c>
      <c r="G2419" t="s">
        <v>79</v>
      </c>
      <c r="H2419">
        <v>45568</v>
      </c>
      <c r="I2419">
        <v>11.16</v>
      </c>
      <c r="Q2419" t="s">
        <v>49</v>
      </c>
    </row>
    <row r="2420" spans="2:17" hidden="1" x14ac:dyDescent="0.25">
      <c r="B2420">
        <v>104758</v>
      </c>
      <c r="C2420" t="s">
        <v>188</v>
      </c>
      <c r="D2420" t="s">
        <v>3836</v>
      </c>
      <c r="E2420" t="s">
        <v>4950</v>
      </c>
      <c r="F2420" t="s">
        <v>4951</v>
      </c>
      <c r="G2420" t="s">
        <v>79</v>
      </c>
      <c r="H2420">
        <v>45707</v>
      </c>
      <c r="I2420">
        <v>0</v>
      </c>
      <c r="Q2420" t="s">
        <v>49</v>
      </c>
    </row>
    <row r="2421" spans="2:17" hidden="1" x14ac:dyDescent="0.25">
      <c r="B2421">
        <v>107297</v>
      </c>
      <c r="C2421" t="s">
        <v>286</v>
      </c>
      <c r="D2421" t="s">
        <v>3836</v>
      </c>
      <c r="E2421" t="s">
        <v>4952</v>
      </c>
      <c r="F2421" t="s">
        <v>4953</v>
      </c>
      <c r="G2421" t="s">
        <v>79</v>
      </c>
      <c r="H2421">
        <v>45707</v>
      </c>
      <c r="I2421">
        <v>0</v>
      </c>
      <c r="Q2421" t="s">
        <v>49</v>
      </c>
    </row>
    <row r="2422" spans="2:17" hidden="1" x14ac:dyDescent="0.25">
      <c r="B2422">
        <v>104758</v>
      </c>
      <c r="C2422" t="s">
        <v>188</v>
      </c>
      <c r="D2422" t="s">
        <v>3836</v>
      </c>
      <c r="E2422" t="s">
        <v>4954</v>
      </c>
      <c r="F2422" t="s">
        <v>4955</v>
      </c>
      <c r="G2422" t="s">
        <v>79</v>
      </c>
      <c r="H2422">
        <v>45587</v>
      </c>
      <c r="I2422">
        <v>80.400000000000006</v>
      </c>
      <c r="Q2422" t="s">
        <v>49</v>
      </c>
    </row>
    <row r="2423" spans="2:17" hidden="1" x14ac:dyDescent="0.25">
      <c r="B2423">
        <v>104758</v>
      </c>
      <c r="C2423" t="s">
        <v>188</v>
      </c>
      <c r="D2423" t="s">
        <v>3836</v>
      </c>
      <c r="E2423" t="s">
        <v>4956</v>
      </c>
      <c r="F2423" t="s">
        <v>4957</v>
      </c>
      <c r="G2423" t="s">
        <v>79</v>
      </c>
      <c r="H2423">
        <v>45587</v>
      </c>
      <c r="I2423">
        <v>241.2</v>
      </c>
      <c r="Q2423" t="s">
        <v>49</v>
      </c>
    </row>
    <row r="2424" spans="2:17" hidden="1" x14ac:dyDescent="0.25">
      <c r="B2424">
        <v>103423</v>
      </c>
      <c r="C2424" t="s">
        <v>82</v>
      </c>
      <c r="D2424" t="s">
        <v>3836</v>
      </c>
      <c r="E2424" t="s">
        <v>4958</v>
      </c>
      <c r="F2424" t="s">
        <v>4959</v>
      </c>
      <c r="G2424" t="s">
        <v>79</v>
      </c>
      <c r="H2424">
        <v>45597</v>
      </c>
      <c r="I2424">
        <v>47.42</v>
      </c>
      <c r="Q2424" t="s">
        <v>49</v>
      </c>
    </row>
    <row r="2425" spans="2:17" hidden="1" x14ac:dyDescent="0.25">
      <c r="B2425">
        <v>102311</v>
      </c>
      <c r="C2425" t="s">
        <v>4961</v>
      </c>
      <c r="D2425" t="s">
        <v>3836</v>
      </c>
      <c r="E2425" t="s">
        <v>4962</v>
      </c>
      <c r="F2425" t="s">
        <v>4963</v>
      </c>
      <c r="G2425" t="s">
        <v>101</v>
      </c>
      <c r="H2425">
        <v>45708</v>
      </c>
      <c r="I2425">
        <v>81.900000000000006</v>
      </c>
      <c r="Q2425" t="s">
        <v>49</v>
      </c>
    </row>
    <row r="2426" spans="2:17" hidden="1" x14ac:dyDescent="0.25">
      <c r="B2426">
        <v>107786</v>
      </c>
      <c r="C2426" t="s">
        <v>242</v>
      </c>
      <c r="D2426" t="s">
        <v>3836</v>
      </c>
      <c r="E2426" t="s">
        <v>4964</v>
      </c>
      <c r="F2426" t="s">
        <v>4965</v>
      </c>
      <c r="G2426" t="s">
        <v>79</v>
      </c>
      <c r="H2426">
        <v>45586</v>
      </c>
      <c r="I2426">
        <v>23.84</v>
      </c>
      <c r="Q2426" t="s">
        <v>49</v>
      </c>
    </row>
    <row r="2427" spans="2:17" hidden="1" x14ac:dyDescent="0.25">
      <c r="B2427">
        <v>107786</v>
      </c>
      <c r="C2427" t="s">
        <v>242</v>
      </c>
      <c r="D2427" t="s">
        <v>3836</v>
      </c>
      <c r="E2427" t="s">
        <v>4966</v>
      </c>
      <c r="F2427" t="s">
        <v>4967</v>
      </c>
      <c r="G2427" t="s">
        <v>79</v>
      </c>
      <c r="H2427">
        <v>45600</v>
      </c>
      <c r="I2427">
        <v>2636.83</v>
      </c>
      <c r="Q2427" t="s">
        <v>49</v>
      </c>
    </row>
    <row r="2428" spans="2:17" hidden="1" x14ac:dyDescent="0.25">
      <c r="B2428">
        <v>104499</v>
      </c>
      <c r="C2428" t="s">
        <v>96</v>
      </c>
      <c r="D2428" t="s">
        <v>3836</v>
      </c>
      <c r="E2428" t="s">
        <v>4968</v>
      </c>
      <c r="F2428" t="s">
        <v>3905</v>
      </c>
      <c r="G2428" t="s">
        <v>79</v>
      </c>
      <c r="H2428">
        <v>45628</v>
      </c>
      <c r="I2428">
        <v>117</v>
      </c>
      <c r="Q2428" t="s">
        <v>49</v>
      </c>
    </row>
    <row r="2429" spans="2:17" hidden="1" x14ac:dyDescent="0.25">
      <c r="B2429">
        <v>107786</v>
      </c>
      <c r="C2429" t="s">
        <v>242</v>
      </c>
      <c r="D2429" t="s">
        <v>3836</v>
      </c>
      <c r="E2429" t="s">
        <v>4969</v>
      </c>
      <c r="F2429" t="s">
        <v>4970</v>
      </c>
      <c r="G2429" t="s">
        <v>79</v>
      </c>
      <c r="H2429">
        <v>45572</v>
      </c>
      <c r="I2429">
        <v>47.67</v>
      </c>
      <c r="Q2429" t="s">
        <v>49</v>
      </c>
    </row>
    <row r="2430" spans="2:17" hidden="1" x14ac:dyDescent="0.25">
      <c r="B2430">
        <v>121550</v>
      </c>
      <c r="C2430" t="s">
        <v>418</v>
      </c>
      <c r="D2430" t="s">
        <v>3836</v>
      </c>
      <c r="E2430" t="s">
        <v>4971</v>
      </c>
      <c r="F2430" t="s">
        <v>4972</v>
      </c>
      <c r="G2430" t="s">
        <v>101</v>
      </c>
      <c r="H2430">
        <v>45690</v>
      </c>
      <c r="I2430">
        <v>876</v>
      </c>
      <c r="Q2430" t="s">
        <v>49</v>
      </c>
    </row>
    <row r="2431" spans="2:17" hidden="1" x14ac:dyDescent="0.25">
      <c r="B2431">
        <v>104758</v>
      </c>
      <c r="C2431" t="s">
        <v>188</v>
      </c>
      <c r="D2431" t="s">
        <v>3836</v>
      </c>
      <c r="E2431" t="s">
        <v>4973</v>
      </c>
      <c r="F2431" t="s">
        <v>4974</v>
      </c>
      <c r="G2431" t="s">
        <v>101</v>
      </c>
      <c r="H2431">
        <v>45687</v>
      </c>
      <c r="I2431">
        <v>762.51</v>
      </c>
      <c r="Q2431" t="s">
        <v>49</v>
      </c>
    </row>
    <row r="2432" spans="2:17" hidden="1" x14ac:dyDescent="0.25">
      <c r="B2432">
        <v>104758</v>
      </c>
      <c r="C2432" t="s">
        <v>188</v>
      </c>
      <c r="D2432" t="s">
        <v>3836</v>
      </c>
      <c r="E2432" t="s">
        <v>4975</v>
      </c>
      <c r="F2432" t="s">
        <v>4976</v>
      </c>
      <c r="G2432" t="s">
        <v>79</v>
      </c>
      <c r="H2432">
        <v>45601</v>
      </c>
      <c r="I2432">
        <v>4472.28</v>
      </c>
      <c r="Q2432" t="s">
        <v>49</v>
      </c>
    </row>
    <row r="2433" spans="2:17" hidden="1" x14ac:dyDescent="0.25">
      <c r="B2433">
        <v>104758</v>
      </c>
      <c r="C2433" t="s">
        <v>188</v>
      </c>
      <c r="D2433" t="s">
        <v>3836</v>
      </c>
      <c r="E2433" t="s">
        <v>4977</v>
      </c>
      <c r="F2433" t="s">
        <v>4978</v>
      </c>
      <c r="G2433" t="s">
        <v>101</v>
      </c>
      <c r="H2433">
        <v>45685</v>
      </c>
      <c r="I2433">
        <v>964.8</v>
      </c>
      <c r="Q2433" t="s">
        <v>49</v>
      </c>
    </row>
    <row r="2434" spans="2:17" hidden="1" x14ac:dyDescent="0.25">
      <c r="B2434">
        <v>104758</v>
      </c>
      <c r="C2434" t="s">
        <v>188</v>
      </c>
      <c r="D2434" t="s">
        <v>3836</v>
      </c>
      <c r="E2434" t="s">
        <v>4979</v>
      </c>
      <c r="F2434" t="s">
        <v>4980</v>
      </c>
      <c r="G2434" t="s">
        <v>101</v>
      </c>
      <c r="H2434">
        <v>45685</v>
      </c>
      <c r="I2434">
        <v>402</v>
      </c>
      <c r="Q2434" t="s">
        <v>49</v>
      </c>
    </row>
    <row r="2435" spans="2:17" hidden="1" x14ac:dyDescent="0.25">
      <c r="B2435">
        <v>107786</v>
      </c>
      <c r="C2435" t="s">
        <v>242</v>
      </c>
      <c r="D2435" t="s">
        <v>3836</v>
      </c>
      <c r="E2435" t="s">
        <v>4981</v>
      </c>
      <c r="F2435" t="s">
        <v>4982</v>
      </c>
      <c r="G2435" t="s">
        <v>101</v>
      </c>
      <c r="H2435">
        <v>45705</v>
      </c>
      <c r="I2435">
        <v>448.76</v>
      </c>
      <c r="Q2435" t="s">
        <v>49</v>
      </c>
    </row>
    <row r="2436" spans="2:17" hidden="1" x14ac:dyDescent="0.25">
      <c r="B2436">
        <v>104758</v>
      </c>
      <c r="C2436" t="s">
        <v>188</v>
      </c>
      <c r="D2436" t="s">
        <v>3836</v>
      </c>
      <c r="E2436" t="s">
        <v>4983</v>
      </c>
      <c r="F2436" t="s">
        <v>4984</v>
      </c>
      <c r="G2436" t="s">
        <v>101</v>
      </c>
      <c r="H2436">
        <v>45707</v>
      </c>
      <c r="I2436">
        <v>80.400000000000006</v>
      </c>
      <c r="Q2436" t="s">
        <v>49</v>
      </c>
    </row>
    <row r="2437" spans="2:17" hidden="1" x14ac:dyDescent="0.25">
      <c r="B2437">
        <v>122430</v>
      </c>
      <c r="C2437" t="s">
        <v>127</v>
      </c>
      <c r="D2437" t="s">
        <v>3836</v>
      </c>
      <c r="E2437" t="s">
        <v>4985</v>
      </c>
      <c r="F2437" t="s">
        <v>4986</v>
      </c>
      <c r="G2437" t="s">
        <v>79</v>
      </c>
      <c r="H2437">
        <v>45566</v>
      </c>
      <c r="I2437">
        <v>69.12</v>
      </c>
      <c r="Q2437" t="s">
        <v>49</v>
      </c>
    </row>
    <row r="2438" spans="2:17" hidden="1" x14ac:dyDescent="0.25">
      <c r="B2438">
        <v>104758</v>
      </c>
      <c r="C2438" t="s">
        <v>188</v>
      </c>
      <c r="D2438" t="s">
        <v>3836</v>
      </c>
      <c r="E2438" t="s">
        <v>4987</v>
      </c>
      <c r="F2438" t="s">
        <v>4988</v>
      </c>
      <c r="G2438" t="s">
        <v>101</v>
      </c>
      <c r="H2438">
        <v>45685</v>
      </c>
      <c r="I2438">
        <v>241.2</v>
      </c>
      <c r="Q2438" t="s">
        <v>49</v>
      </c>
    </row>
    <row r="2439" spans="2:17" hidden="1" x14ac:dyDescent="0.25">
      <c r="B2439">
        <v>104758</v>
      </c>
      <c r="C2439" t="s">
        <v>188</v>
      </c>
      <c r="D2439" t="s">
        <v>3836</v>
      </c>
      <c r="E2439" t="s">
        <v>4989</v>
      </c>
      <c r="F2439" t="s">
        <v>4990</v>
      </c>
      <c r="G2439" t="s">
        <v>79</v>
      </c>
      <c r="H2439">
        <v>45616</v>
      </c>
      <c r="I2439">
        <v>222.48</v>
      </c>
      <c r="Q2439" t="s">
        <v>49</v>
      </c>
    </row>
    <row r="2440" spans="2:17" hidden="1" x14ac:dyDescent="0.25">
      <c r="B2440">
        <v>107486</v>
      </c>
      <c r="C2440" t="s">
        <v>308</v>
      </c>
      <c r="D2440" t="s">
        <v>3836</v>
      </c>
      <c r="E2440" t="s">
        <v>4991</v>
      </c>
      <c r="F2440" t="s">
        <v>4992</v>
      </c>
      <c r="G2440" t="s">
        <v>101</v>
      </c>
      <c r="H2440">
        <v>45692</v>
      </c>
      <c r="I2440">
        <v>298.5</v>
      </c>
      <c r="Q2440" t="s">
        <v>49</v>
      </c>
    </row>
    <row r="2441" spans="2:17" hidden="1" x14ac:dyDescent="0.25">
      <c r="B2441">
        <v>107297</v>
      </c>
      <c r="C2441" t="s">
        <v>286</v>
      </c>
      <c r="D2441" t="s">
        <v>3836</v>
      </c>
      <c r="E2441" t="s">
        <v>4993</v>
      </c>
      <c r="F2441" t="s">
        <v>4994</v>
      </c>
      <c r="G2441" t="s">
        <v>79</v>
      </c>
      <c r="H2441">
        <v>45600</v>
      </c>
      <c r="I2441">
        <v>1871.19</v>
      </c>
      <c r="Q2441" t="s">
        <v>49</v>
      </c>
    </row>
    <row r="2442" spans="2:17" hidden="1" x14ac:dyDescent="0.25">
      <c r="B2442">
        <v>126990</v>
      </c>
      <c r="C2442" t="s">
        <v>646</v>
      </c>
      <c r="D2442" t="s">
        <v>3836</v>
      </c>
      <c r="E2442" t="s">
        <v>4995</v>
      </c>
      <c r="F2442" t="s">
        <v>4996</v>
      </c>
      <c r="G2442" t="s">
        <v>79</v>
      </c>
      <c r="H2442">
        <v>45601</v>
      </c>
      <c r="I2442">
        <v>401.55</v>
      </c>
      <c r="Q2442" t="s">
        <v>49</v>
      </c>
    </row>
    <row r="2443" spans="2:17" hidden="1" x14ac:dyDescent="0.25">
      <c r="B2443">
        <v>107297</v>
      </c>
      <c r="C2443" t="s">
        <v>286</v>
      </c>
      <c r="D2443" t="s">
        <v>3836</v>
      </c>
      <c r="E2443" t="s">
        <v>4997</v>
      </c>
      <c r="F2443" t="s">
        <v>4998</v>
      </c>
      <c r="G2443" t="s">
        <v>79</v>
      </c>
      <c r="H2443">
        <v>45649</v>
      </c>
      <c r="I2443">
        <v>164.41</v>
      </c>
      <c r="Q2443" t="s">
        <v>49</v>
      </c>
    </row>
    <row r="2444" spans="2:17" hidden="1" x14ac:dyDescent="0.25">
      <c r="B2444">
        <v>121550</v>
      </c>
      <c r="C2444" t="s">
        <v>418</v>
      </c>
      <c r="D2444" t="s">
        <v>3836</v>
      </c>
      <c r="E2444" t="s">
        <v>4999</v>
      </c>
      <c r="F2444" t="s">
        <v>4972</v>
      </c>
      <c r="G2444" t="s">
        <v>101</v>
      </c>
      <c r="H2444">
        <v>45695</v>
      </c>
      <c r="I2444">
        <v>96</v>
      </c>
      <c r="Q2444" t="s">
        <v>49</v>
      </c>
    </row>
    <row r="2445" spans="2:17" hidden="1" x14ac:dyDescent="0.25">
      <c r="B2445">
        <v>104758</v>
      </c>
      <c r="C2445" t="s">
        <v>188</v>
      </c>
      <c r="D2445" t="s">
        <v>3836</v>
      </c>
      <c r="E2445" t="s">
        <v>5000</v>
      </c>
      <c r="F2445" t="s">
        <v>5001</v>
      </c>
      <c r="G2445" t="s">
        <v>101</v>
      </c>
      <c r="H2445">
        <v>45693</v>
      </c>
      <c r="I2445">
        <v>213.85</v>
      </c>
      <c r="Q2445" t="s">
        <v>49</v>
      </c>
    </row>
    <row r="2446" spans="2:17" hidden="1" x14ac:dyDescent="0.25">
      <c r="B2446">
        <v>107768</v>
      </c>
      <c r="C2446" t="s">
        <v>225</v>
      </c>
      <c r="D2446" t="s">
        <v>3836</v>
      </c>
      <c r="E2446" t="s">
        <v>5002</v>
      </c>
      <c r="F2446" t="s">
        <v>5003</v>
      </c>
      <c r="G2446" t="s">
        <v>79</v>
      </c>
      <c r="H2446">
        <v>45642</v>
      </c>
      <c r="I2446">
        <v>2217.0100000000002</v>
      </c>
      <c r="Q2446" t="s">
        <v>49</v>
      </c>
    </row>
    <row r="2447" spans="2:17" hidden="1" x14ac:dyDescent="0.25">
      <c r="B2447">
        <v>122034</v>
      </c>
      <c r="C2447" t="s">
        <v>575</v>
      </c>
      <c r="D2447" t="s">
        <v>3836</v>
      </c>
      <c r="E2447" t="s">
        <v>5004</v>
      </c>
      <c r="F2447" t="s">
        <v>5005</v>
      </c>
      <c r="G2447" t="s">
        <v>79</v>
      </c>
      <c r="H2447">
        <v>45573</v>
      </c>
      <c r="I2447">
        <v>4096.3900000000003</v>
      </c>
      <c r="Q2447" t="s">
        <v>49</v>
      </c>
    </row>
    <row r="2448" spans="2:17" hidden="1" x14ac:dyDescent="0.25">
      <c r="B2448">
        <v>103423</v>
      </c>
      <c r="C2448" t="s">
        <v>82</v>
      </c>
      <c r="D2448" t="s">
        <v>3836</v>
      </c>
      <c r="E2448" t="s">
        <v>5006</v>
      </c>
      <c r="F2448" t="s">
        <v>5007</v>
      </c>
      <c r="G2448" t="s">
        <v>79</v>
      </c>
      <c r="H2448">
        <v>45709</v>
      </c>
      <c r="I2448">
        <v>0</v>
      </c>
      <c r="Q2448" t="s">
        <v>49</v>
      </c>
    </row>
    <row r="2449" spans="2:17" hidden="1" x14ac:dyDescent="0.25">
      <c r="B2449">
        <v>107768</v>
      </c>
      <c r="C2449" t="s">
        <v>225</v>
      </c>
      <c r="D2449" t="s">
        <v>3836</v>
      </c>
      <c r="E2449" t="s">
        <v>5008</v>
      </c>
      <c r="F2449" t="s">
        <v>5009</v>
      </c>
      <c r="G2449" t="s">
        <v>79</v>
      </c>
      <c r="H2449">
        <v>45625</v>
      </c>
      <c r="I2449">
        <v>3379.54</v>
      </c>
      <c r="Q2449" t="s">
        <v>49</v>
      </c>
    </row>
    <row r="2450" spans="2:17" hidden="1" x14ac:dyDescent="0.25">
      <c r="B2450">
        <v>104758</v>
      </c>
      <c r="C2450" t="s">
        <v>188</v>
      </c>
      <c r="D2450" t="s">
        <v>3836</v>
      </c>
      <c r="E2450" t="s">
        <v>5010</v>
      </c>
      <c r="F2450" t="s">
        <v>5011</v>
      </c>
      <c r="G2450" t="s">
        <v>79</v>
      </c>
      <c r="H2450">
        <v>45631</v>
      </c>
      <c r="I2450">
        <v>160.80000000000001</v>
      </c>
      <c r="Q2450" t="s">
        <v>49</v>
      </c>
    </row>
    <row r="2451" spans="2:17" hidden="1" x14ac:dyDescent="0.25">
      <c r="B2451">
        <v>103423</v>
      </c>
      <c r="C2451" t="s">
        <v>82</v>
      </c>
      <c r="D2451" t="s">
        <v>3836</v>
      </c>
      <c r="E2451" t="s">
        <v>5012</v>
      </c>
      <c r="F2451" t="s">
        <v>5013</v>
      </c>
      <c r="G2451" t="s">
        <v>101</v>
      </c>
      <c r="H2451">
        <v>45642</v>
      </c>
      <c r="I2451">
        <v>520.70000000000005</v>
      </c>
      <c r="Q2451" t="s">
        <v>49</v>
      </c>
    </row>
    <row r="2452" spans="2:17" hidden="1" x14ac:dyDescent="0.25">
      <c r="B2452">
        <v>121550</v>
      </c>
      <c r="C2452" t="s">
        <v>418</v>
      </c>
      <c r="D2452" t="s">
        <v>3836</v>
      </c>
      <c r="E2452" t="s">
        <v>5014</v>
      </c>
      <c r="F2452" t="s">
        <v>5015</v>
      </c>
      <c r="G2452" t="s">
        <v>79</v>
      </c>
      <c r="H2452">
        <v>45576</v>
      </c>
      <c r="I2452">
        <v>3778.2</v>
      </c>
      <c r="Q2452" t="s">
        <v>49</v>
      </c>
    </row>
    <row r="2453" spans="2:17" hidden="1" x14ac:dyDescent="0.25">
      <c r="B2453">
        <v>107776</v>
      </c>
      <c r="C2453" t="s">
        <v>151</v>
      </c>
      <c r="D2453" t="s">
        <v>3836</v>
      </c>
      <c r="E2453" t="s">
        <v>5016</v>
      </c>
      <c r="F2453" t="s">
        <v>5017</v>
      </c>
      <c r="G2453" t="s">
        <v>101</v>
      </c>
      <c r="H2453">
        <v>45709</v>
      </c>
      <c r="I2453">
        <v>599.51</v>
      </c>
      <c r="Q2453" t="s">
        <v>49</v>
      </c>
    </row>
    <row r="2454" spans="2:17" hidden="1" x14ac:dyDescent="0.25">
      <c r="B2454">
        <v>102775</v>
      </c>
      <c r="C2454" t="s">
        <v>75</v>
      </c>
      <c r="D2454" t="s">
        <v>3836</v>
      </c>
      <c r="E2454" t="s">
        <v>5018</v>
      </c>
      <c r="F2454" t="s">
        <v>5019</v>
      </c>
      <c r="G2454" t="s">
        <v>79</v>
      </c>
      <c r="H2454">
        <v>45600</v>
      </c>
      <c r="I2454">
        <v>2356.02</v>
      </c>
      <c r="Q2454" t="s">
        <v>49</v>
      </c>
    </row>
    <row r="2455" spans="2:17" hidden="1" x14ac:dyDescent="0.25">
      <c r="B2455">
        <v>103423</v>
      </c>
      <c r="C2455" t="s">
        <v>82</v>
      </c>
      <c r="D2455" t="s">
        <v>3836</v>
      </c>
      <c r="E2455" t="s">
        <v>5020</v>
      </c>
      <c r="F2455" t="s">
        <v>5021</v>
      </c>
      <c r="G2455" t="s">
        <v>101</v>
      </c>
      <c r="H2455">
        <v>45708</v>
      </c>
      <c r="I2455">
        <v>277.66000000000003</v>
      </c>
      <c r="Q2455" t="s">
        <v>49</v>
      </c>
    </row>
    <row r="2456" spans="2:17" hidden="1" x14ac:dyDescent="0.25">
      <c r="B2456">
        <v>103423</v>
      </c>
      <c r="C2456" t="s">
        <v>82</v>
      </c>
      <c r="D2456" t="s">
        <v>3836</v>
      </c>
      <c r="E2456" t="s">
        <v>5022</v>
      </c>
      <c r="F2456" t="s">
        <v>5023</v>
      </c>
      <c r="G2456" t="s">
        <v>101</v>
      </c>
      <c r="H2456">
        <v>45698</v>
      </c>
      <c r="I2456">
        <v>1523</v>
      </c>
      <c r="Q2456" t="s">
        <v>49</v>
      </c>
    </row>
    <row r="2457" spans="2:17" hidden="1" x14ac:dyDescent="0.25">
      <c r="B2457">
        <v>108186</v>
      </c>
      <c r="C2457" t="s">
        <v>624</v>
      </c>
      <c r="D2457" t="s">
        <v>3836</v>
      </c>
      <c r="E2457" t="s">
        <v>5024</v>
      </c>
      <c r="F2457" t="s">
        <v>5025</v>
      </c>
      <c r="G2457" t="s">
        <v>79</v>
      </c>
      <c r="H2457">
        <v>45601</v>
      </c>
      <c r="I2457">
        <v>5093.12</v>
      </c>
      <c r="Q2457" t="s">
        <v>49</v>
      </c>
    </row>
    <row r="2458" spans="2:17" hidden="1" x14ac:dyDescent="0.25">
      <c r="B2458">
        <v>107786</v>
      </c>
      <c r="C2458" t="s">
        <v>242</v>
      </c>
      <c r="D2458" t="s">
        <v>3836</v>
      </c>
      <c r="E2458" t="s">
        <v>5026</v>
      </c>
      <c r="F2458" t="s">
        <v>5027</v>
      </c>
      <c r="G2458" t="s">
        <v>101</v>
      </c>
      <c r="H2458">
        <v>45698</v>
      </c>
      <c r="I2458">
        <v>74</v>
      </c>
      <c r="Q2458" t="s">
        <v>49</v>
      </c>
    </row>
    <row r="2459" spans="2:17" hidden="1" x14ac:dyDescent="0.25">
      <c r="B2459">
        <v>107786</v>
      </c>
      <c r="C2459" t="s">
        <v>242</v>
      </c>
      <c r="D2459" t="s">
        <v>3836</v>
      </c>
      <c r="E2459" t="s">
        <v>5028</v>
      </c>
      <c r="F2459" t="s">
        <v>5029</v>
      </c>
      <c r="G2459" t="s">
        <v>101</v>
      </c>
      <c r="H2459">
        <v>45670</v>
      </c>
      <c r="I2459">
        <v>502.36</v>
      </c>
      <c r="Q2459" t="s">
        <v>49</v>
      </c>
    </row>
    <row r="2460" spans="2:17" hidden="1" x14ac:dyDescent="0.25">
      <c r="B2460">
        <v>107514</v>
      </c>
      <c r="C2460" t="s">
        <v>5031</v>
      </c>
      <c r="D2460" t="s">
        <v>3836</v>
      </c>
      <c r="E2460" t="s">
        <v>5032</v>
      </c>
      <c r="F2460" t="s">
        <v>5033</v>
      </c>
      <c r="G2460" t="s">
        <v>79</v>
      </c>
      <c r="H2460">
        <v>45593</v>
      </c>
      <c r="I2460">
        <v>-6.79</v>
      </c>
      <c r="Q2460" t="s">
        <v>49</v>
      </c>
    </row>
    <row r="2461" spans="2:17" hidden="1" x14ac:dyDescent="0.25">
      <c r="B2461">
        <v>121550</v>
      </c>
      <c r="C2461" t="s">
        <v>418</v>
      </c>
      <c r="D2461" t="s">
        <v>3836</v>
      </c>
      <c r="E2461" t="s">
        <v>5034</v>
      </c>
      <c r="F2461" t="s">
        <v>5035</v>
      </c>
      <c r="G2461" t="s">
        <v>79</v>
      </c>
      <c r="H2461">
        <v>45688</v>
      </c>
      <c r="I2461">
        <v>0</v>
      </c>
      <c r="Q2461" t="s">
        <v>49</v>
      </c>
    </row>
    <row r="2462" spans="2:17" hidden="1" x14ac:dyDescent="0.25">
      <c r="B2462">
        <v>107786</v>
      </c>
      <c r="C2462" t="s">
        <v>242</v>
      </c>
      <c r="D2462" t="s">
        <v>3836</v>
      </c>
      <c r="E2462" t="s">
        <v>5036</v>
      </c>
      <c r="F2462" t="s">
        <v>5037</v>
      </c>
      <c r="G2462" t="s">
        <v>101</v>
      </c>
      <c r="H2462">
        <v>45698</v>
      </c>
      <c r="I2462">
        <v>782.85</v>
      </c>
      <c r="Q2462" t="s">
        <v>49</v>
      </c>
    </row>
    <row r="2463" spans="2:17" hidden="1" x14ac:dyDescent="0.25">
      <c r="B2463">
        <v>122430</v>
      </c>
      <c r="C2463" t="s">
        <v>127</v>
      </c>
      <c r="D2463" t="s">
        <v>3836</v>
      </c>
      <c r="E2463" t="s">
        <v>5038</v>
      </c>
      <c r="F2463" t="s">
        <v>5039</v>
      </c>
      <c r="G2463" t="s">
        <v>101</v>
      </c>
      <c r="H2463">
        <v>45706</v>
      </c>
      <c r="I2463">
        <v>11978.94</v>
      </c>
      <c r="Q2463" t="s">
        <v>49</v>
      </c>
    </row>
    <row r="2464" spans="2:17" hidden="1" x14ac:dyDescent="0.25">
      <c r="B2464">
        <v>107786</v>
      </c>
      <c r="C2464" t="s">
        <v>242</v>
      </c>
      <c r="D2464" t="s">
        <v>3836</v>
      </c>
      <c r="E2464" t="s">
        <v>5040</v>
      </c>
      <c r="F2464" t="s">
        <v>4711</v>
      </c>
      <c r="G2464" t="s">
        <v>101</v>
      </c>
      <c r="H2464">
        <v>45698</v>
      </c>
      <c r="I2464">
        <v>388.97</v>
      </c>
      <c r="Q2464" t="s">
        <v>49</v>
      </c>
    </row>
    <row r="2465" spans="2:17" hidden="1" x14ac:dyDescent="0.25">
      <c r="B2465">
        <v>107786</v>
      </c>
      <c r="C2465" t="s">
        <v>242</v>
      </c>
      <c r="D2465" t="s">
        <v>3836</v>
      </c>
      <c r="E2465" t="s">
        <v>5041</v>
      </c>
      <c r="F2465" t="s">
        <v>5042</v>
      </c>
      <c r="G2465" t="s">
        <v>79</v>
      </c>
      <c r="H2465">
        <v>45663</v>
      </c>
      <c r="I2465">
        <v>-792.54</v>
      </c>
      <c r="Q2465" t="s">
        <v>49</v>
      </c>
    </row>
    <row r="2466" spans="2:17" hidden="1" x14ac:dyDescent="0.25">
      <c r="B2466">
        <v>104758</v>
      </c>
      <c r="C2466" t="s">
        <v>188</v>
      </c>
      <c r="D2466" t="s">
        <v>3836</v>
      </c>
      <c r="E2466" t="s">
        <v>5043</v>
      </c>
      <c r="F2466" t="s">
        <v>5044</v>
      </c>
      <c r="G2466" t="s">
        <v>79</v>
      </c>
      <c r="H2466">
        <v>45688</v>
      </c>
      <c r="I2466">
        <v>0</v>
      </c>
      <c r="Q2466" t="s">
        <v>49</v>
      </c>
    </row>
    <row r="2467" spans="2:17" hidden="1" x14ac:dyDescent="0.25">
      <c r="B2467">
        <v>108481</v>
      </c>
      <c r="C2467" t="s">
        <v>121</v>
      </c>
      <c r="D2467" t="s">
        <v>3836</v>
      </c>
      <c r="E2467" t="s">
        <v>5045</v>
      </c>
      <c r="F2467" t="s">
        <v>5046</v>
      </c>
      <c r="G2467" t="s">
        <v>101</v>
      </c>
      <c r="H2467">
        <v>45720</v>
      </c>
      <c r="I2467">
        <v>-3.95</v>
      </c>
      <c r="Q2467" t="s">
        <v>49</v>
      </c>
    </row>
    <row r="2468" spans="2:17" hidden="1" x14ac:dyDescent="0.25">
      <c r="B2468">
        <v>127228</v>
      </c>
      <c r="C2468" t="s">
        <v>355</v>
      </c>
      <c r="D2468" t="s">
        <v>3836</v>
      </c>
      <c r="E2468" t="s">
        <v>5047</v>
      </c>
      <c r="F2468" t="s">
        <v>5048</v>
      </c>
      <c r="G2468" t="s">
        <v>101</v>
      </c>
      <c r="H2468">
        <v>45713</v>
      </c>
      <c r="I2468">
        <v>230.75</v>
      </c>
      <c r="Q2468" t="s">
        <v>49</v>
      </c>
    </row>
    <row r="2469" spans="2:17" hidden="1" x14ac:dyDescent="0.25">
      <c r="B2469">
        <v>124577</v>
      </c>
      <c r="C2469" t="s">
        <v>4063</v>
      </c>
      <c r="D2469" t="s">
        <v>3836</v>
      </c>
      <c r="E2469" t="s">
        <v>5049</v>
      </c>
      <c r="F2469" t="s">
        <v>5050</v>
      </c>
      <c r="G2469" t="s">
        <v>79</v>
      </c>
      <c r="H2469">
        <v>45677</v>
      </c>
      <c r="I2469">
        <v>58.66</v>
      </c>
      <c r="Q2469" t="s">
        <v>49</v>
      </c>
    </row>
    <row r="2470" spans="2:17" hidden="1" x14ac:dyDescent="0.25">
      <c r="B2470">
        <v>104758</v>
      </c>
      <c r="C2470" t="s">
        <v>188</v>
      </c>
      <c r="D2470" t="s">
        <v>3836</v>
      </c>
      <c r="E2470" t="s">
        <v>5051</v>
      </c>
      <c r="F2470" t="s">
        <v>5052</v>
      </c>
      <c r="G2470" t="s">
        <v>79</v>
      </c>
      <c r="H2470">
        <v>45601</v>
      </c>
      <c r="I2470">
        <v>332.76</v>
      </c>
      <c r="Q2470" t="s">
        <v>49</v>
      </c>
    </row>
    <row r="2471" spans="2:17" hidden="1" x14ac:dyDescent="0.25">
      <c r="B2471">
        <v>107776</v>
      </c>
      <c r="C2471" t="s">
        <v>151</v>
      </c>
      <c r="D2471" t="s">
        <v>3836</v>
      </c>
      <c r="E2471" t="s">
        <v>5053</v>
      </c>
      <c r="F2471" t="s">
        <v>5054</v>
      </c>
      <c r="G2471" t="s">
        <v>79</v>
      </c>
      <c r="H2471">
        <v>45595</v>
      </c>
      <c r="I2471">
        <v>293.56</v>
      </c>
      <c r="Q2471" t="s">
        <v>49</v>
      </c>
    </row>
    <row r="2472" spans="2:17" hidden="1" x14ac:dyDescent="0.25">
      <c r="B2472">
        <v>122247</v>
      </c>
      <c r="C2472" t="s">
        <v>111</v>
      </c>
      <c r="D2472" t="s">
        <v>3836</v>
      </c>
      <c r="E2472" t="s">
        <v>5055</v>
      </c>
      <c r="F2472" t="s">
        <v>5056</v>
      </c>
      <c r="G2472" t="s">
        <v>79</v>
      </c>
      <c r="H2472">
        <v>45672</v>
      </c>
      <c r="I2472">
        <v>4727.6000000000004</v>
      </c>
      <c r="Q2472" t="s">
        <v>49</v>
      </c>
    </row>
    <row r="2473" spans="2:17" hidden="1" x14ac:dyDescent="0.25">
      <c r="B2473">
        <v>108481</v>
      </c>
      <c r="C2473" t="s">
        <v>121</v>
      </c>
      <c r="D2473" t="s">
        <v>3836</v>
      </c>
      <c r="E2473" t="s">
        <v>5057</v>
      </c>
      <c r="F2473" t="s">
        <v>5058</v>
      </c>
      <c r="G2473" t="s">
        <v>101</v>
      </c>
      <c r="H2473">
        <v>45701</v>
      </c>
      <c r="I2473">
        <v>4665.2</v>
      </c>
      <c r="Q2473" t="s">
        <v>49</v>
      </c>
    </row>
    <row r="2474" spans="2:17" hidden="1" x14ac:dyDescent="0.25">
      <c r="B2474">
        <v>107659</v>
      </c>
      <c r="C2474" t="s">
        <v>679</v>
      </c>
      <c r="D2474" t="s">
        <v>3836</v>
      </c>
      <c r="E2474" t="s">
        <v>5059</v>
      </c>
      <c r="F2474" t="s">
        <v>5060</v>
      </c>
      <c r="G2474" t="s">
        <v>79</v>
      </c>
      <c r="H2474">
        <v>45610</v>
      </c>
      <c r="I2474">
        <v>651.02</v>
      </c>
      <c r="Q2474" t="s">
        <v>49</v>
      </c>
    </row>
    <row r="2475" spans="2:17" hidden="1" x14ac:dyDescent="0.25">
      <c r="B2475">
        <v>104758</v>
      </c>
      <c r="C2475" t="s">
        <v>188</v>
      </c>
      <c r="D2475" t="s">
        <v>3836</v>
      </c>
      <c r="E2475" t="s">
        <v>5061</v>
      </c>
      <c r="F2475" t="s">
        <v>4367</v>
      </c>
      <c r="G2475" t="s">
        <v>79</v>
      </c>
      <c r="H2475">
        <v>45601</v>
      </c>
      <c r="I2475">
        <v>-241.2</v>
      </c>
      <c r="Q2475" t="s">
        <v>49</v>
      </c>
    </row>
    <row r="2476" spans="2:17" hidden="1" x14ac:dyDescent="0.25">
      <c r="B2476">
        <v>104758</v>
      </c>
      <c r="C2476" t="s">
        <v>188</v>
      </c>
      <c r="D2476" t="s">
        <v>3836</v>
      </c>
      <c r="E2476" t="s">
        <v>5062</v>
      </c>
      <c r="F2476" t="s">
        <v>5063</v>
      </c>
      <c r="G2476" t="s">
        <v>79</v>
      </c>
      <c r="H2476">
        <v>45572</v>
      </c>
      <c r="I2476">
        <v>96.72</v>
      </c>
      <c r="Q2476" t="s">
        <v>49</v>
      </c>
    </row>
    <row r="2477" spans="2:17" hidden="1" x14ac:dyDescent="0.25">
      <c r="B2477">
        <v>108481</v>
      </c>
      <c r="C2477" t="s">
        <v>121</v>
      </c>
      <c r="D2477" t="s">
        <v>3836</v>
      </c>
      <c r="E2477" t="s">
        <v>5064</v>
      </c>
      <c r="F2477" t="s">
        <v>5065</v>
      </c>
      <c r="G2477" t="s">
        <v>79</v>
      </c>
      <c r="H2477">
        <v>45568</v>
      </c>
      <c r="I2477">
        <v>363.73</v>
      </c>
      <c r="Q2477" t="s">
        <v>49</v>
      </c>
    </row>
    <row r="2478" spans="2:17" hidden="1" x14ac:dyDescent="0.25">
      <c r="B2478">
        <v>107297</v>
      </c>
      <c r="C2478" t="s">
        <v>286</v>
      </c>
      <c r="D2478" t="s">
        <v>3836</v>
      </c>
      <c r="E2478" t="s">
        <v>5066</v>
      </c>
      <c r="F2478" t="s">
        <v>5067</v>
      </c>
      <c r="G2478" t="s">
        <v>79</v>
      </c>
      <c r="H2478">
        <v>45618</v>
      </c>
      <c r="I2478">
        <v>519.41999999999996</v>
      </c>
      <c r="Q2478" t="s">
        <v>49</v>
      </c>
    </row>
    <row r="2479" spans="2:17" hidden="1" x14ac:dyDescent="0.25">
      <c r="B2479">
        <v>107776</v>
      </c>
      <c r="C2479" t="s">
        <v>151</v>
      </c>
      <c r="D2479" t="s">
        <v>3836</v>
      </c>
      <c r="E2479" t="s">
        <v>5068</v>
      </c>
      <c r="F2479" t="s">
        <v>5069</v>
      </c>
      <c r="G2479" t="s">
        <v>101</v>
      </c>
      <c r="H2479">
        <v>45709</v>
      </c>
      <c r="I2479">
        <v>183.56</v>
      </c>
      <c r="Q2479" t="s">
        <v>49</v>
      </c>
    </row>
    <row r="2480" spans="2:17" hidden="1" x14ac:dyDescent="0.25">
      <c r="B2480">
        <v>107786</v>
      </c>
      <c r="C2480" t="s">
        <v>242</v>
      </c>
      <c r="D2480" t="s">
        <v>3836</v>
      </c>
      <c r="E2480" t="s">
        <v>5070</v>
      </c>
      <c r="F2480" t="s">
        <v>5071</v>
      </c>
      <c r="G2480" t="s">
        <v>79</v>
      </c>
      <c r="H2480">
        <v>45649</v>
      </c>
      <c r="I2480">
        <v>1684.79</v>
      </c>
      <c r="Q2480" t="s">
        <v>49</v>
      </c>
    </row>
    <row r="2481" spans="2:17" hidden="1" x14ac:dyDescent="0.25">
      <c r="B2481">
        <v>128340</v>
      </c>
      <c r="C2481" t="s">
        <v>137</v>
      </c>
      <c r="D2481" t="s">
        <v>3836</v>
      </c>
      <c r="E2481" t="s">
        <v>5072</v>
      </c>
      <c r="F2481" t="s">
        <v>5073</v>
      </c>
      <c r="G2481" t="s">
        <v>79</v>
      </c>
      <c r="H2481">
        <v>45660</v>
      </c>
      <c r="I2481">
        <v>967.95</v>
      </c>
      <c r="Q2481" t="s">
        <v>49</v>
      </c>
    </row>
    <row r="2482" spans="2:17" hidden="1" x14ac:dyDescent="0.25">
      <c r="B2482">
        <v>107786</v>
      </c>
      <c r="C2482" t="s">
        <v>242</v>
      </c>
      <c r="D2482" t="s">
        <v>3836</v>
      </c>
      <c r="E2482" t="s">
        <v>5074</v>
      </c>
      <c r="F2482" t="s">
        <v>5075</v>
      </c>
      <c r="G2482" t="s">
        <v>79</v>
      </c>
      <c r="H2482">
        <v>45607</v>
      </c>
      <c r="I2482">
        <v>3839.42</v>
      </c>
      <c r="Q2482" t="s">
        <v>49</v>
      </c>
    </row>
    <row r="2483" spans="2:17" hidden="1" x14ac:dyDescent="0.25">
      <c r="B2483">
        <v>122034</v>
      </c>
      <c r="C2483" t="s">
        <v>575</v>
      </c>
      <c r="D2483" t="s">
        <v>3836</v>
      </c>
      <c r="E2483" t="s">
        <v>5076</v>
      </c>
      <c r="F2483" t="s">
        <v>5077</v>
      </c>
      <c r="G2483" t="s">
        <v>79</v>
      </c>
      <c r="H2483">
        <v>45684</v>
      </c>
      <c r="I2483">
        <v>1759.12</v>
      </c>
      <c r="Q2483" t="s">
        <v>49</v>
      </c>
    </row>
    <row r="2484" spans="2:17" hidden="1" x14ac:dyDescent="0.25">
      <c r="B2484">
        <v>104758</v>
      </c>
      <c r="C2484" t="s">
        <v>188</v>
      </c>
      <c r="D2484" t="s">
        <v>3836</v>
      </c>
      <c r="E2484" t="s">
        <v>5078</v>
      </c>
      <c r="F2484" t="s">
        <v>5079</v>
      </c>
      <c r="G2484" t="s">
        <v>79</v>
      </c>
      <c r="H2484">
        <v>45642</v>
      </c>
      <c r="I2484">
        <v>1431.94</v>
      </c>
      <c r="Q2484" t="s">
        <v>49</v>
      </c>
    </row>
    <row r="2485" spans="2:17" hidden="1" x14ac:dyDescent="0.25">
      <c r="B2485">
        <v>107776</v>
      </c>
      <c r="C2485" t="s">
        <v>151</v>
      </c>
      <c r="D2485" t="s">
        <v>3836</v>
      </c>
      <c r="E2485" t="s">
        <v>5080</v>
      </c>
      <c r="F2485" t="s">
        <v>5081</v>
      </c>
      <c r="G2485" t="s">
        <v>79</v>
      </c>
      <c r="H2485">
        <v>45660</v>
      </c>
      <c r="I2485">
        <v>375.85</v>
      </c>
      <c r="Q2485" t="s">
        <v>49</v>
      </c>
    </row>
    <row r="2486" spans="2:17" hidden="1" x14ac:dyDescent="0.25">
      <c r="B2486">
        <v>107776</v>
      </c>
      <c r="C2486" t="s">
        <v>151</v>
      </c>
      <c r="D2486" t="s">
        <v>3836</v>
      </c>
      <c r="E2486" t="s">
        <v>5082</v>
      </c>
      <c r="F2486" t="s">
        <v>5083</v>
      </c>
      <c r="G2486" t="s">
        <v>79</v>
      </c>
      <c r="H2486">
        <v>45590</v>
      </c>
      <c r="I2486">
        <v>1162.5999999999999</v>
      </c>
      <c r="Q2486" t="s">
        <v>49</v>
      </c>
    </row>
    <row r="2487" spans="2:17" hidden="1" x14ac:dyDescent="0.25">
      <c r="B2487">
        <v>102775</v>
      </c>
      <c r="C2487" t="s">
        <v>75</v>
      </c>
      <c r="D2487" t="s">
        <v>3836</v>
      </c>
      <c r="E2487" t="s">
        <v>5084</v>
      </c>
      <c r="F2487" t="s">
        <v>5085</v>
      </c>
      <c r="G2487" t="s">
        <v>79</v>
      </c>
      <c r="H2487">
        <v>45635</v>
      </c>
      <c r="I2487">
        <v>8355.33</v>
      </c>
      <c r="Q2487" t="s">
        <v>49</v>
      </c>
    </row>
    <row r="2488" spans="2:17" hidden="1" x14ac:dyDescent="0.25">
      <c r="B2488">
        <v>104758</v>
      </c>
      <c r="C2488" t="s">
        <v>188</v>
      </c>
      <c r="D2488" t="s">
        <v>3836</v>
      </c>
      <c r="E2488" t="s">
        <v>5086</v>
      </c>
      <c r="F2488" t="s">
        <v>5087</v>
      </c>
      <c r="G2488" t="s">
        <v>79</v>
      </c>
      <c r="H2488">
        <v>45686</v>
      </c>
      <c r="I2488">
        <v>0</v>
      </c>
      <c r="Q2488" t="s">
        <v>49</v>
      </c>
    </row>
    <row r="2489" spans="2:17" hidden="1" x14ac:dyDescent="0.25">
      <c r="B2489">
        <v>102775</v>
      </c>
      <c r="C2489" t="s">
        <v>75</v>
      </c>
      <c r="D2489" t="s">
        <v>3836</v>
      </c>
      <c r="E2489" t="s">
        <v>5088</v>
      </c>
      <c r="F2489" t="s">
        <v>5089</v>
      </c>
      <c r="G2489" t="s">
        <v>101</v>
      </c>
      <c r="H2489">
        <v>45636</v>
      </c>
      <c r="I2489">
        <v>1973.01</v>
      </c>
      <c r="Q2489" t="s">
        <v>49</v>
      </c>
    </row>
    <row r="2490" spans="2:17" hidden="1" x14ac:dyDescent="0.25">
      <c r="B2490">
        <v>126695</v>
      </c>
      <c r="C2490" t="s">
        <v>167</v>
      </c>
      <c r="D2490" t="s">
        <v>3836</v>
      </c>
      <c r="E2490" t="s">
        <v>5090</v>
      </c>
      <c r="F2490" t="s">
        <v>4906</v>
      </c>
      <c r="G2490" t="s">
        <v>79</v>
      </c>
      <c r="H2490">
        <v>45580</v>
      </c>
      <c r="I2490">
        <v>20128.400000000001</v>
      </c>
      <c r="Q2490" t="s">
        <v>49</v>
      </c>
    </row>
    <row r="2491" spans="2:17" hidden="1" x14ac:dyDescent="0.25">
      <c r="B2491">
        <v>110041</v>
      </c>
      <c r="C2491" t="s">
        <v>1894</v>
      </c>
      <c r="D2491" t="s">
        <v>3836</v>
      </c>
      <c r="E2491" t="s">
        <v>5091</v>
      </c>
      <c r="F2491" t="s">
        <v>5092</v>
      </c>
      <c r="G2491" t="s">
        <v>79</v>
      </c>
      <c r="H2491">
        <v>45583</v>
      </c>
      <c r="I2491">
        <v>8178</v>
      </c>
      <c r="Q2491" t="s">
        <v>49</v>
      </c>
    </row>
    <row r="2492" spans="2:17" hidden="1" x14ac:dyDescent="0.25">
      <c r="B2492">
        <v>122247</v>
      </c>
      <c r="C2492" t="s">
        <v>111</v>
      </c>
      <c r="D2492" t="s">
        <v>3836</v>
      </c>
      <c r="E2492" t="s">
        <v>5093</v>
      </c>
      <c r="F2492" t="s">
        <v>5094</v>
      </c>
      <c r="G2492" t="s">
        <v>101</v>
      </c>
      <c r="H2492">
        <v>45707</v>
      </c>
      <c r="I2492">
        <v>11698.4</v>
      </c>
      <c r="Q2492" t="s">
        <v>49</v>
      </c>
    </row>
    <row r="2493" spans="2:17" hidden="1" x14ac:dyDescent="0.25">
      <c r="B2493">
        <v>108481</v>
      </c>
      <c r="C2493" t="s">
        <v>121</v>
      </c>
      <c r="D2493" t="s">
        <v>3836</v>
      </c>
      <c r="E2493" t="s">
        <v>5095</v>
      </c>
      <c r="F2493" t="s">
        <v>5096</v>
      </c>
      <c r="G2493" t="s">
        <v>101</v>
      </c>
      <c r="H2493">
        <v>45699</v>
      </c>
      <c r="I2493">
        <v>8878.11</v>
      </c>
      <c r="Q2493" t="s">
        <v>49</v>
      </c>
    </row>
    <row r="2494" spans="2:17" hidden="1" x14ac:dyDescent="0.25">
      <c r="B2494">
        <v>107776</v>
      </c>
      <c r="C2494" t="s">
        <v>151</v>
      </c>
      <c r="D2494" t="s">
        <v>3836</v>
      </c>
      <c r="E2494" t="s">
        <v>5097</v>
      </c>
      <c r="F2494" t="s">
        <v>5098</v>
      </c>
      <c r="G2494" t="s">
        <v>79</v>
      </c>
      <c r="H2494">
        <v>45646</v>
      </c>
      <c r="I2494">
        <v>438.24</v>
      </c>
      <c r="Q2494" t="s">
        <v>49</v>
      </c>
    </row>
    <row r="2495" spans="2:17" hidden="1" x14ac:dyDescent="0.25">
      <c r="B2495">
        <v>108481</v>
      </c>
      <c r="C2495" t="s">
        <v>121</v>
      </c>
      <c r="D2495" t="s">
        <v>3836</v>
      </c>
      <c r="E2495" t="s">
        <v>5099</v>
      </c>
      <c r="F2495" t="s">
        <v>5100</v>
      </c>
      <c r="G2495" t="s">
        <v>101</v>
      </c>
      <c r="H2495">
        <v>45695</v>
      </c>
      <c r="I2495">
        <v>-48.7</v>
      </c>
      <c r="Q2495" t="s">
        <v>49</v>
      </c>
    </row>
    <row r="2496" spans="2:17" hidden="1" x14ac:dyDescent="0.25">
      <c r="B2496">
        <v>122430</v>
      </c>
      <c r="C2496" t="s">
        <v>127</v>
      </c>
      <c r="D2496" t="s">
        <v>3836</v>
      </c>
      <c r="E2496" t="s">
        <v>5101</v>
      </c>
      <c r="F2496" t="s">
        <v>5102</v>
      </c>
      <c r="G2496" t="s">
        <v>79</v>
      </c>
      <c r="H2496">
        <v>45653</v>
      </c>
      <c r="I2496">
        <v>139.49</v>
      </c>
      <c r="Q2496" t="s">
        <v>49</v>
      </c>
    </row>
    <row r="2497" spans="2:17" hidden="1" x14ac:dyDescent="0.25">
      <c r="B2497">
        <v>107659</v>
      </c>
      <c r="C2497" t="s">
        <v>679</v>
      </c>
      <c r="D2497" t="s">
        <v>3836</v>
      </c>
      <c r="E2497" t="s">
        <v>5103</v>
      </c>
      <c r="F2497" t="s">
        <v>5104</v>
      </c>
      <c r="G2497" t="s">
        <v>79</v>
      </c>
      <c r="H2497">
        <v>45575</v>
      </c>
      <c r="I2497">
        <v>5724.48</v>
      </c>
      <c r="Q2497" t="s">
        <v>49</v>
      </c>
    </row>
    <row r="2498" spans="2:17" hidden="1" x14ac:dyDescent="0.25">
      <c r="B2498">
        <v>108481</v>
      </c>
      <c r="C2498" t="s">
        <v>121</v>
      </c>
      <c r="D2498" t="s">
        <v>3836</v>
      </c>
      <c r="E2498" t="s">
        <v>5105</v>
      </c>
      <c r="F2498" t="s">
        <v>5096</v>
      </c>
      <c r="G2498" t="s">
        <v>101</v>
      </c>
      <c r="H2498">
        <v>45699</v>
      </c>
      <c r="I2498">
        <v>-526.12</v>
      </c>
      <c r="Q2498" t="s">
        <v>49</v>
      </c>
    </row>
    <row r="2499" spans="2:17" hidden="1" x14ac:dyDescent="0.25">
      <c r="B2499">
        <v>103423</v>
      </c>
      <c r="C2499" t="s">
        <v>82</v>
      </c>
      <c r="D2499" t="s">
        <v>3836</v>
      </c>
      <c r="E2499" t="s">
        <v>5106</v>
      </c>
      <c r="F2499" t="s">
        <v>5107</v>
      </c>
      <c r="G2499" t="s">
        <v>79</v>
      </c>
      <c r="H2499">
        <v>45604</v>
      </c>
      <c r="I2499">
        <v>3559.1</v>
      </c>
      <c r="Q2499" t="s">
        <v>49</v>
      </c>
    </row>
    <row r="2500" spans="2:17" hidden="1" x14ac:dyDescent="0.25">
      <c r="B2500">
        <v>108481</v>
      </c>
      <c r="C2500" t="s">
        <v>121</v>
      </c>
      <c r="D2500" t="s">
        <v>3836</v>
      </c>
      <c r="E2500" t="s">
        <v>5108</v>
      </c>
      <c r="F2500" t="s">
        <v>5109</v>
      </c>
      <c r="G2500" t="s">
        <v>79</v>
      </c>
      <c r="H2500">
        <v>45614</v>
      </c>
      <c r="I2500">
        <v>8224.84</v>
      </c>
      <c r="Q2500" t="s">
        <v>49</v>
      </c>
    </row>
    <row r="2501" spans="2:17" hidden="1" x14ac:dyDescent="0.25">
      <c r="B2501">
        <v>122430</v>
      </c>
      <c r="C2501" t="s">
        <v>127</v>
      </c>
      <c r="D2501" t="s">
        <v>3836</v>
      </c>
      <c r="E2501" t="s">
        <v>5110</v>
      </c>
      <c r="F2501" t="s">
        <v>5111</v>
      </c>
      <c r="G2501" t="s">
        <v>79</v>
      </c>
      <c r="H2501">
        <v>45566</v>
      </c>
      <c r="I2501">
        <v>1275</v>
      </c>
      <c r="Q2501" t="s">
        <v>49</v>
      </c>
    </row>
    <row r="2502" spans="2:17" hidden="1" x14ac:dyDescent="0.25">
      <c r="B2502">
        <v>107786</v>
      </c>
      <c r="C2502" t="s">
        <v>242</v>
      </c>
      <c r="D2502" t="s">
        <v>3836</v>
      </c>
      <c r="E2502" t="s">
        <v>5112</v>
      </c>
      <c r="F2502" t="s">
        <v>5113</v>
      </c>
      <c r="G2502" t="s">
        <v>101</v>
      </c>
      <c r="H2502">
        <v>45705</v>
      </c>
      <c r="I2502">
        <v>309.89</v>
      </c>
      <c r="Q2502" t="s">
        <v>49</v>
      </c>
    </row>
    <row r="2503" spans="2:17" hidden="1" x14ac:dyDescent="0.25">
      <c r="B2503">
        <v>104758</v>
      </c>
      <c r="C2503" t="s">
        <v>188</v>
      </c>
      <c r="D2503" t="s">
        <v>3836</v>
      </c>
      <c r="E2503" t="s">
        <v>5114</v>
      </c>
      <c r="F2503" t="s">
        <v>5115</v>
      </c>
      <c r="G2503" t="s">
        <v>79</v>
      </c>
      <c r="H2503">
        <v>45664</v>
      </c>
      <c r="I2503">
        <v>216.24</v>
      </c>
      <c r="Q2503" t="s">
        <v>49</v>
      </c>
    </row>
    <row r="2504" spans="2:17" hidden="1" x14ac:dyDescent="0.25">
      <c r="B2504">
        <v>124577</v>
      </c>
      <c r="C2504" t="s">
        <v>4063</v>
      </c>
      <c r="D2504" t="s">
        <v>3836</v>
      </c>
      <c r="E2504" t="s">
        <v>5116</v>
      </c>
      <c r="F2504" t="s">
        <v>5117</v>
      </c>
      <c r="G2504" t="s">
        <v>79</v>
      </c>
      <c r="H2504">
        <v>45579</v>
      </c>
      <c r="I2504">
        <v>586.6</v>
      </c>
      <c r="Q2504" t="s">
        <v>49</v>
      </c>
    </row>
    <row r="2505" spans="2:17" hidden="1" x14ac:dyDescent="0.25">
      <c r="B2505">
        <v>104758</v>
      </c>
      <c r="C2505" t="s">
        <v>188</v>
      </c>
      <c r="D2505" t="s">
        <v>3836</v>
      </c>
      <c r="E2505" t="s">
        <v>5118</v>
      </c>
      <c r="F2505" t="s">
        <v>5119</v>
      </c>
      <c r="G2505" t="s">
        <v>101</v>
      </c>
      <c r="H2505">
        <v>45688</v>
      </c>
      <c r="I2505">
        <v>772.8</v>
      </c>
      <c r="Q2505" t="s">
        <v>49</v>
      </c>
    </row>
    <row r="2506" spans="2:17" hidden="1" x14ac:dyDescent="0.25">
      <c r="B2506">
        <v>107297</v>
      </c>
      <c r="C2506" t="s">
        <v>286</v>
      </c>
      <c r="D2506" t="s">
        <v>3836</v>
      </c>
      <c r="E2506" t="s">
        <v>5120</v>
      </c>
      <c r="F2506" t="s">
        <v>4031</v>
      </c>
      <c r="G2506" t="s">
        <v>79</v>
      </c>
      <c r="H2506">
        <v>45609</v>
      </c>
      <c r="I2506">
        <v>143.13999999999999</v>
      </c>
      <c r="Q2506" t="s">
        <v>49</v>
      </c>
    </row>
    <row r="2507" spans="2:17" hidden="1" x14ac:dyDescent="0.25">
      <c r="B2507">
        <v>104758</v>
      </c>
      <c r="C2507" t="s">
        <v>188</v>
      </c>
      <c r="D2507" t="s">
        <v>3836</v>
      </c>
      <c r="E2507" t="s">
        <v>5121</v>
      </c>
      <c r="F2507" t="s">
        <v>5122</v>
      </c>
      <c r="G2507" t="s">
        <v>79</v>
      </c>
      <c r="H2507">
        <v>45637</v>
      </c>
      <c r="I2507">
        <v>321.60000000000002</v>
      </c>
      <c r="Q2507" t="s">
        <v>49</v>
      </c>
    </row>
    <row r="2508" spans="2:17" hidden="1" x14ac:dyDescent="0.25">
      <c r="B2508">
        <v>107786</v>
      </c>
      <c r="C2508" t="s">
        <v>242</v>
      </c>
      <c r="D2508" t="s">
        <v>3836</v>
      </c>
      <c r="E2508" t="s">
        <v>5123</v>
      </c>
      <c r="F2508" t="s">
        <v>5124</v>
      </c>
      <c r="G2508" t="s">
        <v>79</v>
      </c>
      <c r="H2508">
        <v>45607</v>
      </c>
      <c r="I2508">
        <v>251.97</v>
      </c>
      <c r="Q2508" t="s">
        <v>49</v>
      </c>
    </row>
    <row r="2509" spans="2:17" hidden="1" x14ac:dyDescent="0.25">
      <c r="B2509">
        <v>102066</v>
      </c>
      <c r="C2509" t="s">
        <v>159</v>
      </c>
      <c r="D2509" t="s">
        <v>3836</v>
      </c>
      <c r="E2509" t="s">
        <v>5125</v>
      </c>
      <c r="F2509" t="s">
        <v>5126</v>
      </c>
      <c r="G2509" t="s">
        <v>79</v>
      </c>
      <c r="H2509">
        <v>45693</v>
      </c>
      <c r="I2509">
        <v>794.39</v>
      </c>
      <c r="Q2509" t="s">
        <v>49</v>
      </c>
    </row>
    <row r="2510" spans="2:17" hidden="1" x14ac:dyDescent="0.25">
      <c r="B2510">
        <v>122034</v>
      </c>
      <c r="C2510" t="s">
        <v>575</v>
      </c>
      <c r="D2510" t="s">
        <v>3836</v>
      </c>
      <c r="E2510" t="s">
        <v>5127</v>
      </c>
      <c r="F2510" t="s">
        <v>5128</v>
      </c>
      <c r="G2510" t="s">
        <v>79</v>
      </c>
      <c r="H2510">
        <v>45587</v>
      </c>
      <c r="I2510">
        <v>2223.12</v>
      </c>
      <c r="Q2510" t="s">
        <v>49</v>
      </c>
    </row>
    <row r="2511" spans="2:17" hidden="1" x14ac:dyDescent="0.25">
      <c r="B2511">
        <v>127228</v>
      </c>
      <c r="C2511" t="s">
        <v>355</v>
      </c>
      <c r="D2511" t="s">
        <v>3836</v>
      </c>
      <c r="E2511" t="s">
        <v>5129</v>
      </c>
      <c r="F2511" t="s">
        <v>5130</v>
      </c>
      <c r="G2511" t="s">
        <v>101</v>
      </c>
      <c r="H2511">
        <v>45705</v>
      </c>
      <c r="I2511">
        <v>4615.7</v>
      </c>
      <c r="Q2511" t="s">
        <v>49</v>
      </c>
    </row>
    <row r="2512" spans="2:17" hidden="1" x14ac:dyDescent="0.25">
      <c r="B2512">
        <v>103423</v>
      </c>
      <c r="C2512" t="s">
        <v>82</v>
      </c>
      <c r="D2512" t="s">
        <v>3836</v>
      </c>
      <c r="E2512" t="s">
        <v>5131</v>
      </c>
      <c r="F2512" t="s">
        <v>5132</v>
      </c>
      <c r="G2512" t="s">
        <v>101</v>
      </c>
      <c r="H2512">
        <v>45687</v>
      </c>
      <c r="I2512">
        <v>3482.72</v>
      </c>
      <c r="Q2512" t="s">
        <v>49</v>
      </c>
    </row>
    <row r="2513" spans="2:17" hidden="1" x14ac:dyDescent="0.25">
      <c r="B2513">
        <v>107786</v>
      </c>
      <c r="C2513" t="s">
        <v>242</v>
      </c>
      <c r="D2513" t="s">
        <v>3836</v>
      </c>
      <c r="E2513" t="s">
        <v>5133</v>
      </c>
      <c r="F2513" t="s">
        <v>5134</v>
      </c>
      <c r="G2513" t="s">
        <v>101</v>
      </c>
      <c r="H2513">
        <v>45686</v>
      </c>
      <c r="I2513">
        <v>133.74</v>
      </c>
      <c r="Q2513" t="s">
        <v>49</v>
      </c>
    </row>
    <row r="2514" spans="2:17" hidden="1" x14ac:dyDescent="0.25">
      <c r="B2514">
        <v>104758</v>
      </c>
      <c r="C2514" t="s">
        <v>188</v>
      </c>
      <c r="D2514" t="s">
        <v>3836</v>
      </c>
      <c r="E2514" t="s">
        <v>5135</v>
      </c>
      <c r="F2514" t="s">
        <v>5136</v>
      </c>
      <c r="G2514" t="s">
        <v>79</v>
      </c>
      <c r="H2514">
        <v>45656</v>
      </c>
      <c r="I2514">
        <v>859.6</v>
      </c>
      <c r="Q2514" t="s">
        <v>49</v>
      </c>
    </row>
    <row r="2515" spans="2:17" hidden="1" x14ac:dyDescent="0.25">
      <c r="B2515">
        <v>107786</v>
      </c>
      <c r="C2515" t="s">
        <v>242</v>
      </c>
      <c r="D2515" t="s">
        <v>3836</v>
      </c>
      <c r="E2515" t="s">
        <v>5137</v>
      </c>
      <c r="F2515" t="s">
        <v>5138</v>
      </c>
      <c r="G2515" t="s">
        <v>79</v>
      </c>
      <c r="H2515">
        <v>45593</v>
      </c>
      <c r="I2515">
        <v>582.73</v>
      </c>
      <c r="Q2515" t="s">
        <v>49</v>
      </c>
    </row>
    <row r="2516" spans="2:17" hidden="1" x14ac:dyDescent="0.25">
      <c r="B2516">
        <v>107297</v>
      </c>
      <c r="C2516" t="s">
        <v>286</v>
      </c>
      <c r="D2516" t="s">
        <v>3836</v>
      </c>
      <c r="E2516" t="s">
        <v>5139</v>
      </c>
      <c r="F2516" t="s">
        <v>4796</v>
      </c>
      <c r="G2516" t="s">
        <v>79</v>
      </c>
      <c r="H2516">
        <v>45588</v>
      </c>
      <c r="I2516">
        <v>810</v>
      </c>
      <c r="Q2516" t="s">
        <v>49</v>
      </c>
    </row>
    <row r="2517" spans="2:17" hidden="1" x14ac:dyDescent="0.25">
      <c r="B2517">
        <v>107486</v>
      </c>
      <c r="C2517" t="s">
        <v>308</v>
      </c>
      <c r="D2517" t="s">
        <v>3836</v>
      </c>
      <c r="E2517" t="s">
        <v>5140</v>
      </c>
      <c r="F2517" t="s">
        <v>5141</v>
      </c>
      <c r="G2517" t="s">
        <v>79</v>
      </c>
      <c r="H2517">
        <v>45680</v>
      </c>
      <c r="I2517">
        <v>357.84</v>
      </c>
      <c r="Q2517" t="s">
        <v>49</v>
      </c>
    </row>
    <row r="2518" spans="2:17" hidden="1" x14ac:dyDescent="0.25">
      <c r="B2518">
        <v>103423</v>
      </c>
      <c r="C2518" t="s">
        <v>82</v>
      </c>
      <c r="D2518" t="s">
        <v>3836</v>
      </c>
      <c r="E2518" t="s">
        <v>5142</v>
      </c>
      <c r="F2518" t="s">
        <v>3845</v>
      </c>
      <c r="G2518" t="s">
        <v>79</v>
      </c>
      <c r="H2518">
        <v>45639</v>
      </c>
      <c r="I2518">
        <v>-51674.36</v>
      </c>
      <c r="Q2518" t="s">
        <v>49</v>
      </c>
    </row>
    <row r="2519" spans="2:17" hidden="1" x14ac:dyDescent="0.25">
      <c r="B2519">
        <v>103277</v>
      </c>
      <c r="C2519" t="s">
        <v>3651</v>
      </c>
      <c r="D2519" t="s">
        <v>3836</v>
      </c>
      <c r="E2519" t="s">
        <v>5143</v>
      </c>
      <c r="F2519" t="s">
        <v>5144</v>
      </c>
      <c r="G2519" t="s">
        <v>101</v>
      </c>
      <c r="H2519">
        <v>45687</v>
      </c>
      <c r="I2519">
        <v>462.4</v>
      </c>
      <c r="Q2519" t="s">
        <v>49</v>
      </c>
    </row>
    <row r="2520" spans="2:17" hidden="1" x14ac:dyDescent="0.25">
      <c r="B2520">
        <v>108481</v>
      </c>
      <c r="C2520" t="s">
        <v>121</v>
      </c>
      <c r="D2520" t="s">
        <v>3836</v>
      </c>
      <c r="E2520" t="s">
        <v>5145</v>
      </c>
      <c r="F2520" t="s">
        <v>5146</v>
      </c>
      <c r="G2520" t="s">
        <v>79</v>
      </c>
      <c r="H2520">
        <v>45625</v>
      </c>
      <c r="I2520">
        <v>155.4</v>
      </c>
      <c r="Q2520" t="s">
        <v>49</v>
      </c>
    </row>
    <row r="2521" spans="2:17" hidden="1" x14ac:dyDescent="0.25">
      <c r="B2521">
        <v>107659</v>
      </c>
      <c r="C2521" t="s">
        <v>679</v>
      </c>
      <c r="D2521" t="s">
        <v>3836</v>
      </c>
      <c r="E2521" t="s">
        <v>5147</v>
      </c>
      <c r="F2521" t="s">
        <v>5148</v>
      </c>
      <c r="G2521" t="s">
        <v>79</v>
      </c>
      <c r="H2521">
        <v>45583</v>
      </c>
      <c r="I2521">
        <v>1581.77</v>
      </c>
      <c r="Q2521" t="s">
        <v>49</v>
      </c>
    </row>
    <row r="2522" spans="2:17" hidden="1" x14ac:dyDescent="0.25">
      <c r="B2522">
        <v>107786</v>
      </c>
      <c r="C2522" t="s">
        <v>242</v>
      </c>
      <c r="D2522" t="s">
        <v>3836</v>
      </c>
      <c r="E2522" t="s">
        <v>5149</v>
      </c>
      <c r="F2522" t="s">
        <v>5150</v>
      </c>
      <c r="G2522" t="s">
        <v>101</v>
      </c>
      <c r="H2522">
        <v>45701</v>
      </c>
      <c r="I2522">
        <v>2729.15</v>
      </c>
      <c r="Q2522" t="s">
        <v>49</v>
      </c>
    </row>
    <row r="2523" spans="2:17" hidden="1" x14ac:dyDescent="0.25">
      <c r="B2523">
        <v>122430</v>
      </c>
      <c r="C2523" t="s">
        <v>127</v>
      </c>
      <c r="D2523" t="s">
        <v>3836</v>
      </c>
      <c r="E2523" t="s">
        <v>5151</v>
      </c>
      <c r="F2523" t="s">
        <v>5152</v>
      </c>
      <c r="G2523" t="s">
        <v>79</v>
      </c>
      <c r="H2523">
        <v>45580</v>
      </c>
      <c r="I2523">
        <v>83</v>
      </c>
      <c r="Q2523" t="s">
        <v>49</v>
      </c>
    </row>
    <row r="2524" spans="2:17" hidden="1" x14ac:dyDescent="0.25">
      <c r="B2524">
        <v>128695</v>
      </c>
      <c r="C2524" t="s">
        <v>4802</v>
      </c>
      <c r="D2524" t="s">
        <v>3836</v>
      </c>
      <c r="E2524" t="s">
        <v>5153</v>
      </c>
      <c r="F2524" t="s">
        <v>4804</v>
      </c>
      <c r="G2524" t="s">
        <v>79</v>
      </c>
      <c r="H2524">
        <v>45659</v>
      </c>
      <c r="I2524">
        <v>32311</v>
      </c>
      <c r="Q2524" t="s">
        <v>49</v>
      </c>
    </row>
    <row r="2525" spans="2:17" hidden="1" x14ac:dyDescent="0.25">
      <c r="B2525">
        <v>122430</v>
      </c>
      <c r="C2525" t="s">
        <v>127</v>
      </c>
      <c r="D2525" t="s">
        <v>3836</v>
      </c>
      <c r="E2525" t="s">
        <v>5154</v>
      </c>
      <c r="F2525" t="s">
        <v>5155</v>
      </c>
      <c r="G2525" t="s">
        <v>79</v>
      </c>
      <c r="H2525">
        <v>45604</v>
      </c>
      <c r="I2525">
        <v>819</v>
      </c>
      <c r="Q2525" t="s">
        <v>49</v>
      </c>
    </row>
    <row r="2526" spans="2:17" hidden="1" x14ac:dyDescent="0.25">
      <c r="B2526">
        <v>103423</v>
      </c>
      <c r="C2526" t="s">
        <v>82</v>
      </c>
      <c r="D2526" t="s">
        <v>3836</v>
      </c>
      <c r="E2526" t="s">
        <v>5156</v>
      </c>
      <c r="F2526" t="s">
        <v>5157</v>
      </c>
      <c r="G2526" t="s">
        <v>101</v>
      </c>
      <c r="H2526">
        <v>45673</v>
      </c>
      <c r="I2526">
        <v>6169.12</v>
      </c>
      <c r="Q2526" t="s">
        <v>49</v>
      </c>
    </row>
    <row r="2527" spans="2:17" hidden="1" x14ac:dyDescent="0.25">
      <c r="B2527">
        <v>107786</v>
      </c>
      <c r="C2527" t="s">
        <v>242</v>
      </c>
      <c r="D2527" t="s">
        <v>3836</v>
      </c>
      <c r="E2527" t="s">
        <v>5158</v>
      </c>
      <c r="F2527" t="s">
        <v>5159</v>
      </c>
      <c r="G2527" t="s">
        <v>79</v>
      </c>
      <c r="H2527">
        <v>45630</v>
      </c>
      <c r="I2527">
        <v>9565.09</v>
      </c>
      <c r="Q2527" t="s">
        <v>49</v>
      </c>
    </row>
    <row r="2528" spans="2:17" hidden="1" x14ac:dyDescent="0.25">
      <c r="B2528">
        <v>108345</v>
      </c>
      <c r="C2528" t="s">
        <v>4197</v>
      </c>
      <c r="D2528" t="s">
        <v>3836</v>
      </c>
      <c r="E2528" t="s">
        <v>5160</v>
      </c>
      <c r="F2528" t="s">
        <v>5161</v>
      </c>
      <c r="G2528" t="s">
        <v>79</v>
      </c>
      <c r="H2528">
        <v>45601</v>
      </c>
      <c r="I2528">
        <v>2254.12</v>
      </c>
      <c r="Q2528" t="s">
        <v>49</v>
      </c>
    </row>
    <row r="2529" spans="2:17" hidden="1" x14ac:dyDescent="0.25">
      <c r="B2529">
        <v>107786</v>
      </c>
      <c r="C2529" t="s">
        <v>242</v>
      </c>
      <c r="D2529" t="s">
        <v>3836</v>
      </c>
      <c r="E2529" t="s">
        <v>5162</v>
      </c>
      <c r="F2529" t="s">
        <v>5163</v>
      </c>
      <c r="G2529" t="s">
        <v>79</v>
      </c>
      <c r="H2529">
        <v>45649</v>
      </c>
      <c r="I2529">
        <v>12.24</v>
      </c>
      <c r="Q2529" t="s">
        <v>49</v>
      </c>
    </row>
    <row r="2530" spans="2:17" hidden="1" x14ac:dyDescent="0.25">
      <c r="B2530">
        <v>128340</v>
      </c>
      <c r="C2530" t="s">
        <v>137</v>
      </c>
      <c r="D2530" t="s">
        <v>3836</v>
      </c>
      <c r="E2530" t="s">
        <v>5164</v>
      </c>
      <c r="F2530" t="s">
        <v>5165</v>
      </c>
      <c r="G2530" t="s">
        <v>79</v>
      </c>
      <c r="H2530">
        <v>45611</v>
      </c>
      <c r="I2530">
        <v>322.43</v>
      </c>
      <c r="Q2530" t="s">
        <v>49</v>
      </c>
    </row>
    <row r="2531" spans="2:17" hidden="1" x14ac:dyDescent="0.25">
      <c r="B2531">
        <v>103423</v>
      </c>
      <c r="C2531" t="s">
        <v>82</v>
      </c>
      <c r="D2531" t="s">
        <v>3836</v>
      </c>
      <c r="E2531" t="s">
        <v>5166</v>
      </c>
      <c r="F2531" t="s">
        <v>5167</v>
      </c>
      <c r="G2531" t="s">
        <v>79</v>
      </c>
      <c r="H2531">
        <v>45585</v>
      </c>
      <c r="I2531">
        <v>2993.7</v>
      </c>
      <c r="Q2531" t="s">
        <v>49</v>
      </c>
    </row>
    <row r="2532" spans="2:17" hidden="1" x14ac:dyDescent="0.25">
      <c r="B2532">
        <v>107776</v>
      </c>
      <c r="C2532" t="s">
        <v>151</v>
      </c>
      <c r="D2532" t="s">
        <v>3836</v>
      </c>
      <c r="E2532" t="s">
        <v>5168</v>
      </c>
      <c r="F2532" t="s">
        <v>5169</v>
      </c>
      <c r="G2532" t="s">
        <v>101</v>
      </c>
      <c r="H2532">
        <v>45688</v>
      </c>
      <c r="I2532">
        <v>296.77999999999997</v>
      </c>
      <c r="Q2532" t="s">
        <v>49</v>
      </c>
    </row>
    <row r="2533" spans="2:17" hidden="1" x14ac:dyDescent="0.25">
      <c r="B2533">
        <v>126695</v>
      </c>
      <c r="C2533" t="s">
        <v>167</v>
      </c>
      <c r="D2533" t="s">
        <v>3836</v>
      </c>
      <c r="E2533" t="s">
        <v>5170</v>
      </c>
      <c r="F2533" t="s">
        <v>5171</v>
      </c>
      <c r="G2533" t="s">
        <v>79</v>
      </c>
      <c r="H2533">
        <v>45610</v>
      </c>
      <c r="I2533">
        <v>578.76</v>
      </c>
      <c r="Q2533" t="s">
        <v>49</v>
      </c>
    </row>
    <row r="2534" spans="2:17" hidden="1" x14ac:dyDescent="0.25">
      <c r="B2534">
        <v>121550</v>
      </c>
      <c r="C2534" t="s">
        <v>418</v>
      </c>
      <c r="D2534" t="s">
        <v>3836</v>
      </c>
      <c r="E2534" t="s">
        <v>5172</v>
      </c>
      <c r="F2534" t="s">
        <v>5173</v>
      </c>
      <c r="G2534" t="s">
        <v>101</v>
      </c>
      <c r="H2534">
        <v>45652</v>
      </c>
      <c r="I2534">
        <v>1227.24</v>
      </c>
      <c r="Q2534" t="s">
        <v>49</v>
      </c>
    </row>
    <row r="2535" spans="2:17" hidden="1" x14ac:dyDescent="0.25">
      <c r="B2535">
        <v>109455</v>
      </c>
      <c r="C2535" t="s">
        <v>312</v>
      </c>
      <c r="D2535" t="s">
        <v>3836</v>
      </c>
      <c r="E2535" t="s">
        <v>5174</v>
      </c>
      <c r="F2535" t="s">
        <v>5175</v>
      </c>
      <c r="G2535" t="s">
        <v>101</v>
      </c>
      <c r="H2535">
        <v>45692</v>
      </c>
      <c r="I2535">
        <v>82.2</v>
      </c>
      <c r="Q2535" t="s">
        <v>49</v>
      </c>
    </row>
    <row r="2536" spans="2:17" hidden="1" x14ac:dyDescent="0.25">
      <c r="B2536">
        <v>107341</v>
      </c>
      <c r="C2536" t="s">
        <v>2181</v>
      </c>
      <c r="D2536" t="s">
        <v>3836</v>
      </c>
      <c r="E2536" t="s">
        <v>5176</v>
      </c>
      <c r="F2536" t="s">
        <v>5177</v>
      </c>
      <c r="G2536" t="s">
        <v>79</v>
      </c>
      <c r="H2536">
        <v>45589</v>
      </c>
      <c r="I2536">
        <v>1456.03</v>
      </c>
      <c r="Q2536" t="s">
        <v>49</v>
      </c>
    </row>
    <row r="2537" spans="2:17" hidden="1" x14ac:dyDescent="0.25">
      <c r="B2537">
        <v>103423</v>
      </c>
      <c r="C2537" t="s">
        <v>82</v>
      </c>
      <c r="D2537" t="s">
        <v>3836</v>
      </c>
      <c r="E2537" t="s">
        <v>5178</v>
      </c>
      <c r="F2537" t="s">
        <v>5179</v>
      </c>
      <c r="G2537" t="s">
        <v>79</v>
      </c>
      <c r="H2537">
        <v>45636</v>
      </c>
      <c r="I2537">
        <v>3812.16</v>
      </c>
      <c r="Q2537" t="s">
        <v>49</v>
      </c>
    </row>
    <row r="2538" spans="2:17" hidden="1" x14ac:dyDescent="0.25">
      <c r="B2538">
        <v>104758</v>
      </c>
      <c r="C2538" t="s">
        <v>188</v>
      </c>
      <c r="D2538" t="s">
        <v>3836</v>
      </c>
      <c r="E2538" t="s">
        <v>5180</v>
      </c>
      <c r="F2538" t="s">
        <v>5181</v>
      </c>
      <c r="G2538" t="s">
        <v>79</v>
      </c>
      <c r="H2538">
        <v>45608</v>
      </c>
      <c r="I2538">
        <v>562.79999999999995</v>
      </c>
      <c r="Q2538" t="s">
        <v>49</v>
      </c>
    </row>
    <row r="2539" spans="2:17" hidden="1" x14ac:dyDescent="0.25">
      <c r="B2539">
        <v>122430</v>
      </c>
      <c r="C2539" t="s">
        <v>127</v>
      </c>
      <c r="D2539" t="s">
        <v>3836</v>
      </c>
      <c r="E2539" t="s">
        <v>5182</v>
      </c>
      <c r="F2539" t="s">
        <v>5183</v>
      </c>
      <c r="G2539" t="s">
        <v>79</v>
      </c>
      <c r="H2539">
        <v>45583</v>
      </c>
      <c r="I2539">
        <v>89.7</v>
      </c>
      <c r="Q2539" t="s">
        <v>49</v>
      </c>
    </row>
    <row r="2540" spans="2:17" hidden="1" x14ac:dyDescent="0.25">
      <c r="B2540">
        <v>103423</v>
      </c>
      <c r="C2540" t="s">
        <v>82</v>
      </c>
      <c r="D2540" t="s">
        <v>3836</v>
      </c>
      <c r="E2540" t="s">
        <v>5184</v>
      </c>
      <c r="F2540" t="s">
        <v>5185</v>
      </c>
      <c r="G2540" t="s">
        <v>79</v>
      </c>
      <c r="H2540">
        <v>45615</v>
      </c>
      <c r="I2540">
        <v>3273.38</v>
      </c>
      <c r="Q2540" t="s">
        <v>49</v>
      </c>
    </row>
    <row r="2541" spans="2:17" hidden="1" x14ac:dyDescent="0.25">
      <c r="B2541">
        <v>104758</v>
      </c>
      <c r="C2541" t="s">
        <v>188</v>
      </c>
      <c r="D2541" t="s">
        <v>3836</v>
      </c>
      <c r="E2541" t="s">
        <v>5186</v>
      </c>
      <c r="F2541" t="s">
        <v>5187</v>
      </c>
      <c r="G2541" t="s">
        <v>79</v>
      </c>
      <c r="H2541">
        <v>45642</v>
      </c>
      <c r="I2541">
        <v>38.159999999999997</v>
      </c>
      <c r="Q2541" t="s">
        <v>49</v>
      </c>
    </row>
    <row r="2542" spans="2:17" hidden="1" x14ac:dyDescent="0.25">
      <c r="B2542">
        <v>104758</v>
      </c>
      <c r="C2542" t="s">
        <v>188</v>
      </c>
      <c r="D2542" t="s">
        <v>3836</v>
      </c>
      <c r="E2542" t="s">
        <v>5188</v>
      </c>
      <c r="F2542" t="s">
        <v>5189</v>
      </c>
      <c r="G2542" t="s">
        <v>79</v>
      </c>
      <c r="H2542">
        <v>45611</v>
      </c>
      <c r="I2542">
        <v>1802.6</v>
      </c>
      <c r="Q2542" t="s">
        <v>49</v>
      </c>
    </row>
    <row r="2543" spans="2:17" hidden="1" x14ac:dyDescent="0.25">
      <c r="B2543">
        <v>103423</v>
      </c>
      <c r="C2543" t="s">
        <v>82</v>
      </c>
      <c r="D2543" t="s">
        <v>3836</v>
      </c>
      <c r="E2543" t="s">
        <v>5190</v>
      </c>
      <c r="F2543" t="s">
        <v>5191</v>
      </c>
      <c r="G2543" t="s">
        <v>79</v>
      </c>
      <c r="H2543">
        <v>45610</v>
      </c>
      <c r="I2543">
        <v>5354.63</v>
      </c>
      <c r="Q2543" t="s">
        <v>49</v>
      </c>
    </row>
    <row r="2544" spans="2:17" hidden="1" x14ac:dyDescent="0.25">
      <c r="B2544">
        <v>108186</v>
      </c>
      <c r="C2544" t="s">
        <v>624</v>
      </c>
      <c r="D2544" t="s">
        <v>3836</v>
      </c>
      <c r="E2544" t="s">
        <v>5192</v>
      </c>
      <c r="F2544" t="s">
        <v>5193</v>
      </c>
      <c r="G2544" t="s">
        <v>79</v>
      </c>
      <c r="H2544">
        <v>45666</v>
      </c>
      <c r="I2544">
        <v>33004.25</v>
      </c>
      <c r="Q2544" t="s">
        <v>49</v>
      </c>
    </row>
    <row r="2545" spans="2:17" hidden="1" x14ac:dyDescent="0.25">
      <c r="B2545">
        <v>104758</v>
      </c>
      <c r="C2545" t="s">
        <v>188</v>
      </c>
      <c r="D2545" t="s">
        <v>3836</v>
      </c>
      <c r="E2545" t="s">
        <v>5194</v>
      </c>
      <c r="F2545" t="s">
        <v>5195</v>
      </c>
      <c r="G2545" t="s">
        <v>79</v>
      </c>
      <c r="H2545">
        <v>45623</v>
      </c>
      <c r="I2545">
        <v>351</v>
      </c>
      <c r="Q2545" t="s">
        <v>49</v>
      </c>
    </row>
    <row r="2546" spans="2:17" hidden="1" x14ac:dyDescent="0.25">
      <c r="B2546">
        <v>104758</v>
      </c>
      <c r="C2546" t="s">
        <v>188</v>
      </c>
      <c r="D2546" t="s">
        <v>3836</v>
      </c>
      <c r="E2546" t="s">
        <v>5196</v>
      </c>
      <c r="F2546" t="s">
        <v>4061</v>
      </c>
      <c r="G2546" t="s">
        <v>79</v>
      </c>
      <c r="H2546">
        <v>45608</v>
      </c>
      <c r="I2546">
        <v>29.05</v>
      </c>
      <c r="Q2546" t="s">
        <v>49</v>
      </c>
    </row>
    <row r="2547" spans="2:17" hidden="1" x14ac:dyDescent="0.25">
      <c r="B2547">
        <v>107786</v>
      </c>
      <c r="C2547" t="s">
        <v>242</v>
      </c>
      <c r="D2547" t="s">
        <v>3836</v>
      </c>
      <c r="E2547" t="s">
        <v>5197</v>
      </c>
      <c r="F2547" t="s">
        <v>5198</v>
      </c>
      <c r="G2547" t="s">
        <v>79</v>
      </c>
      <c r="H2547">
        <v>45600</v>
      </c>
      <c r="I2547">
        <v>10.81</v>
      </c>
      <c r="Q2547" t="s">
        <v>49</v>
      </c>
    </row>
    <row r="2548" spans="2:17" hidden="1" x14ac:dyDescent="0.25">
      <c r="B2548">
        <v>107776</v>
      </c>
      <c r="C2548" t="s">
        <v>151</v>
      </c>
      <c r="D2548" t="s">
        <v>3836</v>
      </c>
      <c r="E2548" t="s">
        <v>5199</v>
      </c>
      <c r="F2548" t="s">
        <v>5200</v>
      </c>
      <c r="G2548" t="s">
        <v>101</v>
      </c>
      <c r="H2548">
        <v>45714</v>
      </c>
      <c r="I2548">
        <v>611.89</v>
      </c>
      <c r="Q2548" t="s">
        <v>49</v>
      </c>
    </row>
    <row r="2549" spans="2:17" hidden="1" x14ac:dyDescent="0.25">
      <c r="B2549">
        <v>104804</v>
      </c>
      <c r="C2549" t="s">
        <v>367</v>
      </c>
      <c r="D2549" t="s">
        <v>3836</v>
      </c>
      <c r="E2549" t="s">
        <v>5201</v>
      </c>
      <c r="F2549" t="s">
        <v>5202</v>
      </c>
      <c r="G2549" t="s">
        <v>79</v>
      </c>
      <c r="H2549">
        <v>45587</v>
      </c>
      <c r="I2549">
        <v>16621.689999999999</v>
      </c>
      <c r="Q2549" t="s">
        <v>49</v>
      </c>
    </row>
    <row r="2550" spans="2:17" hidden="1" x14ac:dyDescent="0.25">
      <c r="B2550">
        <v>107786</v>
      </c>
      <c r="C2550" t="s">
        <v>242</v>
      </c>
      <c r="D2550" t="s">
        <v>3836</v>
      </c>
      <c r="E2550" t="s">
        <v>5203</v>
      </c>
      <c r="F2550" t="s">
        <v>5204</v>
      </c>
      <c r="G2550" t="s">
        <v>79</v>
      </c>
      <c r="H2550">
        <v>45573</v>
      </c>
      <c r="I2550">
        <v>-1429.27</v>
      </c>
      <c r="Q2550" t="s">
        <v>49</v>
      </c>
    </row>
    <row r="2551" spans="2:17" hidden="1" x14ac:dyDescent="0.25">
      <c r="B2551">
        <v>108481</v>
      </c>
      <c r="C2551" t="s">
        <v>121</v>
      </c>
      <c r="D2551" t="s">
        <v>3836</v>
      </c>
      <c r="E2551" t="s">
        <v>5205</v>
      </c>
      <c r="F2551" t="s">
        <v>4894</v>
      </c>
      <c r="G2551" t="s">
        <v>79</v>
      </c>
      <c r="H2551">
        <v>45672</v>
      </c>
      <c r="I2551">
        <v>13546.98</v>
      </c>
      <c r="Q2551" t="s">
        <v>49</v>
      </c>
    </row>
    <row r="2552" spans="2:17" hidden="1" x14ac:dyDescent="0.25">
      <c r="B2552">
        <v>104499</v>
      </c>
      <c r="C2552" t="s">
        <v>96</v>
      </c>
      <c r="D2552" t="s">
        <v>3836</v>
      </c>
      <c r="E2552" t="s">
        <v>5206</v>
      </c>
      <c r="F2552" t="s">
        <v>3913</v>
      </c>
      <c r="G2552" t="s">
        <v>79</v>
      </c>
      <c r="H2552">
        <v>45603</v>
      </c>
      <c r="I2552">
        <v>2421.44</v>
      </c>
      <c r="Q2552" t="s">
        <v>49</v>
      </c>
    </row>
    <row r="2553" spans="2:17" hidden="1" x14ac:dyDescent="0.25">
      <c r="B2553">
        <v>122430</v>
      </c>
      <c r="C2553" t="s">
        <v>127</v>
      </c>
      <c r="D2553" t="s">
        <v>3836</v>
      </c>
      <c r="E2553" t="s">
        <v>5207</v>
      </c>
      <c r="F2553" t="s">
        <v>5208</v>
      </c>
      <c r="G2553" t="s">
        <v>79</v>
      </c>
      <c r="H2553">
        <v>45673</v>
      </c>
      <c r="I2553">
        <v>355.2</v>
      </c>
      <c r="Q2553" t="s">
        <v>49</v>
      </c>
    </row>
    <row r="2554" spans="2:17" hidden="1" x14ac:dyDescent="0.25">
      <c r="B2554">
        <v>104758</v>
      </c>
      <c r="C2554" t="s">
        <v>188</v>
      </c>
      <c r="D2554" t="s">
        <v>3836</v>
      </c>
      <c r="E2554" t="s">
        <v>5209</v>
      </c>
      <c r="F2554" t="s">
        <v>5210</v>
      </c>
      <c r="G2554" t="s">
        <v>101</v>
      </c>
      <c r="H2554">
        <v>45693</v>
      </c>
      <c r="I2554">
        <v>11664</v>
      </c>
      <c r="Q2554" t="s">
        <v>49</v>
      </c>
    </row>
    <row r="2555" spans="2:17" hidden="1" x14ac:dyDescent="0.25">
      <c r="B2555">
        <v>104758</v>
      </c>
      <c r="C2555" t="s">
        <v>188</v>
      </c>
      <c r="D2555" t="s">
        <v>3836</v>
      </c>
      <c r="E2555" t="s">
        <v>5211</v>
      </c>
      <c r="F2555" t="s">
        <v>5212</v>
      </c>
      <c r="G2555" t="s">
        <v>79</v>
      </c>
      <c r="H2555">
        <v>45569</v>
      </c>
      <c r="I2555">
        <v>1688.4</v>
      </c>
      <c r="Q2555" t="s">
        <v>49</v>
      </c>
    </row>
    <row r="2556" spans="2:17" hidden="1" x14ac:dyDescent="0.25">
      <c r="B2556">
        <v>104758</v>
      </c>
      <c r="C2556" t="s">
        <v>188</v>
      </c>
      <c r="D2556" t="s">
        <v>3836</v>
      </c>
      <c r="E2556" t="s">
        <v>5213</v>
      </c>
      <c r="F2556" t="s">
        <v>5214</v>
      </c>
      <c r="G2556" t="s">
        <v>101</v>
      </c>
      <c r="H2556">
        <v>45678</v>
      </c>
      <c r="I2556">
        <v>222.48</v>
      </c>
      <c r="Q2556" t="s">
        <v>49</v>
      </c>
    </row>
    <row r="2557" spans="2:17" hidden="1" x14ac:dyDescent="0.25">
      <c r="B2557">
        <v>107659</v>
      </c>
      <c r="C2557" t="s">
        <v>679</v>
      </c>
      <c r="D2557" t="s">
        <v>3836</v>
      </c>
      <c r="E2557" t="s">
        <v>5215</v>
      </c>
      <c r="F2557" t="s">
        <v>5216</v>
      </c>
      <c r="G2557" t="s">
        <v>79</v>
      </c>
      <c r="H2557">
        <v>45658</v>
      </c>
      <c r="I2557">
        <v>-144.19</v>
      </c>
      <c r="Q2557" t="s">
        <v>49</v>
      </c>
    </row>
    <row r="2558" spans="2:17" hidden="1" x14ac:dyDescent="0.25">
      <c r="B2558">
        <v>101857</v>
      </c>
      <c r="C2558" t="s">
        <v>565</v>
      </c>
      <c r="D2558" t="s">
        <v>3836</v>
      </c>
      <c r="E2558" t="s">
        <v>5217</v>
      </c>
      <c r="F2558" t="s">
        <v>5218</v>
      </c>
      <c r="G2558" t="s">
        <v>79</v>
      </c>
      <c r="H2558">
        <v>45623</v>
      </c>
      <c r="I2558">
        <v>249.52</v>
      </c>
      <c r="Q2558" t="s">
        <v>49</v>
      </c>
    </row>
    <row r="2559" spans="2:17" hidden="1" x14ac:dyDescent="0.25">
      <c r="B2559">
        <v>104758</v>
      </c>
      <c r="C2559" t="s">
        <v>188</v>
      </c>
      <c r="D2559" t="s">
        <v>3836</v>
      </c>
      <c r="E2559" t="s">
        <v>5219</v>
      </c>
      <c r="F2559" t="s">
        <v>5220</v>
      </c>
      <c r="G2559" t="s">
        <v>79</v>
      </c>
      <c r="H2559">
        <v>45594</v>
      </c>
      <c r="I2559">
        <v>234</v>
      </c>
      <c r="Q2559" t="s">
        <v>49</v>
      </c>
    </row>
    <row r="2560" spans="2:17" hidden="1" x14ac:dyDescent="0.25">
      <c r="B2560">
        <v>110041</v>
      </c>
      <c r="C2560" t="s">
        <v>1894</v>
      </c>
      <c r="D2560" t="s">
        <v>3836</v>
      </c>
      <c r="E2560" t="s">
        <v>5221</v>
      </c>
      <c r="F2560" t="s">
        <v>5222</v>
      </c>
      <c r="G2560" t="s">
        <v>79</v>
      </c>
      <c r="H2560">
        <v>45594</v>
      </c>
      <c r="I2560">
        <v>4098</v>
      </c>
      <c r="Q2560" t="s">
        <v>49</v>
      </c>
    </row>
    <row r="2561" spans="2:17" hidden="1" x14ac:dyDescent="0.25">
      <c r="B2561">
        <v>107786</v>
      </c>
      <c r="C2561" t="s">
        <v>242</v>
      </c>
      <c r="D2561" t="s">
        <v>3836</v>
      </c>
      <c r="E2561" t="s">
        <v>5223</v>
      </c>
      <c r="F2561" t="s">
        <v>5224</v>
      </c>
      <c r="G2561" t="s">
        <v>101</v>
      </c>
      <c r="H2561">
        <v>45670</v>
      </c>
      <c r="I2561">
        <v>5779.44</v>
      </c>
      <c r="Q2561" t="s">
        <v>49</v>
      </c>
    </row>
    <row r="2562" spans="2:17" hidden="1" x14ac:dyDescent="0.25">
      <c r="B2562">
        <v>122430</v>
      </c>
      <c r="C2562" t="s">
        <v>127</v>
      </c>
      <c r="D2562" t="s">
        <v>3836</v>
      </c>
      <c r="E2562" t="s">
        <v>5225</v>
      </c>
      <c r="F2562" t="s">
        <v>5226</v>
      </c>
      <c r="G2562" t="s">
        <v>101</v>
      </c>
      <c r="H2562">
        <v>45681</v>
      </c>
      <c r="I2562">
        <v>2730.36</v>
      </c>
      <c r="Q2562" t="s">
        <v>49</v>
      </c>
    </row>
    <row r="2563" spans="2:17" hidden="1" x14ac:dyDescent="0.25">
      <c r="B2563">
        <v>107486</v>
      </c>
      <c r="C2563" t="s">
        <v>308</v>
      </c>
      <c r="D2563" t="s">
        <v>3836</v>
      </c>
      <c r="E2563" t="s">
        <v>5227</v>
      </c>
      <c r="F2563" t="s">
        <v>5228</v>
      </c>
      <c r="G2563" t="s">
        <v>101</v>
      </c>
      <c r="H2563">
        <v>45688</v>
      </c>
      <c r="I2563">
        <v>329.62</v>
      </c>
      <c r="Q2563" t="s">
        <v>49</v>
      </c>
    </row>
    <row r="2564" spans="2:17" hidden="1" x14ac:dyDescent="0.25">
      <c r="B2564">
        <v>104758</v>
      </c>
      <c r="C2564" t="s">
        <v>188</v>
      </c>
      <c r="D2564" t="s">
        <v>3836</v>
      </c>
      <c r="E2564" t="s">
        <v>5229</v>
      </c>
      <c r="F2564" t="s">
        <v>5230</v>
      </c>
      <c r="G2564" t="s">
        <v>101</v>
      </c>
      <c r="H2564">
        <v>45700</v>
      </c>
      <c r="I2564">
        <v>-285.25</v>
      </c>
      <c r="Q2564" t="s">
        <v>49</v>
      </c>
    </row>
    <row r="2565" spans="2:17" hidden="1" x14ac:dyDescent="0.25">
      <c r="B2565">
        <v>103269</v>
      </c>
      <c r="C2565" t="s">
        <v>262</v>
      </c>
      <c r="D2565" t="s">
        <v>3836</v>
      </c>
      <c r="E2565" t="s">
        <v>5231</v>
      </c>
      <c r="F2565" t="s">
        <v>5232</v>
      </c>
      <c r="G2565" t="s">
        <v>79</v>
      </c>
      <c r="H2565">
        <v>45595</v>
      </c>
      <c r="I2565">
        <v>9188.73</v>
      </c>
      <c r="Q2565" t="s">
        <v>49</v>
      </c>
    </row>
    <row r="2566" spans="2:17" hidden="1" x14ac:dyDescent="0.25">
      <c r="B2566">
        <v>129612</v>
      </c>
      <c r="C2566" t="s">
        <v>282</v>
      </c>
      <c r="D2566" t="s">
        <v>3836</v>
      </c>
      <c r="E2566" t="s">
        <v>5233</v>
      </c>
      <c r="F2566" t="s">
        <v>5234</v>
      </c>
      <c r="G2566" t="s">
        <v>101</v>
      </c>
      <c r="H2566">
        <v>45712</v>
      </c>
      <c r="I2566">
        <v>361.77</v>
      </c>
      <c r="Q2566" t="s">
        <v>49</v>
      </c>
    </row>
    <row r="2567" spans="2:17" hidden="1" x14ac:dyDescent="0.25">
      <c r="B2567">
        <v>103423</v>
      </c>
      <c r="C2567" t="s">
        <v>82</v>
      </c>
      <c r="D2567" t="s">
        <v>3836</v>
      </c>
      <c r="E2567" t="s">
        <v>5235</v>
      </c>
      <c r="F2567" t="s">
        <v>5236</v>
      </c>
      <c r="G2567" t="s">
        <v>101</v>
      </c>
      <c r="H2567">
        <v>45701</v>
      </c>
      <c r="I2567">
        <v>4609.09</v>
      </c>
      <c r="Q2567" t="s">
        <v>49</v>
      </c>
    </row>
    <row r="2568" spans="2:17" hidden="1" x14ac:dyDescent="0.25">
      <c r="B2568">
        <v>104993</v>
      </c>
      <c r="C2568" t="s">
        <v>920</v>
      </c>
      <c r="D2568" t="s">
        <v>3836</v>
      </c>
      <c r="E2568" t="s">
        <v>5237</v>
      </c>
      <c r="F2568" t="s">
        <v>4156</v>
      </c>
      <c r="G2568" t="s">
        <v>79</v>
      </c>
      <c r="H2568">
        <v>45688</v>
      </c>
      <c r="I2568">
        <v>0</v>
      </c>
      <c r="Q2568" t="s">
        <v>49</v>
      </c>
    </row>
    <row r="2569" spans="2:17" hidden="1" x14ac:dyDescent="0.25">
      <c r="B2569">
        <v>108481</v>
      </c>
      <c r="C2569" t="s">
        <v>121</v>
      </c>
      <c r="D2569" t="s">
        <v>3836</v>
      </c>
      <c r="E2569" t="s">
        <v>5238</v>
      </c>
      <c r="F2569" t="s">
        <v>5096</v>
      </c>
      <c r="G2569" t="s">
        <v>79</v>
      </c>
      <c r="H2569">
        <v>45601</v>
      </c>
      <c r="I2569">
        <v>8570.43</v>
      </c>
      <c r="Q2569" t="s">
        <v>49</v>
      </c>
    </row>
    <row r="2570" spans="2:17" hidden="1" x14ac:dyDescent="0.25">
      <c r="B2570">
        <v>103423</v>
      </c>
      <c r="C2570" t="s">
        <v>82</v>
      </c>
      <c r="D2570" t="s">
        <v>3836</v>
      </c>
      <c r="E2570" t="s">
        <v>5239</v>
      </c>
      <c r="F2570" t="s">
        <v>5240</v>
      </c>
      <c r="G2570" t="s">
        <v>101</v>
      </c>
      <c r="H2570">
        <v>45677</v>
      </c>
      <c r="I2570">
        <v>275.42</v>
      </c>
      <c r="Q2570" t="s">
        <v>49</v>
      </c>
    </row>
    <row r="2571" spans="2:17" hidden="1" x14ac:dyDescent="0.25">
      <c r="B2571">
        <v>108481</v>
      </c>
      <c r="C2571" t="s">
        <v>121</v>
      </c>
      <c r="D2571" t="s">
        <v>3836</v>
      </c>
      <c r="E2571" t="s">
        <v>5241</v>
      </c>
      <c r="F2571" t="s">
        <v>5242</v>
      </c>
      <c r="G2571" t="s">
        <v>79</v>
      </c>
      <c r="H2571">
        <v>45623</v>
      </c>
      <c r="I2571">
        <v>14607.6</v>
      </c>
      <c r="Q2571" t="s">
        <v>49</v>
      </c>
    </row>
    <row r="2572" spans="2:17" hidden="1" x14ac:dyDescent="0.25">
      <c r="B2572">
        <v>104758</v>
      </c>
      <c r="C2572" t="s">
        <v>188</v>
      </c>
      <c r="D2572" t="s">
        <v>3836</v>
      </c>
      <c r="E2572" t="s">
        <v>5243</v>
      </c>
      <c r="F2572" t="s">
        <v>5244</v>
      </c>
      <c r="G2572" t="s">
        <v>101</v>
      </c>
      <c r="H2572">
        <v>45698</v>
      </c>
      <c r="I2572">
        <v>462</v>
      </c>
      <c r="Q2572" t="s">
        <v>49</v>
      </c>
    </row>
    <row r="2573" spans="2:17" hidden="1" x14ac:dyDescent="0.25">
      <c r="B2573">
        <v>103423</v>
      </c>
      <c r="C2573" t="s">
        <v>82</v>
      </c>
      <c r="D2573" t="s">
        <v>3836</v>
      </c>
      <c r="E2573" t="s">
        <v>5245</v>
      </c>
      <c r="F2573" t="s">
        <v>5246</v>
      </c>
      <c r="G2573" t="s">
        <v>79</v>
      </c>
      <c r="H2573">
        <v>45643</v>
      </c>
      <c r="I2573">
        <v>0</v>
      </c>
      <c r="Q2573" t="s">
        <v>49</v>
      </c>
    </row>
    <row r="2574" spans="2:17" hidden="1" x14ac:dyDescent="0.25">
      <c r="B2574">
        <v>110164</v>
      </c>
      <c r="C2574" t="s">
        <v>612</v>
      </c>
      <c r="D2574" t="s">
        <v>3836</v>
      </c>
      <c r="E2574" t="s">
        <v>5247</v>
      </c>
      <c r="F2574" t="s">
        <v>5248</v>
      </c>
      <c r="G2574" t="s">
        <v>79</v>
      </c>
      <c r="H2574">
        <v>45716</v>
      </c>
      <c r="I2574">
        <v>0</v>
      </c>
      <c r="Q2574" t="s">
        <v>49</v>
      </c>
    </row>
    <row r="2575" spans="2:17" hidden="1" x14ac:dyDescent="0.25">
      <c r="B2575">
        <v>104758</v>
      </c>
      <c r="C2575" t="s">
        <v>188</v>
      </c>
      <c r="D2575" t="s">
        <v>3836</v>
      </c>
      <c r="E2575" t="s">
        <v>5249</v>
      </c>
      <c r="F2575" t="s">
        <v>5250</v>
      </c>
      <c r="G2575" t="s">
        <v>79</v>
      </c>
      <c r="H2575">
        <v>45629</v>
      </c>
      <c r="I2575">
        <v>12636</v>
      </c>
      <c r="Q2575" t="s">
        <v>49</v>
      </c>
    </row>
    <row r="2576" spans="2:17" hidden="1" x14ac:dyDescent="0.25">
      <c r="B2576">
        <v>104499</v>
      </c>
      <c r="C2576" t="s">
        <v>96</v>
      </c>
      <c r="D2576" t="s">
        <v>3836</v>
      </c>
      <c r="E2576" t="s">
        <v>5251</v>
      </c>
      <c r="F2576" t="s">
        <v>3913</v>
      </c>
      <c r="G2576" t="s">
        <v>79</v>
      </c>
      <c r="H2576">
        <v>45579</v>
      </c>
      <c r="I2576">
        <v>10757.99</v>
      </c>
      <c r="Q2576" t="s">
        <v>49</v>
      </c>
    </row>
    <row r="2577" spans="2:17" hidden="1" x14ac:dyDescent="0.25">
      <c r="B2577">
        <v>103423</v>
      </c>
      <c r="C2577" t="s">
        <v>82</v>
      </c>
      <c r="D2577" t="s">
        <v>3836</v>
      </c>
      <c r="E2577" t="s">
        <v>5252</v>
      </c>
      <c r="F2577" t="s">
        <v>5253</v>
      </c>
      <c r="G2577" t="s">
        <v>101</v>
      </c>
      <c r="H2577">
        <v>45704</v>
      </c>
      <c r="I2577">
        <v>445.22</v>
      </c>
      <c r="Q2577" t="s">
        <v>49</v>
      </c>
    </row>
    <row r="2578" spans="2:17" hidden="1" x14ac:dyDescent="0.25">
      <c r="B2578">
        <v>107659</v>
      </c>
      <c r="C2578" t="s">
        <v>679</v>
      </c>
      <c r="D2578" t="s">
        <v>3836</v>
      </c>
      <c r="E2578" t="s">
        <v>5254</v>
      </c>
      <c r="F2578" t="s">
        <v>5255</v>
      </c>
      <c r="G2578" t="s">
        <v>79</v>
      </c>
      <c r="H2578">
        <v>45631</v>
      </c>
      <c r="I2578">
        <v>181.1</v>
      </c>
      <c r="Q2578" t="s">
        <v>49</v>
      </c>
    </row>
    <row r="2579" spans="2:17" hidden="1" x14ac:dyDescent="0.25">
      <c r="B2579">
        <v>104758</v>
      </c>
      <c r="C2579" t="s">
        <v>188</v>
      </c>
      <c r="D2579" t="s">
        <v>3836</v>
      </c>
      <c r="E2579" t="s">
        <v>5256</v>
      </c>
      <c r="F2579" t="s">
        <v>5257</v>
      </c>
      <c r="G2579" t="s">
        <v>79</v>
      </c>
      <c r="H2579">
        <v>45579</v>
      </c>
      <c r="I2579">
        <v>160.80000000000001</v>
      </c>
      <c r="Q2579" t="s">
        <v>49</v>
      </c>
    </row>
    <row r="2580" spans="2:17" hidden="1" x14ac:dyDescent="0.25">
      <c r="B2580">
        <v>108186</v>
      </c>
      <c r="C2580" t="s">
        <v>624</v>
      </c>
      <c r="D2580" t="s">
        <v>3836</v>
      </c>
      <c r="E2580" t="s">
        <v>5258</v>
      </c>
      <c r="F2580" t="s">
        <v>5259</v>
      </c>
      <c r="G2580" t="s">
        <v>79</v>
      </c>
      <c r="H2580">
        <v>45635</v>
      </c>
      <c r="I2580">
        <v>949.38</v>
      </c>
      <c r="Q2580" t="s">
        <v>49</v>
      </c>
    </row>
    <row r="2581" spans="2:17" hidden="1" x14ac:dyDescent="0.25">
      <c r="B2581">
        <v>103423</v>
      </c>
      <c r="C2581" t="s">
        <v>82</v>
      </c>
      <c r="D2581" t="s">
        <v>3836</v>
      </c>
      <c r="E2581" t="s">
        <v>5260</v>
      </c>
      <c r="F2581" t="s">
        <v>5261</v>
      </c>
      <c r="G2581" t="s">
        <v>101</v>
      </c>
      <c r="H2581">
        <v>45641</v>
      </c>
      <c r="I2581">
        <v>315.01</v>
      </c>
      <c r="Q2581" t="s">
        <v>49</v>
      </c>
    </row>
    <row r="2582" spans="2:17" hidden="1" x14ac:dyDescent="0.25">
      <c r="B2582">
        <v>104758</v>
      </c>
      <c r="C2582" t="s">
        <v>188</v>
      </c>
      <c r="D2582" t="s">
        <v>3836</v>
      </c>
      <c r="E2582" t="s">
        <v>5262</v>
      </c>
      <c r="F2582" t="s">
        <v>5263</v>
      </c>
      <c r="G2582" t="s">
        <v>79</v>
      </c>
      <c r="H2582">
        <v>45594</v>
      </c>
      <c r="I2582">
        <v>1056.3599999999999</v>
      </c>
      <c r="Q2582" t="s">
        <v>49</v>
      </c>
    </row>
    <row r="2583" spans="2:17" hidden="1" x14ac:dyDescent="0.25">
      <c r="B2583">
        <v>104804</v>
      </c>
      <c r="C2583" t="s">
        <v>367</v>
      </c>
      <c r="D2583" t="s">
        <v>3836</v>
      </c>
      <c r="E2583" t="s">
        <v>5264</v>
      </c>
      <c r="F2583" t="s">
        <v>5265</v>
      </c>
      <c r="G2583" t="s">
        <v>101</v>
      </c>
      <c r="H2583">
        <v>45706</v>
      </c>
      <c r="I2583">
        <v>904.94</v>
      </c>
      <c r="Q2583" t="s">
        <v>49</v>
      </c>
    </row>
    <row r="2584" spans="2:17" hidden="1" x14ac:dyDescent="0.25">
      <c r="B2584">
        <v>104758</v>
      </c>
      <c r="C2584" t="s">
        <v>188</v>
      </c>
      <c r="D2584" t="s">
        <v>3836</v>
      </c>
      <c r="E2584" t="s">
        <v>5266</v>
      </c>
      <c r="F2584" t="s">
        <v>5267</v>
      </c>
      <c r="G2584" t="s">
        <v>79</v>
      </c>
      <c r="H2584">
        <v>45656</v>
      </c>
      <c r="I2584">
        <v>482.4</v>
      </c>
      <c r="Q2584" t="s">
        <v>49</v>
      </c>
    </row>
    <row r="2585" spans="2:17" hidden="1" x14ac:dyDescent="0.25">
      <c r="B2585">
        <v>103423</v>
      </c>
      <c r="C2585" t="s">
        <v>82</v>
      </c>
      <c r="D2585" t="s">
        <v>3836</v>
      </c>
      <c r="E2585" t="s">
        <v>5268</v>
      </c>
      <c r="F2585" t="s">
        <v>5269</v>
      </c>
      <c r="G2585" t="s">
        <v>79</v>
      </c>
      <c r="H2585">
        <v>45673</v>
      </c>
      <c r="I2585">
        <v>0</v>
      </c>
      <c r="Q2585" t="s">
        <v>49</v>
      </c>
    </row>
    <row r="2586" spans="2:17" hidden="1" x14ac:dyDescent="0.25">
      <c r="B2586">
        <v>107768</v>
      </c>
      <c r="C2586" t="s">
        <v>225</v>
      </c>
      <c r="D2586" t="s">
        <v>3836</v>
      </c>
      <c r="E2586" t="s">
        <v>5270</v>
      </c>
      <c r="F2586" t="s">
        <v>5271</v>
      </c>
      <c r="G2586" t="s">
        <v>79</v>
      </c>
      <c r="H2586">
        <v>45576</v>
      </c>
      <c r="I2586">
        <v>1604.6</v>
      </c>
      <c r="Q2586" t="s">
        <v>49</v>
      </c>
    </row>
    <row r="2587" spans="2:17" hidden="1" x14ac:dyDescent="0.25">
      <c r="B2587">
        <v>122034</v>
      </c>
      <c r="C2587" t="s">
        <v>575</v>
      </c>
      <c r="D2587" t="s">
        <v>3836</v>
      </c>
      <c r="E2587" t="s">
        <v>5272</v>
      </c>
      <c r="F2587" t="s">
        <v>5273</v>
      </c>
      <c r="G2587" t="s">
        <v>101</v>
      </c>
      <c r="H2587">
        <v>45705</v>
      </c>
      <c r="I2587">
        <v>5289.99</v>
      </c>
      <c r="Q2587" t="s">
        <v>49</v>
      </c>
    </row>
    <row r="2588" spans="2:17" hidden="1" x14ac:dyDescent="0.25">
      <c r="B2588">
        <v>107776</v>
      </c>
      <c r="C2588" t="s">
        <v>151</v>
      </c>
      <c r="D2588" t="s">
        <v>3836</v>
      </c>
      <c r="E2588" t="s">
        <v>5274</v>
      </c>
      <c r="F2588" t="s">
        <v>5275</v>
      </c>
      <c r="G2588" t="s">
        <v>79</v>
      </c>
      <c r="H2588">
        <v>45646</v>
      </c>
      <c r="I2588">
        <v>2407.7199999999998</v>
      </c>
      <c r="Q2588" t="s">
        <v>49</v>
      </c>
    </row>
    <row r="2589" spans="2:17" hidden="1" x14ac:dyDescent="0.25">
      <c r="B2589">
        <v>126695</v>
      </c>
      <c r="C2589" t="s">
        <v>167</v>
      </c>
      <c r="D2589" t="s">
        <v>3836</v>
      </c>
      <c r="E2589" t="s">
        <v>5276</v>
      </c>
      <c r="F2589" t="s">
        <v>5277</v>
      </c>
      <c r="G2589" t="s">
        <v>101</v>
      </c>
      <c r="H2589">
        <v>45674</v>
      </c>
      <c r="I2589">
        <v>10448.129999999999</v>
      </c>
      <c r="Q2589" t="s">
        <v>49</v>
      </c>
    </row>
    <row r="2590" spans="2:17" hidden="1" x14ac:dyDescent="0.25">
      <c r="B2590">
        <v>121345</v>
      </c>
      <c r="C2590" t="s">
        <v>5279</v>
      </c>
      <c r="D2590" t="s">
        <v>3836</v>
      </c>
      <c r="E2590" t="s">
        <v>5280</v>
      </c>
      <c r="F2590" t="s">
        <v>5281</v>
      </c>
      <c r="G2590" t="s">
        <v>79</v>
      </c>
      <c r="H2590">
        <v>45569</v>
      </c>
      <c r="I2590">
        <v>382.17</v>
      </c>
      <c r="Q2590" t="s">
        <v>49</v>
      </c>
    </row>
    <row r="2591" spans="2:17" hidden="1" x14ac:dyDescent="0.25">
      <c r="B2591">
        <v>107297</v>
      </c>
      <c r="C2591" t="s">
        <v>286</v>
      </c>
      <c r="D2591" t="s">
        <v>3836</v>
      </c>
      <c r="E2591" t="s">
        <v>5282</v>
      </c>
      <c r="F2591" t="s">
        <v>5283</v>
      </c>
      <c r="G2591" t="s">
        <v>79</v>
      </c>
      <c r="H2591">
        <v>45618</v>
      </c>
      <c r="I2591">
        <v>798.67</v>
      </c>
      <c r="Q2591" t="s">
        <v>49</v>
      </c>
    </row>
    <row r="2592" spans="2:17" hidden="1" x14ac:dyDescent="0.25">
      <c r="B2592">
        <v>124577</v>
      </c>
      <c r="C2592" t="s">
        <v>4063</v>
      </c>
      <c r="D2592" t="s">
        <v>3836</v>
      </c>
      <c r="E2592" t="s">
        <v>5284</v>
      </c>
      <c r="F2592" t="s">
        <v>5285</v>
      </c>
      <c r="G2592" t="s">
        <v>101</v>
      </c>
      <c r="H2592">
        <v>45706</v>
      </c>
      <c r="I2592">
        <v>45.31</v>
      </c>
      <c r="Q2592" t="s">
        <v>49</v>
      </c>
    </row>
    <row r="2593" spans="2:17" hidden="1" x14ac:dyDescent="0.25">
      <c r="B2593">
        <v>104758</v>
      </c>
      <c r="C2593" t="s">
        <v>188</v>
      </c>
      <c r="D2593" t="s">
        <v>3836</v>
      </c>
      <c r="E2593" t="s">
        <v>5286</v>
      </c>
      <c r="F2593" t="s">
        <v>5287</v>
      </c>
      <c r="G2593" t="s">
        <v>79</v>
      </c>
      <c r="H2593">
        <v>45587</v>
      </c>
      <c r="I2593">
        <v>91.56</v>
      </c>
      <c r="Q2593" t="s">
        <v>49</v>
      </c>
    </row>
    <row r="2594" spans="2:17" hidden="1" x14ac:dyDescent="0.25">
      <c r="B2594">
        <v>103423</v>
      </c>
      <c r="C2594" t="s">
        <v>82</v>
      </c>
      <c r="D2594" t="s">
        <v>3836</v>
      </c>
      <c r="E2594" t="s">
        <v>5288</v>
      </c>
      <c r="F2594" t="s">
        <v>5289</v>
      </c>
      <c r="G2594" t="s">
        <v>79</v>
      </c>
      <c r="H2594">
        <v>45601</v>
      </c>
      <c r="I2594">
        <v>171.54</v>
      </c>
      <c r="Q2594" t="s">
        <v>49</v>
      </c>
    </row>
    <row r="2595" spans="2:17" hidden="1" x14ac:dyDescent="0.25">
      <c r="B2595">
        <v>107776</v>
      </c>
      <c r="C2595" t="s">
        <v>151</v>
      </c>
      <c r="D2595" t="s">
        <v>3836</v>
      </c>
      <c r="E2595" t="s">
        <v>5290</v>
      </c>
      <c r="F2595" t="s">
        <v>5291</v>
      </c>
      <c r="G2595" t="s">
        <v>101</v>
      </c>
      <c r="H2595">
        <v>45693</v>
      </c>
      <c r="I2595">
        <v>293.56</v>
      </c>
      <c r="Q2595" t="s">
        <v>49</v>
      </c>
    </row>
    <row r="2596" spans="2:17" hidden="1" x14ac:dyDescent="0.25">
      <c r="B2596">
        <v>103423</v>
      </c>
      <c r="C2596" t="s">
        <v>82</v>
      </c>
      <c r="D2596" t="s">
        <v>3836</v>
      </c>
      <c r="E2596" t="s">
        <v>5292</v>
      </c>
      <c r="F2596" t="s">
        <v>5293</v>
      </c>
      <c r="G2596" t="s">
        <v>101</v>
      </c>
      <c r="H2596">
        <v>45663</v>
      </c>
      <c r="I2596">
        <v>156.56</v>
      </c>
      <c r="Q2596" t="s">
        <v>49</v>
      </c>
    </row>
    <row r="2597" spans="2:17" hidden="1" x14ac:dyDescent="0.25">
      <c r="B2597">
        <v>103269</v>
      </c>
      <c r="C2597" t="s">
        <v>262</v>
      </c>
      <c r="D2597" t="s">
        <v>3836</v>
      </c>
      <c r="E2597" t="s">
        <v>5294</v>
      </c>
      <c r="F2597" t="s">
        <v>5295</v>
      </c>
      <c r="G2597" t="s">
        <v>79</v>
      </c>
      <c r="H2597">
        <v>45667</v>
      </c>
      <c r="I2597">
        <v>273.60000000000002</v>
      </c>
      <c r="Q2597" t="s">
        <v>49</v>
      </c>
    </row>
    <row r="2598" spans="2:17" hidden="1" x14ac:dyDescent="0.25">
      <c r="B2598">
        <v>107297</v>
      </c>
      <c r="C2598" t="s">
        <v>286</v>
      </c>
      <c r="D2598" t="s">
        <v>3836</v>
      </c>
      <c r="E2598" t="s">
        <v>5296</v>
      </c>
      <c r="F2598" t="s">
        <v>5297</v>
      </c>
      <c r="G2598" t="s">
        <v>79</v>
      </c>
      <c r="H2598">
        <v>45587</v>
      </c>
      <c r="I2598">
        <v>168.98</v>
      </c>
      <c r="Q2598" t="s">
        <v>49</v>
      </c>
    </row>
    <row r="2599" spans="2:17" hidden="1" x14ac:dyDescent="0.25">
      <c r="B2599">
        <v>104758</v>
      </c>
      <c r="C2599" t="s">
        <v>188</v>
      </c>
      <c r="D2599" t="s">
        <v>3836</v>
      </c>
      <c r="E2599" t="s">
        <v>5298</v>
      </c>
      <c r="F2599" t="s">
        <v>5299</v>
      </c>
      <c r="G2599" t="s">
        <v>79</v>
      </c>
      <c r="H2599">
        <v>45630</v>
      </c>
      <c r="I2599">
        <v>376.32</v>
      </c>
      <c r="Q2599" t="s">
        <v>49</v>
      </c>
    </row>
    <row r="2600" spans="2:17" hidden="1" x14ac:dyDescent="0.25">
      <c r="B2600">
        <v>126695</v>
      </c>
      <c r="C2600" t="s">
        <v>167</v>
      </c>
      <c r="D2600" t="s">
        <v>3836</v>
      </c>
      <c r="E2600" t="s">
        <v>5300</v>
      </c>
      <c r="F2600" t="s">
        <v>5301</v>
      </c>
      <c r="G2600" t="s">
        <v>79</v>
      </c>
      <c r="H2600">
        <v>45664</v>
      </c>
      <c r="I2600">
        <v>8393.43</v>
      </c>
      <c r="Q2600" t="s">
        <v>49</v>
      </c>
    </row>
    <row r="2601" spans="2:17" hidden="1" x14ac:dyDescent="0.25">
      <c r="B2601">
        <v>103423</v>
      </c>
      <c r="C2601" t="s">
        <v>82</v>
      </c>
      <c r="D2601" t="s">
        <v>3836</v>
      </c>
      <c r="E2601" t="s">
        <v>5302</v>
      </c>
      <c r="F2601" t="s">
        <v>5303</v>
      </c>
      <c r="G2601" t="s">
        <v>101</v>
      </c>
      <c r="H2601">
        <v>45679</v>
      </c>
      <c r="I2601">
        <v>1837.36</v>
      </c>
      <c r="Q2601" t="s">
        <v>49</v>
      </c>
    </row>
    <row r="2602" spans="2:17" hidden="1" x14ac:dyDescent="0.25">
      <c r="B2602">
        <v>104758</v>
      </c>
      <c r="C2602" t="s">
        <v>188</v>
      </c>
      <c r="D2602" t="s">
        <v>3836</v>
      </c>
      <c r="E2602" t="s">
        <v>5304</v>
      </c>
      <c r="F2602" t="s">
        <v>5305</v>
      </c>
      <c r="G2602" t="s">
        <v>79</v>
      </c>
      <c r="H2602">
        <v>45581</v>
      </c>
      <c r="I2602">
        <v>1125.5999999999999</v>
      </c>
      <c r="Q2602" t="s">
        <v>49</v>
      </c>
    </row>
    <row r="2603" spans="2:17" hidden="1" x14ac:dyDescent="0.25">
      <c r="B2603">
        <v>107768</v>
      </c>
      <c r="C2603" t="s">
        <v>225</v>
      </c>
      <c r="D2603" t="s">
        <v>3836</v>
      </c>
      <c r="E2603" t="s">
        <v>5306</v>
      </c>
      <c r="F2603" t="s">
        <v>5307</v>
      </c>
      <c r="G2603" t="s">
        <v>101</v>
      </c>
      <c r="H2603">
        <v>45709</v>
      </c>
      <c r="I2603">
        <v>2191.3000000000002</v>
      </c>
      <c r="Q2603" t="s">
        <v>49</v>
      </c>
    </row>
    <row r="2604" spans="2:17" hidden="1" x14ac:dyDescent="0.25">
      <c r="B2604">
        <v>126990</v>
      </c>
      <c r="C2604" t="s">
        <v>646</v>
      </c>
      <c r="D2604" t="s">
        <v>3836</v>
      </c>
      <c r="E2604" t="s">
        <v>5308</v>
      </c>
      <c r="F2604" t="s">
        <v>5309</v>
      </c>
      <c r="G2604" t="s">
        <v>79</v>
      </c>
      <c r="H2604">
        <v>45607</v>
      </c>
      <c r="I2604">
        <v>114.8</v>
      </c>
      <c r="Q2604" t="s">
        <v>49</v>
      </c>
    </row>
    <row r="2605" spans="2:17" hidden="1" x14ac:dyDescent="0.25">
      <c r="B2605">
        <v>107202</v>
      </c>
      <c r="C2605" t="s">
        <v>1257</v>
      </c>
      <c r="D2605" t="s">
        <v>3836</v>
      </c>
      <c r="E2605" t="s">
        <v>5310</v>
      </c>
      <c r="F2605" t="s">
        <v>5311</v>
      </c>
      <c r="G2605" t="s">
        <v>79</v>
      </c>
      <c r="H2605">
        <v>45642</v>
      </c>
      <c r="I2605">
        <v>1597.3</v>
      </c>
      <c r="Q2605" t="s">
        <v>49</v>
      </c>
    </row>
    <row r="2606" spans="2:17" hidden="1" x14ac:dyDescent="0.25">
      <c r="B2606">
        <v>124577</v>
      </c>
      <c r="C2606" t="s">
        <v>4063</v>
      </c>
      <c r="D2606" t="s">
        <v>3836</v>
      </c>
      <c r="E2606" t="s">
        <v>5312</v>
      </c>
      <c r="F2606" t="s">
        <v>5313</v>
      </c>
      <c r="G2606" t="s">
        <v>79</v>
      </c>
      <c r="H2606">
        <v>45678</v>
      </c>
      <c r="I2606">
        <v>1586.5</v>
      </c>
      <c r="Q2606" t="s">
        <v>49</v>
      </c>
    </row>
    <row r="2607" spans="2:17" hidden="1" x14ac:dyDescent="0.25">
      <c r="B2607">
        <v>103423</v>
      </c>
      <c r="C2607" t="s">
        <v>82</v>
      </c>
      <c r="D2607" t="s">
        <v>3836</v>
      </c>
      <c r="E2607" t="s">
        <v>5314</v>
      </c>
      <c r="F2607" t="s">
        <v>5315</v>
      </c>
      <c r="G2607" t="s">
        <v>79</v>
      </c>
      <c r="H2607">
        <v>45622</v>
      </c>
      <c r="I2607">
        <v>8219.27</v>
      </c>
      <c r="Q2607" t="s">
        <v>49</v>
      </c>
    </row>
    <row r="2608" spans="2:17" hidden="1" x14ac:dyDescent="0.25">
      <c r="B2608">
        <v>104758</v>
      </c>
      <c r="C2608" t="s">
        <v>188</v>
      </c>
      <c r="D2608" t="s">
        <v>3836</v>
      </c>
      <c r="E2608" t="s">
        <v>5316</v>
      </c>
      <c r="F2608" t="s">
        <v>5317</v>
      </c>
      <c r="G2608" t="s">
        <v>79</v>
      </c>
      <c r="H2608">
        <v>45643</v>
      </c>
      <c r="I2608">
        <v>58.48</v>
      </c>
      <c r="Q2608" t="s">
        <v>49</v>
      </c>
    </row>
    <row r="2609" spans="2:17" hidden="1" x14ac:dyDescent="0.25">
      <c r="B2609">
        <v>122430</v>
      </c>
      <c r="C2609" t="s">
        <v>127</v>
      </c>
      <c r="D2609" t="s">
        <v>3836</v>
      </c>
      <c r="E2609" t="s">
        <v>5318</v>
      </c>
      <c r="F2609" t="s">
        <v>5319</v>
      </c>
      <c r="G2609" t="s">
        <v>79</v>
      </c>
      <c r="H2609">
        <v>45607</v>
      </c>
      <c r="I2609">
        <v>286.14</v>
      </c>
      <c r="Q2609" t="s">
        <v>49</v>
      </c>
    </row>
    <row r="2610" spans="2:17" hidden="1" x14ac:dyDescent="0.25">
      <c r="B2610">
        <v>103423</v>
      </c>
      <c r="C2610" t="s">
        <v>82</v>
      </c>
      <c r="D2610" t="s">
        <v>3836</v>
      </c>
      <c r="E2610" t="s">
        <v>5320</v>
      </c>
      <c r="F2610" t="s">
        <v>5321</v>
      </c>
      <c r="G2610" t="s">
        <v>101</v>
      </c>
      <c r="H2610">
        <v>45665</v>
      </c>
      <c r="I2610">
        <v>640.95000000000005</v>
      </c>
      <c r="Q2610" t="s">
        <v>49</v>
      </c>
    </row>
    <row r="2611" spans="2:17" hidden="1" x14ac:dyDescent="0.25">
      <c r="B2611">
        <v>108481</v>
      </c>
      <c r="C2611" t="s">
        <v>121</v>
      </c>
      <c r="D2611" t="s">
        <v>3836</v>
      </c>
      <c r="E2611" t="s">
        <v>5322</v>
      </c>
      <c r="F2611" t="s">
        <v>5323</v>
      </c>
      <c r="G2611" t="s">
        <v>79</v>
      </c>
      <c r="H2611">
        <v>45615</v>
      </c>
      <c r="I2611">
        <v>722</v>
      </c>
      <c r="Q2611" t="s">
        <v>49</v>
      </c>
    </row>
    <row r="2612" spans="2:17" hidden="1" x14ac:dyDescent="0.25">
      <c r="B2612">
        <v>109114</v>
      </c>
      <c r="C2612" t="s">
        <v>1511</v>
      </c>
      <c r="D2612" t="s">
        <v>3836</v>
      </c>
      <c r="E2612" t="s">
        <v>5324</v>
      </c>
      <c r="F2612" t="s">
        <v>5325</v>
      </c>
      <c r="G2612" t="s">
        <v>79</v>
      </c>
      <c r="H2612">
        <v>45705</v>
      </c>
      <c r="I2612">
        <v>12076.39</v>
      </c>
      <c r="Q2612" t="s">
        <v>49</v>
      </c>
    </row>
    <row r="2613" spans="2:17" hidden="1" x14ac:dyDescent="0.25">
      <c r="B2613">
        <v>107768</v>
      </c>
      <c r="C2613" t="s">
        <v>225</v>
      </c>
      <c r="D2613" t="s">
        <v>3836</v>
      </c>
      <c r="E2613" t="s">
        <v>5326</v>
      </c>
      <c r="F2613" t="s">
        <v>4052</v>
      </c>
      <c r="G2613" t="s">
        <v>79</v>
      </c>
      <c r="H2613">
        <v>45644</v>
      </c>
      <c r="I2613">
        <v>-2984.57</v>
      </c>
      <c r="Q2613" t="s">
        <v>49</v>
      </c>
    </row>
    <row r="2614" spans="2:17" hidden="1" x14ac:dyDescent="0.25">
      <c r="B2614">
        <v>128340</v>
      </c>
      <c r="C2614" t="s">
        <v>137</v>
      </c>
      <c r="D2614" t="s">
        <v>3836</v>
      </c>
      <c r="E2614" t="s">
        <v>5327</v>
      </c>
      <c r="F2614" t="s">
        <v>1718</v>
      </c>
      <c r="G2614" t="s">
        <v>79</v>
      </c>
      <c r="H2614">
        <v>45609</v>
      </c>
      <c r="I2614">
        <v>2290.04</v>
      </c>
      <c r="Q2614" t="s">
        <v>49</v>
      </c>
    </row>
    <row r="2615" spans="2:17" hidden="1" x14ac:dyDescent="0.25">
      <c r="B2615">
        <v>104758</v>
      </c>
      <c r="C2615" t="s">
        <v>188</v>
      </c>
      <c r="D2615" t="s">
        <v>3836</v>
      </c>
      <c r="E2615" t="s">
        <v>5328</v>
      </c>
      <c r="F2615" t="s">
        <v>5329</v>
      </c>
      <c r="G2615" t="s">
        <v>79</v>
      </c>
      <c r="H2615">
        <v>45670</v>
      </c>
      <c r="I2615">
        <v>1366.8</v>
      </c>
      <c r="Q2615" t="s">
        <v>49</v>
      </c>
    </row>
    <row r="2616" spans="2:17" hidden="1" x14ac:dyDescent="0.25">
      <c r="B2616">
        <v>107786</v>
      </c>
      <c r="C2616" t="s">
        <v>242</v>
      </c>
      <c r="D2616" t="s">
        <v>3836</v>
      </c>
      <c r="E2616" t="s">
        <v>5330</v>
      </c>
      <c r="F2616" t="s">
        <v>5331</v>
      </c>
      <c r="G2616" t="s">
        <v>79</v>
      </c>
      <c r="H2616">
        <v>45600</v>
      </c>
      <c r="I2616">
        <v>81.400000000000006</v>
      </c>
      <c r="Q2616" t="s">
        <v>49</v>
      </c>
    </row>
    <row r="2617" spans="2:17" hidden="1" x14ac:dyDescent="0.25">
      <c r="B2617">
        <v>107297</v>
      </c>
      <c r="C2617" t="s">
        <v>286</v>
      </c>
      <c r="D2617" t="s">
        <v>3836</v>
      </c>
      <c r="E2617" t="s">
        <v>5332</v>
      </c>
      <c r="F2617" t="s">
        <v>5333</v>
      </c>
      <c r="G2617" t="s">
        <v>101</v>
      </c>
      <c r="H2617">
        <v>45701</v>
      </c>
      <c r="I2617">
        <v>4899.84</v>
      </c>
      <c r="Q2617" t="s">
        <v>49</v>
      </c>
    </row>
    <row r="2618" spans="2:17" hidden="1" x14ac:dyDescent="0.25">
      <c r="B2618">
        <v>122247</v>
      </c>
      <c r="C2618" t="s">
        <v>111</v>
      </c>
      <c r="D2618" t="s">
        <v>3836</v>
      </c>
      <c r="E2618" t="s">
        <v>5334</v>
      </c>
      <c r="F2618" t="s">
        <v>5335</v>
      </c>
      <c r="G2618" t="s">
        <v>79</v>
      </c>
      <c r="H2618">
        <v>45594</v>
      </c>
      <c r="I2618">
        <v>4789.7299999999996</v>
      </c>
      <c r="Q2618" t="s">
        <v>49</v>
      </c>
    </row>
    <row r="2619" spans="2:17" hidden="1" x14ac:dyDescent="0.25">
      <c r="B2619">
        <v>128340</v>
      </c>
      <c r="C2619" t="s">
        <v>137</v>
      </c>
      <c r="D2619" t="s">
        <v>3836</v>
      </c>
      <c r="E2619" t="s">
        <v>5336</v>
      </c>
      <c r="F2619" t="s">
        <v>4832</v>
      </c>
      <c r="G2619" t="s">
        <v>79</v>
      </c>
      <c r="H2619">
        <v>45635</v>
      </c>
      <c r="I2619">
        <v>278.55</v>
      </c>
      <c r="Q2619" t="s">
        <v>49</v>
      </c>
    </row>
    <row r="2620" spans="2:17" hidden="1" x14ac:dyDescent="0.25">
      <c r="B2620">
        <v>107776</v>
      </c>
      <c r="C2620" t="s">
        <v>151</v>
      </c>
      <c r="D2620" t="s">
        <v>3836</v>
      </c>
      <c r="E2620" t="s">
        <v>5337</v>
      </c>
      <c r="F2620" t="s">
        <v>5338</v>
      </c>
      <c r="G2620" t="s">
        <v>79</v>
      </c>
      <c r="H2620">
        <v>45590</v>
      </c>
      <c r="I2620">
        <v>186.78</v>
      </c>
      <c r="Q2620" t="s">
        <v>49</v>
      </c>
    </row>
    <row r="2621" spans="2:17" hidden="1" x14ac:dyDescent="0.25">
      <c r="B2621">
        <v>103423</v>
      </c>
      <c r="C2621" t="s">
        <v>82</v>
      </c>
      <c r="D2621" t="s">
        <v>3836</v>
      </c>
      <c r="E2621" t="s">
        <v>5339</v>
      </c>
      <c r="F2621" t="s">
        <v>5303</v>
      </c>
      <c r="G2621" t="s">
        <v>101</v>
      </c>
      <c r="H2621">
        <v>45679</v>
      </c>
      <c r="I2621">
        <v>4261.45</v>
      </c>
      <c r="Q2621" t="s">
        <v>49</v>
      </c>
    </row>
    <row r="2622" spans="2:17" hidden="1" x14ac:dyDescent="0.25">
      <c r="B2622">
        <v>107776</v>
      </c>
      <c r="C2622" t="s">
        <v>151</v>
      </c>
      <c r="D2622" t="s">
        <v>3836</v>
      </c>
      <c r="E2622" t="s">
        <v>5340</v>
      </c>
      <c r="F2622" t="s">
        <v>5341</v>
      </c>
      <c r="G2622" t="s">
        <v>79</v>
      </c>
      <c r="H2622">
        <v>45686</v>
      </c>
      <c r="I2622">
        <v>3291.42</v>
      </c>
      <c r="Q2622" t="s">
        <v>49</v>
      </c>
    </row>
    <row r="2623" spans="2:17" hidden="1" x14ac:dyDescent="0.25">
      <c r="B2623">
        <v>103423</v>
      </c>
      <c r="C2623" t="s">
        <v>82</v>
      </c>
      <c r="D2623" t="s">
        <v>3836</v>
      </c>
      <c r="E2623" t="s">
        <v>5342</v>
      </c>
      <c r="F2623" t="s">
        <v>5343</v>
      </c>
      <c r="G2623" t="s">
        <v>79</v>
      </c>
      <c r="H2623">
        <v>45566</v>
      </c>
      <c r="I2623">
        <v>4866.63</v>
      </c>
      <c r="Q2623" t="s">
        <v>49</v>
      </c>
    </row>
    <row r="2624" spans="2:17" hidden="1" x14ac:dyDescent="0.25">
      <c r="B2624">
        <v>103423</v>
      </c>
      <c r="C2624" t="s">
        <v>82</v>
      </c>
      <c r="D2624" t="s">
        <v>3836</v>
      </c>
      <c r="E2624" t="s">
        <v>5344</v>
      </c>
      <c r="F2624" t="s">
        <v>5345</v>
      </c>
      <c r="G2624" t="s">
        <v>79</v>
      </c>
      <c r="H2624">
        <v>45632</v>
      </c>
      <c r="I2624">
        <v>605.94000000000005</v>
      </c>
      <c r="Q2624" t="s">
        <v>49</v>
      </c>
    </row>
    <row r="2625" spans="2:17" hidden="1" x14ac:dyDescent="0.25">
      <c r="B2625">
        <v>104758</v>
      </c>
      <c r="C2625" t="s">
        <v>188</v>
      </c>
      <c r="D2625" t="s">
        <v>3836</v>
      </c>
      <c r="E2625" t="s">
        <v>5346</v>
      </c>
      <c r="F2625" t="s">
        <v>5347</v>
      </c>
      <c r="G2625" t="s">
        <v>101</v>
      </c>
      <c r="H2625">
        <v>45707</v>
      </c>
      <c r="I2625">
        <v>91.56</v>
      </c>
      <c r="Q2625" t="s">
        <v>49</v>
      </c>
    </row>
    <row r="2626" spans="2:17" hidden="1" x14ac:dyDescent="0.25">
      <c r="B2626">
        <v>107659</v>
      </c>
      <c r="C2626" t="s">
        <v>679</v>
      </c>
      <c r="D2626" t="s">
        <v>3836</v>
      </c>
      <c r="E2626" t="s">
        <v>5348</v>
      </c>
      <c r="F2626" t="s">
        <v>5349</v>
      </c>
      <c r="G2626" t="s">
        <v>101</v>
      </c>
      <c r="H2626">
        <v>45706</v>
      </c>
      <c r="I2626">
        <v>695.07</v>
      </c>
      <c r="Q2626" t="s">
        <v>49</v>
      </c>
    </row>
    <row r="2627" spans="2:17" hidden="1" x14ac:dyDescent="0.25">
      <c r="B2627">
        <v>107297</v>
      </c>
      <c r="C2627" t="s">
        <v>286</v>
      </c>
      <c r="D2627" t="s">
        <v>3836</v>
      </c>
      <c r="E2627" t="s">
        <v>5350</v>
      </c>
      <c r="F2627" t="s">
        <v>5351</v>
      </c>
      <c r="G2627" t="s">
        <v>79</v>
      </c>
      <c r="H2627">
        <v>45663</v>
      </c>
      <c r="I2627">
        <v>234.77</v>
      </c>
      <c r="Q2627" t="s">
        <v>49</v>
      </c>
    </row>
    <row r="2628" spans="2:17" hidden="1" x14ac:dyDescent="0.25">
      <c r="B2628">
        <v>107776</v>
      </c>
      <c r="C2628" t="s">
        <v>151</v>
      </c>
      <c r="D2628" t="s">
        <v>3836</v>
      </c>
      <c r="E2628" t="s">
        <v>5352</v>
      </c>
      <c r="F2628" t="s">
        <v>5353</v>
      </c>
      <c r="G2628" t="s">
        <v>79</v>
      </c>
      <c r="H2628">
        <v>45653</v>
      </c>
      <c r="I2628">
        <v>912.61</v>
      </c>
      <c r="Q2628" t="s">
        <v>49</v>
      </c>
    </row>
    <row r="2629" spans="2:17" hidden="1" x14ac:dyDescent="0.25">
      <c r="B2629">
        <v>107297</v>
      </c>
      <c r="C2629" t="s">
        <v>286</v>
      </c>
      <c r="D2629" t="s">
        <v>3836</v>
      </c>
      <c r="E2629" t="s">
        <v>5354</v>
      </c>
      <c r="F2629" t="s">
        <v>4534</v>
      </c>
      <c r="G2629" t="s">
        <v>79</v>
      </c>
      <c r="H2629">
        <v>45638</v>
      </c>
      <c r="I2629">
        <v>493.05</v>
      </c>
      <c r="Q2629" t="s">
        <v>49</v>
      </c>
    </row>
    <row r="2630" spans="2:17" hidden="1" x14ac:dyDescent="0.25">
      <c r="B2630">
        <v>107786</v>
      </c>
      <c r="C2630" t="s">
        <v>242</v>
      </c>
      <c r="D2630" t="s">
        <v>3836</v>
      </c>
      <c r="E2630" t="s">
        <v>5355</v>
      </c>
      <c r="F2630" t="s">
        <v>5356</v>
      </c>
      <c r="G2630" t="s">
        <v>79</v>
      </c>
      <c r="H2630">
        <v>45581</v>
      </c>
      <c r="I2630">
        <v>0</v>
      </c>
      <c r="Q2630" t="s">
        <v>49</v>
      </c>
    </row>
    <row r="2631" spans="2:17" hidden="1" x14ac:dyDescent="0.25">
      <c r="B2631">
        <v>110041</v>
      </c>
      <c r="C2631" t="s">
        <v>1894</v>
      </c>
      <c r="D2631" t="s">
        <v>3836</v>
      </c>
      <c r="E2631" t="s">
        <v>5357</v>
      </c>
      <c r="F2631" t="s">
        <v>5358</v>
      </c>
      <c r="G2631" t="s">
        <v>79</v>
      </c>
      <c r="H2631">
        <v>45673</v>
      </c>
      <c r="I2631">
        <v>3282</v>
      </c>
      <c r="Q2631" t="s">
        <v>49</v>
      </c>
    </row>
    <row r="2632" spans="2:17" hidden="1" x14ac:dyDescent="0.25">
      <c r="B2632">
        <v>122430</v>
      </c>
      <c r="C2632" t="s">
        <v>127</v>
      </c>
      <c r="D2632" t="s">
        <v>3836</v>
      </c>
      <c r="E2632" t="s">
        <v>5359</v>
      </c>
      <c r="F2632" t="s">
        <v>5360</v>
      </c>
      <c r="G2632" t="s">
        <v>101</v>
      </c>
      <c r="H2632">
        <v>45719</v>
      </c>
      <c r="I2632">
        <v>420.36</v>
      </c>
      <c r="Q2632" t="s">
        <v>49</v>
      </c>
    </row>
    <row r="2633" spans="2:17" hidden="1" x14ac:dyDescent="0.25">
      <c r="B2633">
        <v>107768</v>
      </c>
      <c r="C2633" t="s">
        <v>225</v>
      </c>
      <c r="D2633" t="s">
        <v>3836</v>
      </c>
      <c r="E2633" t="s">
        <v>5361</v>
      </c>
      <c r="F2633" t="s">
        <v>5362</v>
      </c>
      <c r="G2633" t="s">
        <v>79</v>
      </c>
      <c r="H2633">
        <v>45577</v>
      </c>
      <c r="I2633">
        <v>14835.56</v>
      </c>
      <c r="Q2633" t="s">
        <v>49</v>
      </c>
    </row>
    <row r="2634" spans="2:17" hidden="1" x14ac:dyDescent="0.25">
      <c r="B2634">
        <v>122247</v>
      </c>
      <c r="C2634" t="s">
        <v>111</v>
      </c>
      <c r="D2634" t="s">
        <v>3836</v>
      </c>
      <c r="E2634" t="s">
        <v>5363</v>
      </c>
      <c r="F2634" t="s">
        <v>5364</v>
      </c>
      <c r="G2634" t="s">
        <v>79</v>
      </c>
      <c r="H2634">
        <v>45622</v>
      </c>
      <c r="I2634">
        <v>16888.560000000001</v>
      </c>
      <c r="Q2634" t="s">
        <v>49</v>
      </c>
    </row>
    <row r="2635" spans="2:17" hidden="1" x14ac:dyDescent="0.25">
      <c r="B2635">
        <v>104758</v>
      </c>
      <c r="C2635" t="s">
        <v>188</v>
      </c>
      <c r="D2635" t="s">
        <v>3836</v>
      </c>
      <c r="E2635" t="s">
        <v>5365</v>
      </c>
      <c r="F2635" t="s">
        <v>5366</v>
      </c>
      <c r="G2635" t="s">
        <v>79</v>
      </c>
      <c r="H2635">
        <v>45572</v>
      </c>
      <c r="I2635">
        <v>80.400000000000006</v>
      </c>
      <c r="Q2635" t="s">
        <v>49</v>
      </c>
    </row>
    <row r="2636" spans="2:17" hidden="1" x14ac:dyDescent="0.25">
      <c r="B2636">
        <v>122430</v>
      </c>
      <c r="C2636" t="s">
        <v>127</v>
      </c>
      <c r="D2636" t="s">
        <v>3836</v>
      </c>
      <c r="E2636" t="s">
        <v>5367</v>
      </c>
      <c r="F2636" t="s">
        <v>5226</v>
      </c>
      <c r="G2636" t="s">
        <v>101</v>
      </c>
      <c r="H2636">
        <v>45702</v>
      </c>
      <c r="I2636">
        <v>58.3</v>
      </c>
      <c r="Q2636" t="s">
        <v>49</v>
      </c>
    </row>
    <row r="2637" spans="2:17" hidden="1" x14ac:dyDescent="0.25">
      <c r="B2637">
        <v>107786</v>
      </c>
      <c r="C2637" t="s">
        <v>242</v>
      </c>
      <c r="D2637" t="s">
        <v>3836</v>
      </c>
      <c r="E2637" t="s">
        <v>5368</v>
      </c>
      <c r="F2637" t="s">
        <v>5369</v>
      </c>
      <c r="G2637" t="s">
        <v>79</v>
      </c>
      <c r="H2637">
        <v>45593</v>
      </c>
      <c r="I2637">
        <v>1827.96</v>
      </c>
      <c r="Q2637" t="s">
        <v>49</v>
      </c>
    </row>
    <row r="2638" spans="2:17" hidden="1" x14ac:dyDescent="0.25">
      <c r="B2638">
        <v>101526</v>
      </c>
      <c r="C2638" t="s">
        <v>82</v>
      </c>
      <c r="D2638" t="s">
        <v>3836</v>
      </c>
      <c r="E2638" t="s">
        <v>5370</v>
      </c>
      <c r="F2638" t="s">
        <v>5371</v>
      </c>
      <c r="G2638" t="s">
        <v>79</v>
      </c>
      <c r="H2638">
        <v>45629</v>
      </c>
      <c r="I2638">
        <v>4955.33</v>
      </c>
      <c r="Q2638" t="s">
        <v>49</v>
      </c>
    </row>
    <row r="2639" spans="2:17" hidden="1" x14ac:dyDescent="0.25">
      <c r="B2639">
        <v>107786</v>
      </c>
      <c r="C2639" t="s">
        <v>242</v>
      </c>
      <c r="D2639" t="s">
        <v>3836</v>
      </c>
      <c r="E2639" t="s">
        <v>5372</v>
      </c>
      <c r="F2639" t="s">
        <v>5373</v>
      </c>
      <c r="G2639" t="s">
        <v>101</v>
      </c>
      <c r="H2639">
        <v>45701</v>
      </c>
      <c r="I2639">
        <v>149.18</v>
      </c>
      <c r="Q2639" t="s">
        <v>49</v>
      </c>
    </row>
    <row r="2640" spans="2:17" hidden="1" x14ac:dyDescent="0.25">
      <c r="B2640">
        <v>104758</v>
      </c>
      <c r="C2640" t="s">
        <v>188</v>
      </c>
      <c r="D2640" t="s">
        <v>3836</v>
      </c>
      <c r="E2640" t="s">
        <v>5374</v>
      </c>
      <c r="F2640" t="s">
        <v>5375</v>
      </c>
      <c r="G2640" t="s">
        <v>79</v>
      </c>
      <c r="H2640">
        <v>45646</v>
      </c>
      <c r="I2640">
        <v>-614.6</v>
      </c>
      <c r="Q2640" t="s">
        <v>49</v>
      </c>
    </row>
    <row r="2641" spans="2:17" hidden="1" x14ac:dyDescent="0.25">
      <c r="B2641">
        <v>107776</v>
      </c>
      <c r="C2641" t="s">
        <v>151</v>
      </c>
      <c r="D2641" t="s">
        <v>3836</v>
      </c>
      <c r="E2641" t="s">
        <v>5376</v>
      </c>
      <c r="F2641" t="s">
        <v>5377</v>
      </c>
      <c r="G2641" t="s">
        <v>79</v>
      </c>
      <c r="H2641">
        <v>45639</v>
      </c>
      <c r="I2641">
        <v>408.4</v>
      </c>
      <c r="Q2641" t="s">
        <v>49</v>
      </c>
    </row>
    <row r="2642" spans="2:17" hidden="1" x14ac:dyDescent="0.25">
      <c r="B2642">
        <v>107659</v>
      </c>
      <c r="C2642" t="s">
        <v>679</v>
      </c>
      <c r="D2642" t="s">
        <v>3836</v>
      </c>
      <c r="E2642" t="s">
        <v>5378</v>
      </c>
      <c r="F2642" t="s">
        <v>5379</v>
      </c>
      <c r="G2642" t="s">
        <v>79</v>
      </c>
      <c r="H2642">
        <v>45582</v>
      </c>
      <c r="I2642">
        <v>424.52</v>
      </c>
      <c r="Q2642" t="s">
        <v>49</v>
      </c>
    </row>
    <row r="2643" spans="2:17" hidden="1" x14ac:dyDescent="0.25">
      <c r="B2643">
        <v>121550</v>
      </c>
      <c r="C2643" t="s">
        <v>418</v>
      </c>
      <c r="D2643" t="s">
        <v>3836</v>
      </c>
      <c r="E2643" t="s">
        <v>5380</v>
      </c>
      <c r="F2643" t="s">
        <v>5381</v>
      </c>
      <c r="G2643" t="s">
        <v>79</v>
      </c>
      <c r="H2643">
        <v>45611</v>
      </c>
      <c r="I2643">
        <v>2919.75</v>
      </c>
      <c r="Q2643" t="s">
        <v>49</v>
      </c>
    </row>
    <row r="2644" spans="2:17" hidden="1" x14ac:dyDescent="0.25">
      <c r="B2644">
        <v>103423</v>
      </c>
      <c r="C2644" t="s">
        <v>82</v>
      </c>
      <c r="D2644" t="s">
        <v>3836</v>
      </c>
      <c r="E2644" t="s">
        <v>5382</v>
      </c>
      <c r="F2644" t="s">
        <v>5383</v>
      </c>
      <c r="G2644" t="s">
        <v>79</v>
      </c>
      <c r="H2644">
        <v>45635</v>
      </c>
      <c r="I2644">
        <v>1851.12</v>
      </c>
      <c r="Q2644" t="s">
        <v>49</v>
      </c>
    </row>
    <row r="2645" spans="2:17" hidden="1" x14ac:dyDescent="0.25">
      <c r="B2645">
        <v>103423</v>
      </c>
      <c r="C2645" t="s">
        <v>82</v>
      </c>
      <c r="D2645" t="s">
        <v>3836</v>
      </c>
      <c r="E2645" t="s">
        <v>5384</v>
      </c>
      <c r="F2645" t="s">
        <v>5385</v>
      </c>
      <c r="G2645" t="s">
        <v>79</v>
      </c>
      <c r="H2645">
        <v>45581</v>
      </c>
      <c r="I2645">
        <v>239.66</v>
      </c>
      <c r="Q2645" t="s">
        <v>49</v>
      </c>
    </row>
    <row r="2646" spans="2:17" hidden="1" x14ac:dyDescent="0.25">
      <c r="B2646">
        <v>107297</v>
      </c>
      <c r="C2646" t="s">
        <v>286</v>
      </c>
      <c r="D2646" t="s">
        <v>3836</v>
      </c>
      <c r="E2646" t="s">
        <v>5386</v>
      </c>
      <c r="F2646" t="s">
        <v>5387</v>
      </c>
      <c r="G2646" t="s">
        <v>101</v>
      </c>
      <c r="H2646">
        <v>45707</v>
      </c>
      <c r="I2646">
        <v>31688.05</v>
      </c>
      <c r="Q2646" t="s">
        <v>49</v>
      </c>
    </row>
    <row r="2647" spans="2:17" hidden="1" x14ac:dyDescent="0.25">
      <c r="B2647">
        <v>103423</v>
      </c>
      <c r="C2647" t="s">
        <v>82</v>
      </c>
      <c r="D2647" t="s">
        <v>3836</v>
      </c>
      <c r="E2647" t="s">
        <v>5388</v>
      </c>
      <c r="F2647" t="s">
        <v>5389</v>
      </c>
      <c r="G2647" t="s">
        <v>79</v>
      </c>
      <c r="H2647">
        <v>45602</v>
      </c>
      <c r="I2647">
        <v>2324.37</v>
      </c>
      <c r="Q2647" t="s">
        <v>49</v>
      </c>
    </row>
    <row r="2648" spans="2:17" hidden="1" x14ac:dyDescent="0.25">
      <c r="B2648">
        <v>107776</v>
      </c>
      <c r="C2648" t="s">
        <v>151</v>
      </c>
      <c r="D2648" t="s">
        <v>3836</v>
      </c>
      <c r="E2648" t="s">
        <v>5390</v>
      </c>
      <c r="F2648" t="s">
        <v>5391</v>
      </c>
      <c r="G2648" t="s">
        <v>79</v>
      </c>
      <c r="H2648">
        <v>45652</v>
      </c>
      <c r="I2648">
        <v>171.18</v>
      </c>
      <c r="Q2648" t="s">
        <v>49</v>
      </c>
    </row>
    <row r="2649" spans="2:17" hidden="1" x14ac:dyDescent="0.25">
      <c r="B2649">
        <v>103423</v>
      </c>
      <c r="C2649" t="s">
        <v>82</v>
      </c>
      <c r="D2649" t="s">
        <v>3836</v>
      </c>
      <c r="E2649" t="s">
        <v>5392</v>
      </c>
      <c r="F2649" t="s">
        <v>5393</v>
      </c>
      <c r="G2649" t="s">
        <v>79</v>
      </c>
      <c r="H2649">
        <v>45592</v>
      </c>
      <c r="I2649">
        <v>3404.78</v>
      </c>
      <c r="Q2649" t="s">
        <v>49</v>
      </c>
    </row>
    <row r="2650" spans="2:17" hidden="1" x14ac:dyDescent="0.25">
      <c r="B2650">
        <v>2497</v>
      </c>
      <c r="C2650" t="s">
        <v>5395</v>
      </c>
      <c r="D2650" t="s">
        <v>3836</v>
      </c>
      <c r="E2650" t="s">
        <v>5396</v>
      </c>
      <c r="F2650" t="s">
        <v>5397</v>
      </c>
      <c r="G2650" t="s">
        <v>79</v>
      </c>
      <c r="H2650">
        <v>45692</v>
      </c>
      <c r="I2650">
        <v>4790</v>
      </c>
      <c r="Q2650" t="s">
        <v>49</v>
      </c>
    </row>
    <row r="2651" spans="2:17" hidden="1" x14ac:dyDescent="0.25">
      <c r="B2651">
        <v>103423</v>
      </c>
      <c r="C2651" t="s">
        <v>82</v>
      </c>
      <c r="D2651" t="s">
        <v>3836</v>
      </c>
      <c r="E2651" t="s">
        <v>5398</v>
      </c>
      <c r="F2651" t="s">
        <v>5399</v>
      </c>
      <c r="G2651" t="s">
        <v>79</v>
      </c>
      <c r="H2651">
        <v>45610</v>
      </c>
      <c r="I2651">
        <v>548.28</v>
      </c>
      <c r="Q2651" t="s">
        <v>49</v>
      </c>
    </row>
    <row r="2652" spans="2:17" hidden="1" x14ac:dyDescent="0.25">
      <c r="B2652">
        <v>107776</v>
      </c>
      <c r="C2652" t="s">
        <v>151</v>
      </c>
      <c r="D2652" t="s">
        <v>3836</v>
      </c>
      <c r="E2652" t="s">
        <v>5400</v>
      </c>
      <c r="F2652" t="s">
        <v>5401</v>
      </c>
      <c r="G2652" t="s">
        <v>79</v>
      </c>
      <c r="H2652">
        <v>45590</v>
      </c>
      <c r="I2652">
        <v>783.08</v>
      </c>
      <c r="Q2652" t="s">
        <v>49</v>
      </c>
    </row>
    <row r="2653" spans="2:17" hidden="1" x14ac:dyDescent="0.25">
      <c r="B2653">
        <v>107297</v>
      </c>
      <c r="C2653" t="s">
        <v>286</v>
      </c>
      <c r="D2653" t="s">
        <v>3836</v>
      </c>
      <c r="E2653" t="s">
        <v>5402</v>
      </c>
      <c r="F2653" t="s">
        <v>5403</v>
      </c>
      <c r="G2653" t="s">
        <v>79</v>
      </c>
      <c r="H2653">
        <v>45680</v>
      </c>
      <c r="I2653">
        <v>1439.84</v>
      </c>
      <c r="Q2653" t="s">
        <v>49</v>
      </c>
    </row>
    <row r="2654" spans="2:17" hidden="1" x14ac:dyDescent="0.25">
      <c r="B2654">
        <v>126695</v>
      </c>
      <c r="C2654" t="s">
        <v>167</v>
      </c>
      <c r="D2654" t="s">
        <v>3836</v>
      </c>
      <c r="E2654" t="s">
        <v>5404</v>
      </c>
      <c r="F2654" t="s">
        <v>5405</v>
      </c>
      <c r="G2654" t="s">
        <v>101</v>
      </c>
      <c r="H2654">
        <v>45709</v>
      </c>
      <c r="I2654">
        <v>4144.93</v>
      </c>
      <c r="Q2654" t="s">
        <v>49</v>
      </c>
    </row>
    <row r="2655" spans="2:17" hidden="1" x14ac:dyDescent="0.25">
      <c r="B2655">
        <v>107786</v>
      </c>
      <c r="C2655" t="s">
        <v>242</v>
      </c>
      <c r="D2655" t="s">
        <v>3836</v>
      </c>
      <c r="E2655" t="s">
        <v>5406</v>
      </c>
      <c r="F2655" t="s">
        <v>5407</v>
      </c>
      <c r="G2655" t="s">
        <v>79</v>
      </c>
      <c r="H2655">
        <v>45593</v>
      </c>
      <c r="I2655">
        <v>502.35</v>
      </c>
      <c r="Q2655" t="s">
        <v>49</v>
      </c>
    </row>
    <row r="2656" spans="2:17" hidden="1" x14ac:dyDescent="0.25">
      <c r="B2656">
        <v>107297</v>
      </c>
      <c r="C2656" t="s">
        <v>286</v>
      </c>
      <c r="D2656" t="s">
        <v>3836</v>
      </c>
      <c r="E2656" t="s">
        <v>5408</v>
      </c>
      <c r="F2656" t="s">
        <v>5409</v>
      </c>
      <c r="G2656" t="s">
        <v>79</v>
      </c>
      <c r="H2656">
        <v>45593</v>
      </c>
      <c r="I2656">
        <v>3758.94</v>
      </c>
      <c r="Q2656" t="s">
        <v>49</v>
      </c>
    </row>
    <row r="2657" spans="2:17" hidden="1" x14ac:dyDescent="0.25">
      <c r="B2657">
        <v>108216</v>
      </c>
      <c r="C2657" t="s">
        <v>719</v>
      </c>
      <c r="D2657" t="s">
        <v>3836</v>
      </c>
      <c r="E2657" t="s">
        <v>5410</v>
      </c>
      <c r="F2657" t="s">
        <v>5411</v>
      </c>
      <c r="G2657" t="s">
        <v>79</v>
      </c>
      <c r="H2657">
        <v>45672</v>
      </c>
      <c r="I2657">
        <v>9529.6</v>
      </c>
      <c r="Q2657" t="s">
        <v>49</v>
      </c>
    </row>
    <row r="2658" spans="2:17" hidden="1" x14ac:dyDescent="0.25">
      <c r="B2658">
        <v>103423</v>
      </c>
      <c r="C2658" t="s">
        <v>82</v>
      </c>
      <c r="D2658" t="s">
        <v>3836</v>
      </c>
      <c r="E2658" t="s">
        <v>5412</v>
      </c>
      <c r="F2658" t="s">
        <v>5413</v>
      </c>
      <c r="G2658" t="s">
        <v>79</v>
      </c>
      <c r="H2658">
        <v>45571</v>
      </c>
      <c r="I2658">
        <v>6616.68</v>
      </c>
      <c r="Q2658" t="s">
        <v>49</v>
      </c>
    </row>
    <row r="2659" spans="2:17" hidden="1" x14ac:dyDescent="0.25">
      <c r="B2659">
        <v>103423</v>
      </c>
      <c r="C2659" t="s">
        <v>82</v>
      </c>
      <c r="D2659" t="s">
        <v>3836</v>
      </c>
      <c r="E2659" t="s">
        <v>5414</v>
      </c>
      <c r="F2659" t="s">
        <v>5415</v>
      </c>
      <c r="G2659" t="s">
        <v>101</v>
      </c>
      <c r="H2659">
        <v>45688</v>
      </c>
      <c r="I2659">
        <v>609.95000000000005</v>
      </c>
      <c r="Q2659" t="s">
        <v>49</v>
      </c>
    </row>
    <row r="2660" spans="2:17" hidden="1" x14ac:dyDescent="0.25">
      <c r="B2660">
        <v>107786</v>
      </c>
      <c r="C2660" t="s">
        <v>242</v>
      </c>
      <c r="D2660" t="s">
        <v>3836</v>
      </c>
      <c r="E2660" t="s">
        <v>5416</v>
      </c>
      <c r="F2660" t="s">
        <v>5417</v>
      </c>
      <c r="G2660" t="s">
        <v>101</v>
      </c>
      <c r="H2660">
        <v>45705</v>
      </c>
      <c r="I2660">
        <v>9908.34</v>
      </c>
      <c r="Q2660" t="s">
        <v>49</v>
      </c>
    </row>
    <row r="2661" spans="2:17" hidden="1" x14ac:dyDescent="0.25">
      <c r="B2661">
        <v>104758</v>
      </c>
      <c r="C2661" t="s">
        <v>188</v>
      </c>
      <c r="D2661" t="s">
        <v>3836</v>
      </c>
      <c r="E2661" t="s">
        <v>5418</v>
      </c>
      <c r="F2661" t="s">
        <v>5419</v>
      </c>
      <c r="G2661" t="s">
        <v>79</v>
      </c>
      <c r="H2661">
        <v>45688</v>
      </c>
      <c r="I2661">
        <v>-373.4</v>
      </c>
      <c r="Q2661" t="s">
        <v>49</v>
      </c>
    </row>
    <row r="2662" spans="2:17" hidden="1" x14ac:dyDescent="0.25">
      <c r="B2662">
        <v>103423</v>
      </c>
      <c r="C2662" t="s">
        <v>82</v>
      </c>
      <c r="D2662" t="s">
        <v>3836</v>
      </c>
      <c r="E2662" t="s">
        <v>5420</v>
      </c>
      <c r="F2662" t="s">
        <v>5421</v>
      </c>
      <c r="G2662" t="s">
        <v>101</v>
      </c>
      <c r="H2662">
        <v>45698</v>
      </c>
      <c r="I2662">
        <v>3458.68</v>
      </c>
      <c r="Q2662" t="s">
        <v>49</v>
      </c>
    </row>
    <row r="2663" spans="2:17" hidden="1" x14ac:dyDescent="0.25">
      <c r="B2663">
        <v>108481</v>
      </c>
      <c r="C2663" t="s">
        <v>121</v>
      </c>
      <c r="D2663" t="s">
        <v>3836</v>
      </c>
      <c r="E2663" t="s">
        <v>5422</v>
      </c>
      <c r="F2663" t="s">
        <v>5423</v>
      </c>
      <c r="G2663" t="s">
        <v>79</v>
      </c>
      <c r="H2663">
        <v>45649</v>
      </c>
      <c r="I2663">
        <v>29</v>
      </c>
      <c r="Q2663" t="s">
        <v>49</v>
      </c>
    </row>
    <row r="2664" spans="2:17" hidden="1" x14ac:dyDescent="0.25">
      <c r="B2664">
        <v>107659</v>
      </c>
      <c r="C2664" t="s">
        <v>679</v>
      </c>
      <c r="D2664" t="s">
        <v>3836</v>
      </c>
      <c r="E2664" t="s">
        <v>5424</v>
      </c>
      <c r="F2664" t="s">
        <v>4695</v>
      </c>
      <c r="G2664" t="s">
        <v>79</v>
      </c>
      <c r="H2664">
        <v>45652</v>
      </c>
      <c r="I2664">
        <v>255.1</v>
      </c>
      <c r="Q2664" t="s">
        <v>49</v>
      </c>
    </row>
    <row r="2665" spans="2:17" hidden="1" x14ac:dyDescent="0.25">
      <c r="B2665">
        <v>107776</v>
      </c>
      <c r="C2665" t="s">
        <v>151</v>
      </c>
      <c r="D2665" t="s">
        <v>3836</v>
      </c>
      <c r="E2665" t="s">
        <v>5425</v>
      </c>
      <c r="F2665" t="s">
        <v>5426</v>
      </c>
      <c r="G2665" t="s">
        <v>79</v>
      </c>
      <c r="H2665">
        <v>45583</v>
      </c>
      <c r="I2665">
        <v>1237.8800000000001</v>
      </c>
      <c r="Q2665" t="s">
        <v>49</v>
      </c>
    </row>
    <row r="2666" spans="2:17" hidden="1" x14ac:dyDescent="0.25">
      <c r="B2666">
        <v>108481</v>
      </c>
      <c r="C2666" t="s">
        <v>121</v>
      </c>
      <c r="D2666" t="s">
        <v>3836</v>
      </c>
      <c r="E2666" t="s">
        <v>5427</v>
      </c>
      <c r="F2666" t="s">
        <v>4402</v>
      </c>
      <c r="G2666" t="s">
        <v>79</v>
      </c>
      <c r="H2666">
        <v>45678</v>
      </c>
      <c r="I2666">
        <v>-17.22</v>
      </c>
      <c r="Q2666" t="s">
        <v>49</v>
      </c>
    </row>
    <row r="2667" spans="2:17" hidden="1" x14ac:dyDescent="0.25">
      <c r="B2667">
        <v>122247</v>
      </c>
      <c r="C2667" t="s">
        <v>111</v>
      </c>
      <c r="D2667" t="s">
        <v>3836</v>
      </c>
      <c r="E2667" t="s">
        <v>5428</v>
      </c>
      <c r="F2667" t="s">
        <v>5429</v>
      </c>
      <c r="G2667" t="s">
        <v>79</v>
      </c>
      <c r="H2667">
        <v>45582</v>
      </c>
      <c r="I2667">
        <v>1008</v>
      </c>
      <c r="Q2667" t="s">
        <v>49</v>
      </c>
    </row>
    <row r="2668" spans="2:17" hidden="1" x14ac:dyDescent="0.25">
      <c r="B2668">
        <v>103423</v>
      </c>
      <c r="C2668" t="s">
        <v>82</v>
      </c>
      <c r="D2668" t="s">
        <v>3836</v>
      </c>
      <c r="E2668" t="s">
        <v>5430</v>
      </c>
      <c r="F2668" t="s">
        <v>5431</v>
      </c>
      <c r="G2668" t="s">
        <v>101</v>
      </c>
      <c r="H2668">
        <v>45695</v>
      </c>
      <c r="I2668">
        <v>658.24</v>
      </c>
      <c r="Q2668" t="s">
        <v>49</v>
      </c>
    </row>
    <row r="2669" spans="2:17" hidden="1" x14ac:dyDescent="0.25">
      <c r="B2669">
        <v>108186</v>
      </c>
      <c r="C2669" t="s">
        <v>624</v>
      </c>
      <c r="D2669" t="s">
        <v>3836</v>
      </c>
      <c r="E2669" t="s">
        <v>5432</v>
      </c>
      <c r="F2669" t="s">
        <v>5433</v>
      </c>
      <c r="G2669" t="s">
        <v>79</v>
      </c>
      <c r="H2669">
        <v>45622</v>
      </c>
      <c r="I2669">
        <v>4631.84</v>
      </c>
      <c r="Q2669" t="s">
        <v>49</v>
      </c>
    </row>
    <row r="2670" spans="2:17" hidden="1" x14ac:dyDescent="0.25">
      <c r="B2670">
        <v>101526</v>
      </c>
      <c r="C2670" t="s">
        <v>82</v>
      </c>
      <c r="D2670" t="s">
        <v>3836</v>
      </c>
      <c r="E2670" t="s">
        <v>5434</v>
      </c>
      <c r="F2670" t="s">
        <v>5435</v>
      </c>
      <c r="G2670" t="s">
        <v>79</v>
      </c>
      <c r="H2670">
        <v>45630</v>
      </c>
      <c r="I2670">
        <v>777.16</v>
      </c>
      <c r="Q2670" t="s">
        <v>49</v>
      </c>
    </row>
    <row r="2671" spans="2:17" hidden="1" x14ac:dyDescent="0.25">
      <c r="B2671">
        <v>107768</v>
      </c>
      <c r="C2671" t="s">
        <v>225</v>
      </c>
      <c r="D2671" t="s">
        <v>3836</v>
      </c>
      <c r="E2671" t="s">
        <v>5436</v>
      </c>
      <c r="F2671" t="s">
        <v>5437</v>
      </c>
      <c r="G2671" t="s">
        <v>79</v>
      </c>
      <c r="H2671">
        <v>45618</v>
      </c>
      <c r="I2671">
        <v>3546.29</v>
      </c>
      <c r="Q2671" t="s">
        <v>49</v>
      </c>
    </row>
    <row r="2672" spans="2:17" hidden="1" x14ac:dyDescent="0.25">
      <c r="B2672">
        <v>110041</v>
      </c>
      <c r="C2672" t="s">
        <v>1894</v>
      </c>
      <c r="D2672" t="s">
        <v>3836</v>
      </c>
      <c r="E2672" t="s">
        <v>5438</v>
      </c>
      <c r="F2672" t="s">
        <v>5222</v>
      </c>
      <c r="G2672" t="s">
        <v>79</v>
      </c>
      <c r="H2672">
        <v>45594</v>
      </c>
      <c r="I2672">
        <v>-326.39999999999998</v>
      </c>
      <c r="Q2672" t="s">
        <v>49</v>
      </c>
    </row>
    <row r="2673" spans="2:17" hidden="1" x14ac:dyDescent="0.25">
      <c r="B2673">
        <v>103423</v>
      </c>
      <c r="C2673" t="s">
        <v>82</v>
      </c>
      <c r="D2673" t="s">
        <v>3836</v>
      </c>
      <c r="E2673" t="s">
        <v>5439</v>
      </c>
      <c r="F2673" t="s">
        <v>5440</v>
      </c>
      <c r="G2673" t="s">
        <v>101</v>
      </c>
      <c r="H2673">
        <v>45685</v>
      </c>
      <c r="I2673">
        <v>554.02</v>
      </c>
      <c r="Q2673" t="s">
        <v>49</v>
      </c>
    </row>
    <row r="2674" spans="2:17" hidden="1" x14ac:dyDescent="0.25">
      <c r="B2674">
        <v>104758</v>
      </c>
      <c r="C2674" t="s">
        <v>188</v>
      </c>
      <c r="D2674" t="s">
        <v>3836</v>
      </c>
      <c r="E2674" t="s">
        <v>5441</v>
      </c>
      <c r="F2674" t="s">
        <v>5442</v>
      </c>
      <c r="G2674" t="s">
        <v>79</v>
      </c>
      <c r="H2674">
        <v>45670</v>
      </c>
      <c r="I2674">
        <v>21077.33</v>
      </c>
      <c r="Q2674" t="s">
        <v>49</v>
      </c>
    </row>
    <row r="2675" spans="2:17" hidden="1" x14ac:dyDescent="0.25">
      <c r="B2675">
        <v>107786</v>
      </c>
      <c r="C2675" t="s">
        <v>242</v>
      </c>
      <c r="D2675" t="s">
        <v>3836</v>
      </c>
      <c r="E2675" t="s">
        <v>5443</v>
      </c>
      <c r="F2675" t="s">
        <v>5444</v>
      </c>
      <c r="G2675" t="s">
        <v>101</v>
      </c>
      <c r="H2675">
        <v>45663</v>
      </c>
      <c r="I2675">
        <v>1887.64</v>
      </c>
      <c r="Q2675" t="s">
        <v>49</v>
      </c>
    </row>
    <row r="2676" spans="2:17" hidden="1" x14ac:dyDescent="0.25">
      <c r="B2676">
        <v>107297</v>
      </c>
      <c r="C2676" t="s">
        <v>286</v>
      </c>
      <c r="D2676" t="s">
        <v>3836</v>
      </c>
      <c r="E2676" t="s">
        <v>5445</v>
      </c>
      <c r="F2676" t="s">
        <v>5446</v>
      </c>
      <c r="G2676" t="s">
        <v>79</v>
      </c>
      <c r="H2676">
        <v>45716</v>
      </c>
      <c r="I2676">
        <v>0</v>
      </c>
      <c r="Q2676" t="s">
        <v>49</v>
      </c>
    </row>
    <row r="2677" spans="2:17" hidden="1" x14ac:dyDescent="0.25">
      <c r="B2677">
        <v>103423</v>
      </c>
      <c r="C2677" t="s">
        <v>82</v>
      </c>
      <c r="D2677" t="s">
        <v>3836</v>
      </c>
      <c r="E2677" t="s">
        <v>5447</v>
      </c>
      <c r="F2677" t="s">
        <v>5448</v>
      </c>
      <c r="G2677" t="s">
        <v>101</v>
      </c>
      <c r="H2677">
        <v>45658</v>
      </c>
      <c r="I2677">
        <v>30569.1</v>
      </c>
      <c r="Q2677" t="s">
        <v>49</v>
      </c>
    </row>
    <row r="2678" spans="2:17" hidden="1" x14ac:dyDescent="0.25">
      <c r="B2678">
        <v>107297</v>
      </c>
      <c r="C2678" t="s">
        <v>286</v>
      </c>
      <c r="D2678" t="s">
        <v>3836</v>
      </c>
      <c r="E2678" t="s">
        <v>5449</v>
      </c>
      <c r="F2678" t="s">
        <v>3861</v>
      </c>
      <c r="G2678" t="s">
        <v>79</v>
      </c>
      <c r="H2678">
        <v>45664</v>
      </c>
      <c r="I2678">
        <v>18551.16</v>
      </c>
      <c r="Q2678" t="s">
        <v>49</v>
      </c>
    </row>
    <row r="2679" spans="2:17" hidden="1" x14ac:dyDescent="0.25">
      <c r="B2679">
        <v>107786</v>
      </c>
      <c r="C2679" t="s">
        <v>242</v>
      </c>
      <c r="D2679" t="s">
        <v>3836</v>
      </c>
      <c r="E2679" t="s">
        <v>5450</v>
      </c>
      <c r="F2679" t="s">
        <v>5451</v>
      </c>
      <c r="G2679" t="s">
        <v>79</v>
      </c>
      <c r="H2679">
        <v>45610</v>
      </c>
      <c r="I2679">
        <v>71.91</v>
      </c>
      <c r="Q2679" t="s">
        <v>49</v>
      </c>
    </row>
    <row r="2680" spans="2:17" hidden="1" x14ac:dyDescent="0.25">
      <c r="B2680">
        <v>103423</v>
      </c>
      <c r="C2680" t="s">
        <v>82</v>
      </c>
      <c r="D2680" t="s">
        <v>3836</v>
      </c>
      <c r="E2680" t="s">
        <v>5452</v>
      </c>
      <c r="F2680" t="s">
        <v>5453</v>
      </c>
      <c r="G2680" t="s">
        <v>101</v>
      </c>
      <c r="H2680">
        <v>45699</v>
      </c>
      <c r="I2680">
        <v>2637.05</v>
      </c>
      <c r="Q2680" t="s">
        <v>49</v>
      </c>
    </row>
    <row r="2681" spans="2:17" hidden="1" x14ac:dyDescent="0.25">
      <c r="B2681">
        <v>107786</v>
      </c>
      <c r="C2681" t="s">
        <v>242</v>
      </c>
      <c r="D2681" t="s">
        <v>3836</v>
      </c>
      <c r="E2681" t="s">
        <v>5454</v>
      </c>
      <c r="F2681" t="s">
        <v>5455</v>
      </c>
      <c r="G2681" t="s">
        <v>101</v>
      </c>
      <c r="H2681">
        <v>45713</v>
      </c>
      <c r="I2681">
        <v>477.5</v>
      </c>
      <c r="Q2681" t="s">
        <v>49</v>
      </c>
    </row>
    <row r="2682" spans="2:17" hidden="1" x14ac:dyDescent="0.25">
      <c r="B2682">
        <v>122247</v>
      </c>
      <c r="C2682" t="s">
        <v>111</v>
      </c>
      <c r="D2682" t="s">
        <v>3836</v>
      </c>
      <c r="E2682" t="s">
        <v>5456</v>
      </c>
      <c r="F2682" t="s">
        <v>5457</v>
      </c>
      <c r="G2682" t="s">
        <v>79</v>
      </c>
      <c r="H2682">
        <v>45582</v>
      </c>
      <c r="I2682">
        <v>3318.11</v>
      </c>
      <c r="Q2682" t="s">
        <v>49</v>
      </c>
    </row>
    <row r="2683" spans="2:17" hidden="1" x14ac:dyDescent="0.25">
      <c r="B2683">
        <v>104758</v>
      </c>
      <c r="C2683" t="s">
        <v>188</v>
      </c>
      <c r="D2683" t="s">
        <v>3836</v>
      </c>
      <c r="E2683" t="s">
        <v>5458</v>
      </c>
      <c r="F2683" t="s">
        <v>5459</v>
      </c>
      <c r="G2683" t="s">
        <v>79</v>
      </c>
      <c r="H2683">
        <v>45587</v>
      </c>
      <c r="I2683">
        <v>2029.5</v>
      </c>
      <c r="Q2683" t="s">
        <v>49</v>
      </c>
    </row>
    <row r="2684" spans="2:17" hidden="1" x14ac:dyDescent="0.25">
      <c r="B2684">
        <v>103423</v>
      </c>
      <c r="C2684" t="s">
        <v>82</v>
      </c>
      <c r="D2684" t="s">
        <v>3836</v>
      </c>
      <c r="E2684" t="s">
        <v>5460</v>
      </c>
      <c r="F2684" t="s">
        <v>4657</v>
      </c>
      <c r="G2684" t="s">
        <v>79</v>
      </c>
      <c r="H2684">
        <v>45610</v>
      </c>
      <c r="I2684">
        <v>3463.48</v>
      </c>
      <c r="Q2684" t="s">
        <v>49</v>
      </c>
    </row>
    <row r="2685" spans="2:17" hidden="1" x14ac:dyDescent="0.25">
      <c r="B2685">
        <v>108481</v>
      </c>
      <c r="C2685" t="s">
        <v>121</v>
      </c>
      <c r="D2685" t="s">
        <v>3836</v>
      </c>
      <c r="E2685" t="s">
        <v>5461</v>
      </c>
      <c r="F2685" t="s">
        <v>5462</v>
      </c>
      <c r="G2685" t="s">
        <v>79</v>
      </c>
      <c r="H2685">
        <v>45642</v>
      </c>
      <c r="I2685">
        <v>2062.71</v>
      </c>
      <c r="Q2685" t="s">
        <v>49</v>
      </c>
    </row>
    <row r="2686" spans="2:17" hidden="1" x14ac:dyDescent="0.25">
      <c r="B2686">
        <v>108186</v>
      </c>
      <c r="C2686" t="s">
        <v>624</v>
      </c>
      <c r="D2686" t="s">
        <v>3836</v>
      </c>
      <c r="E2686" t="s">
        <v>5463</v>
      </c>
      <c r="F2686" t="s">
        <v>5464</v>
      </c>
      <c r="G2686" t="s">
        <v>101</v>
      </c>
      <c r="H2686">
        <v>45711</v>
      </c>
      <c r="I2686">
        <v>5291.39</v>
      </c>
      <c r="Q2686" t="s">
        <v>49</v>
      </c>
    </row>
    <row r="2687" spans="2:17" hidden="1" x14ac:dyDescent="0.25">
      <c r="B2687">
        <v>107486</v>
      </c>
      <c r="C2687" t="s">
        <v>308</v>
      </c>
      <c r="D2687" t="s">
        <v>3836</v>
      </c>
      <c r="E2687" t="s">
        <v>5465</v>
      </c>
      <c r="F2687" t="s">
        <v>5466</v>
      </c>
      <c r="G2687" t="s">
        <v>79</v>
      </c>
      <c r="H2687">
        <v>45645</v>
      </c>
      <c r="I2687">
        <v>911.06</v>
      </c>
      <c r="Q2687" t="s">
        <v>49</v>
      </c>
    </row>
    <row r="2688" spans="2:17" hidden="1" x14ac:dyDescent="0.25">
      <c r="B2688">
        <v>107776</v>
      </c>
      <c r="C2688" t="s">
        <v>151</v>
      </c>
      <c r="D2688" t="s">
        <v>3836</v>
      </c>
      <c r="E2688" t="s">
        <v>5467</v>
      </c>
      <c r="F2688" t="s">
        <v>5468</v>
      </c>
      <c r="G2688" t="s">
        <v>79</v>
      </c>
      <c r="H2688">
        <v>45670</v>
      </c>
      <c r="I2688">
        <v>618.73</v>
      </c>
      <c r="Q2688" t="s">
        <v>49</v>
      </c>
    </row>
    <row r="2689" spans="2:17" hidden="1" x14ac:dyDescent="0.25">
      <c r="B2689">
        <v>122430</v>
      </c>
      <c r="C2689" t="s">
        <v>127</v>
      </c>
      <c r="D2689" t="s">
        <v>3836</v>
      </c>
      <c r="E2689" t="s">
        <v>5469</v>
      </c>
      <c r="F2689" t="s">
        <v>5470</v>
      </c>
      <c r="G2689" t="s">
        <v>79</v>
      </c>
      <c r="H2689">
        <v>45595</v>
      </c>
      <c r="I2689">
        <v>252.72</v>
      </c>
      <c r="Q2689" t="s">
        <v>49</v>
      </c>
    </row>
    <row r="2690" spans="2:17" hidden="1" x14ac:dyDescent="0.25">
      <c r="B2690">
        <v>107776</v>
      </c>
      <c r="C2690" t="s">
        <v>151</v>
      </c>
      <c r="D2690" t="s">
        <v>3836</v>
      </c>
      <c r="E2690" t="s">
        <v>5471</v>
      </c>
      <c r="F2690" t="s">
        <v>5472</v>
      </c>
      <c r="G2690" t="s">
        <v>79</v>
      </c>
      <c r="H2690">
        <v>45590</v>
      </c>
      <c r="I2690">
        <v>244.75</v>
      </c>
      <c r="Q2690" t="s">
        <v>49</v>
      </c>
    </row>
    <row r="2691" spans="2:17" hidden="1" x14ac:dyDescent="0.25">
      <c r="B2691">
        <v>108481</v>
      </c>
      <c r="C2691" t="s">
        <v>121</v>
      </c>
      <c r="D2691" t="s">
        <v>3836</v>
      </c>
      <c r="E2691" t="s">
        <v>5473</v>
      </c>
      <c r="F2691" t="s">
        <v>5046</v>
      </c>
      <c r="G2691" t="s">
        <v>101</v>
      </c>
      <c r="H2691">
        <v>45720</v>
      </c>
      <c r="I2691">
        <v>64.75</v>
      </c>
      <c r="Q2691" t="s">
        <v>49</v>
      </c>
    </row>
    <row r="2692" spans="2:17" hidden="1" x14ac:dyDescent="0.25">
      <c r="B2692">
        <v>122034</v>
      </c>
      <c r="C2692" t="s">
        <v>575</v>
      </c>
      <c r="D2692" t="s">
        <v>3836</v>
      </c>
      <c r="E2692" t="s">
        <v>5474</v>
      </c>
      <c r="F2692" t="s">
        <v>5475</v>
      </c>
      <c r="G2692" t="s">
        <v>79</v>
      </c>
      <c r="H2692">
        <v>45610</v>
      </c>
      <c r="I2692">
        <v>1035.94</v>
      </c>
      <c r="Q2692" t="s">
        <v>49</v>
      </c>
    </row>
    <row r="2693" spans="2:17" hidden="1" x14ac:dyDescent="0.25">
      <c r="B2693">
        <v>107486</v>
      </c>
      <c r="C2693" t="s">
        <v>308</v>
      </c>
      <c r="D2693" t="s">
        <v>3836</v>
      </c>
      <c r="E2693" t="s">
        <v>5476</v>
      </c>
      <c r="F2693" t="s">
        <v>5477</v>
      </c>
      <c r="G2693" t="s">
        <v>79</v>
      </c>
      <c r="H2693">
        <v>45618</v>
      </c>
      <c r="I2693">
        <v>152.25</v>
      </c>
      <c r="Q2693" t="s">
        <v>49</v>
      </c>
    </row>
    <row r="2694" spans="2:17" hidden="1" x14ac:dyDescent="0.25">
      <c r="B2694">
        <v>107297</v>
      </c>
      <c r="C2694" t="s">
        <v>286</v>
      </c>
      <c r="D2694" t="s">
        <v>3836</v>
      </c>
      <c r="E2694" t="s">
        <v>5478</v>
      </c>
      <c r="F2694" t="s">
        <v>3863</v>
      </c>
      <c r="G2694" t="s">
        <v>79</v>
      </c>
      <c r="H2694">
        <v>45636</v>
      </c>
      <c r="I2694">
        <v>10100.59</v>
      </c>
      <c r="Q2694" t="s">
        <v>49</v>
      </c>
    </row>
    <row r="2695" spans="2:17" hidden="1" x14ac:dyDescent="0.25">
      <c r="B2695">
        <v>107768</v>
      </c>
      <c r="C2695" t="s">
        <v>225</v>
      </c>
      <c r="D2695" t="s">
        <v>3836</v>
      </c>
      <c r="E2695" t="s">
        <v>5479</v>
      </c>
      <c r="F2695" t="s">
        <v>5480</v>
      </c>
      <c r="G2695" t="s">
        <v>79</v>
      </c>
      <c r="H2695">
        <v>45612</v>
      </c>
      <c r="I2695">
        <v>3329.66</v>
      </c>
      <c r="Q2695" t="s">
        <v>49</v>
      </c>
    </row>
    <row r="2696" spans="2:17" hidden="1" x14ac:dyDescent="0.25">
      <c r="B2696">
        <v>103423</v>
      </c>
      <c r="C2696" t="s">
        <v>82</v>
      </c>
      <c r="D2696" t="s">
        <v>3836</v>
      </c>
      <c r="E2696" t="s">
        <v>5481</v>
      </c>
      <c r="F2696" t="s">
        <v>5482</v>
      </c>
      <c r="G2696" t="s">
        <v>79</v>
      </c>
      <c r="H2696">
        <v>45628</v>
      </c>
      <c r="I2696">
        <v>1324</v>
      </c>
      <c r="Q2696" t="s">
        <v>49</v>
      </c>
    </row>
    <row r="2697" spans="2:17" hidden="1" x14ac:dyDescent="0.25">
      <c r="B2697">
        <v>103423</v>
      </c>
      <c r="C2697" t="s">
        <v>82</v>
      </c>
      <c r="D2697" t="s">
        <v>3836</v>
      </c>
      <c r="E2697" t="s">
        <v>5483</v>
      </c>
      <c r="F2697" t="s">
        <v>5484</v>
      </c>
      <c r="G2697" t="s">
        <v>79</v>
      </c>
      <c r="H2697">
        <v>45579</v>
      </c>
      <c r="I2697">
        <v>637.03</v>
      </c>
      <c r="Q2697" t="s">
        <v>49</v>
      </c>
    </row>
    <row r="2698" spans="2:17" hidden="1" x14ac:dyDescent="0.25">
      <c r="B2698">
        <v>107776</v>
      </c>
      <c r="C2698" t="s">
        <v>151</v>
      </c>
      <c r="D2698" t="s">
        <v>3836</v>
      </c>
      <c r="E2698" t="s">
        <v>5485</v>
      </c>
      <c r="F2698" t="s">
        <v>5486</v>
      </c>
      <c r="G2698" t="s">
        <v>79</v>
      </c>
      <c r="H2698">
        <v>45618</v>
      </c>
      <c r="I2698">
        <v>107.62</v>
      </c>
      <c r="Q2698" t="s">
        <v>49</v>
      </c>
    </row>
    <row r="2699" spans="2:17" hidden="1" x14ac:dyDescent="0.25">
      <c r="B2699">
        <v>100620</v>
      </c>
      <c r="C2699" t="s">
        <v>655</v>
      </c>
      <c r="D2699" t="s">
        <v>3836</v>
      </c>
      <c r="E2699" t="s">
        <v>5487</v>
      </c>
      <c r="F2699" t="s">
        <v>5488</v>
      </c>
      <c r="G2699" t="s">
        <v>101</v>
      </c>
      <c r="H2699">
        <v>45714</v>
      </c>
      <c r="I2699">
        <v>922.38</v>
      </c>
      <c r="Q2699" t="s">
        <v>49</v>
      </c>
    </row>
    <row r="2700" spans="2:17" hidden="1" x14ac:dyDescent="0.25">
      <c r="B2700">
        <v>102989</v>
      </c>
      <c r="C2700" t="s">
        <v>5490</v>
      </c>
      <c r="D2700" t="s">
        <v>3836</v>
      </c>
      <c r="E2700" t="s">
        <v>5491</v>
      </c>
      <c r="F2700" t="s">
        <v>5492</v>
      </c>
      <c r="G2700" t="s">
        <v>79</v>
      </c>
      <c r="H2700">
        <v>45653</v>
      </c>
      <c r="I2700">
        <v>36604.36</v>
      </c>
      <c r="Q2700" t="s">
        <v>49</v>
      </c>
    </row>
    <row r="2701" spans="2:17" hidden="1" x14ac:dyDescent="0.25">
      <c r="B2701">
        <v>105143</v>
      </c>
      <c r="C2701" t="s">
        <v>695</v>
      </c>
      <c r="D2701" t="s">
        <v>3836</v>
      </c>
      <c r="E2701" t="s">
        <v>5493</v>
      </c>
      <c r="F2701" t="s">
        <v>5494</v>
      </c>
      <c r="G2701" t="s">
        <v>79</v>
      </c>
      <c r="H2701">
        <v>45581</v>
      </c>
      <c r="I2701">
        <v>15885.19</v>
      </c>
      <c r="Q2701" t="s">
        <v>49</v>
      </c>
    </row>
    <row r="2702" spans="2:17" hidden="1" x14ac:dyDescent="0.25">
      <c r="B2702">
        <v>129612</v>
      </c>
      <c r="C2702" t="s">
        <v>282</v>
      </c>
      <c r="D2702" t="s">
        <v>3836</v>
      </c>
      <c r="E2702" t="s">
        <v>5495</v>
      </c>
      <c r="F2702" t="s">
        <v>5496</v>
      </c>
      <c r="G2702" t="s">
        <v>79</v>
      </c>
      <c r="H2702">
        <v>45639</v>
      </c>
      <c r="I2702">
        <v>20680.27</v>
      </c>
      <c r="Q2702" t="s">
        <v>49</v>
      </c>
    </row>
    <row r="2703" spans="2:17" hidden="1" x14ac:dyDescent="0.25">
      <c r="B2703">
        <v>108481</v>
      </c>
      <c r="C2703" t="s">
        <v>121</v>
      </c>
      <c r="D2703" t="s">
        <v>3836</v>
      </c>
      <c r="E2703" t="s">
        <v>5497</v>
      </c>
      <c r="F2703" t="s">
        <v>5498</v>
      </c>
      <c r="G2703" t="s">
        <v>79</v>
      </c>
      <c r="H2703">
        <v>45639</v>
      </c>
      <c r="I2703">
        <v>9258.5</v>
      </c>
      <c r="Q2703" t="s">
        <v>49</v>
      </c>
    </row>
    <row r="2704" spans="2:17" hidden="1" x14ac:dyDescent="0.25">
      <c r="B2704">
        <v>107412</v>
      </c>
      <c r="C2704" t="s">
        <v>1322</v>
      </c>
      <c r="D2704" t="s">
        <v>3836</v>
      </c>
      <c r="E2704" t="s">
        <v>5499</v>
      </c>
      <c r="F2704" t="s">
        <v>4664</v>
      </c>
      <c r="G2704" t="s">
        <v>79</v>
      </c>
      <c r="H2704">
        <v>45623</v>
      </c>
      <c r="I2704">
        <v>2704.31</v>
      </c>
      <c r="Q2704" t="s">
        <v>49</v>
      </c>
    </row>
    <row r="2705" spans="2:17" hidden="1" x14ac:dyDescent="0.25">
      <c r="B2705">
        <v>104758</v>
      </c>
      <c r="C2705" t="s">
        <v>188</v>
      </c>
      <c r="D2705" t="s">
        <v>3836</v>
      </c>
      <c r="E2705" t="s">
        <v>5500</v>
      </c>
      <c r="F2705" t="s">
        <v>5501</v>
      </c>
      <c r="G2705" t="s">
        <v>79</v>
      </c>
      <c r="H2705">
        <v>45631</v>
      </c>
      <c r="I2705">
        <v>804</v>
      </c>
      <c r="Q2705" t="s">
        <v>49</v>
      </c>
    </row>
    <row r="2706" spans="2:17" hidden="1" x14ac:dyDescent="0.25">
      <c r="B2706">
        <v>103423</v>
      </c>
      <c r="C2706" t="s">
        <v>82</v>
      </c>
      <c r="D2706" t="s">
        <v>3836</v>
      </c>
      <c r="E2706" t="s">
        <v>5502</v>
      </c>
      <c r="F2706" t="s">
        <v>5503</v>
      </c>
      <c r="G2706" t="s">
        <v>101</v>
      </c>
      <c r="H2706">
        <v>45678</v>
      </c>
      <c r="I2706">
        <v>1268.49</v>
      </c>
      <c r="Q2706" t="s">
        <v>49</v>
      </c>
    </row>
    <row r="2707" spans="2:17" hidden="1" x14ac:dyDescent="0.25">
      <c r="B2707">
        <v>108481</v>
      </c>
      <c r="C2707" t="s">
        <v>121</v>
      </c>
      <c r="D2707" t="s">
        <v>3836</v>
      </c>
      <c r="E2707" t="s">
        <v>5504</v>
      </c>
      <c r="F2707" t="s">
        <v>5505</v>
      </c>
      <c r="G2707" t="s">
        <v>101</v>
      </c>
      <c r="H2707">
        <v>45714</v>
      </c>
      <c r="I2707">
        <v>7258.25</v>
      </c>
      <c r="Q2707" t="s">
        <v>49</v>
      </c>
    </row>
    <row r="2708" spans="2:17" hidden="1" x14ac:dyDescent="0.25">
      <c r="B2708">
        <v>128340</v>
      </c>
      <c r="C2708" t="s">
        <v>137</v>
      </c>
      <c r="D2708" t="s">
        <v>3836</v>
      </c>
      <c r="E2708" t="s">
        <v>5506</v>
      </c>
      <c r="F2708" t="s">
        <v>5507</v>
      </c>
      <c r="G2708" t="s">
        <v>79</v>
      </c>
      <c r="H2708">
        <v>45616</v>
      </c>
      <c r="I2708">
        <v>5388.36</v>
      </c>
      <c r="Q2708" t="s">
        <v>49</v>
      </c>
    </row>
    <row r="2709" spans="2:17" hidden="1" x14ac:dyDescent="0.25">
      <c r="B2709">
        <v>107786</v>
      </c>
      <c r="C2709" t="s">
        <v>242</v>
      </c>
      <c r="D2709" t="s">
        <v>3836</v>
      </c>
      <c r="E2709" t="s">
        <v>5508</v>
      </c>
      <c r="F2709" t="s">
        <v>5509</v>
      </c>
      <c r="G2709" t="s">
        <v>79</v>
      </c>
      <c r="H2709">
        <v>45593</v>
      </c>
      <c r="I2709">
        <v>51.82</v>
      </c>
      <c r="Q2709" t="s">
        <v>49</v>
      </c>
    </row>
    <row r="2710" spans="2:17" hidden="1" x14ac:dyDescent="0.25">
      <c r="B2710">
        <v>107786</v>
      </c>
      <c r="C2710" t="s">
        <v>242</v>
      </c>
      <c r="D2710" t="s">
        <v>3836</v>
      </c>
      <c r="E2710" t="s">
        <v>5510</v>
      </c>
      <c r="F2710" t="s">
        <v>5511</v>
      </c>
      <c r="G2710" t="s">
        <v>79</v>
      </c>
      <c r="H2710">
        <v>45635</v>
      </c>
      <c r="I2710">
        <v>235.62</v>
      </c>
      <c r="Q2710" t="s">
        <v>49</v>
      </c>
    </row>
    <row r="2711" spans="2:17" hidden="1" x14ac:dyDescent="0.25">
      <c r="B2711">
        <v>103423</v>
      </c>
      <c r="C2711" t="s">
        <v>82</v>
      </c>
      <c r="D2711" t="s">
        <v>3836</v>
      </c>
      <c r="E2711" t="s">
        <v>5512</v>
      </c>
      <c r="F2711" t="s">
        <v>5513</v>
      </c>
      <c r="G2711" t="s">
        <v>101</v>
      </c>
      <c r="H2711">
        <v>45693</v>
      </c>
      <c r="I2711">
        <v>175.95</v>
      </c>
      <c r="Q2711" t="s">
        <v>49</v>
      </c>
    </row>
    <row r="2712" spans="2:17" hidden="1" x14ac:dyDescent="0.25">
      <c r="B2712">
        <v>121550</v>
      </c>
      <c r="C2712" t="s">
        <v>418</v>
      </c>
      <c r="D2712" t="s">
        <v>3836</v>
      </c>
      <c r="E2712" t="s">
        <v>5514</v>
      </c>
      <c r="F2712" t="s">
        <v>5515</v>
      </c>
      <c r="G2712" t="s">
        <v>79</v>
      </c>
      <c r="H2712">
        <v>45618</v>
      </c>
      <c r="I2712">
        <v>10866.25</v>
      </c>
      <c r="Q2712" t="s">
        <v>49</v>
      </c>
    </row>
    <row r="2713" spans="2:17" hidden="1" x14ac:dyDescent="0.25">
      <c r="B2713">
        <v>107659</v>
      </c>
      <c r="C2713" t="s">
        <v>679</v>
      </c>
      <c r="D2713" t="s">
        <v>3836</v>
      </c>
      <c r="E2713" t="s">
        <v>5516</v>
      </c>
      <c r="F2713" t="s">
        <v>3953</v>
      </c>
      <c r="G2713" t="s">
        <v>79</v>
      </c>
      <c r="H2713">
        <v>45673</v>
      </c>
      <c r="I2713">
        <v>1881.27</v>
      </c>
      <c r="Q2713" t="s">
        <v>49</v>
      </c>
    </row>
    <row r="2714" spans="2:17" hidden="1" x14ac:dyDescent="0.25">
      <c r="B2714">
        <v>107786</v>
      </c>
      <c r="C2714" t="s">
        <v>242</v>
      </c>
      <c r="D2714" t="s">
        <v>3836</v>
      </c>
      <c r="E2714" t="s">
        <v>5517</v>
      </c>
      <c r="F2714" t="s">
        <v>5518</v>
      </c>
      <c r="G2714" t="s">
        <v>79</v>
      </c>
      <c r="H2714">
        <v>45593</v>
      </c>
      <c r="I2714">
        <v>4339.8500000000004</v>
      </c>
      <c r="Q2714" t="s">
        <v>49</v>
      </c>
    </row>
    <row r="2715" spans="2:17" hidden="1" x14ac:dyDescent="0.25">
      <c r="B2715">
        <v>103423</v>
      </c>
      <c r="C2715" t="s">
        <v>82</v>
      </c>
      <c r="D2715" t="s">
        <v>3836</v>
      </c>
      <c r="E2715" t="s">
        <v>5519</v>
      </c>
      <c r="F2715" t="s">
        <v>5520</v>
      </c>
      <c r="G2715" t="s">
        <v>79</v>
      </c>
      <c r="H2715">
        <v>45616</v>
      </c>
      <c r="I2715">
        <v>899.8</v>
      </c>
      <c r="Q2715" t="s">
        <v>49</v>
      </c>
    </row>
    <row r="2716" spans="2:17" hidden="1" x14ac:dyDescent="0.25">
      <c r="B2716">
        <v>103423</v>
      </c>
      <c r="C2716" t="s">
        <v>82</v>
      </c>
      <c r="D2716" t="s">
        <v>3836</v>
      </c>
      <c r="E2716" t="s">
        <v>5521</v>
      </c>
      <c r="F2716" t="s">
        <v>5522</v>
      </c>
      <c r="G2716" t="s">
        <v>101</v>
      </c>
      <c r="H2716">
        <v>45643</v>
      </c>
      <c r="I2716">
        <v>7756.87</v>
      </c>
      <c r="Q2716" t="s">
        <v>49</v>
      </c>
    </row>
    <row r="2717" spans="2:17" hidden="1" x14ac:dyDescent="0.25">
      <c r="B2717">
        <v>121550</v>
      </c>
      <c r="C2717" t="s">
        <v>418</v>
      </c>
      <c r="D2717" t="s">
        <v>3836</v>
      </c>
      <c r="E2717" t="s">
        <v>5523</v>
      </c>
      <c r="F2717" t="s">
        <v>5524</v>
      </c>
      <c r="G2717" t="s">
        <v>101</v>
      </c>
      <c r="H2717">
        <v>45705</v>
      </c>
      <c r="I2717">
        <v>2757.77</v>
      </c>
      <c r="Q2717" t="s">
        <v>49</v>
      </c>
    </row>
    <row r="2718" spans="2:17" hidden="1" x14ac:dyDescent="0.25">
      <c r="B2718">
        <v>2104</v>
      </c>
      <c r="C2718" t="s">
        <v>3983</v>
      </c>
      <c r="D2718" t="s">
        <v>3836</v>
      </c>
      <c r="E2718" t="s">
        <v>5525</v>
      </c>
      <c r="F2718" t="s">
        <v>5526</v>
      </c>
      <c r="G2718" t="s">
        <v>79</v>
      </c>
      <c r="H2718">
        <v>45595</v>
      </c>
      <c r="I2718">
        <v>1167.8900000000001</v>
      </c>
      <c r="Q2718" t="s">
        <v>49</v>
      </c>
    </row>
    <row r="2719" spans="2:17" hidden="1" x14ac:dyDescent="0.25">
      <c r="B2719">
        <v>103423</v>
      </c>
      <c r="C2719" t="s">
        <v>82</v>
      </c>
      <c r="D2719" t="s">
        <v>3836</v>
      </c>
      <c r="E2719" t="s">
        <v>5527</v>
      </c>
      <c r="F2719" t="s">
        <v>5528</v>
      </c>
      <c r="G2719" t="s">
        <v>79</v>
      </c>
      <c r="H2719">
        <v>45610</v>
      </c>
      <c r="I2719">
        <v>12852.6</v>
      </c>
      <c r="Q2719" t="s">
        <v>49</v>
      </c>
    </row>
    <row r="2720" spans="2:17" hidden="1" x14ac:dyDescent="0.25">
      <c r="B2720">
        <v>103423</v>
      </c>
      <c r="C2720" t="s">
        <v>82</v>
      </c>
      <c r="D2720" t="s">
        <v>3836</v>
      </c>
      <c r="E2720" t="s">
        <v>5529</v>
      </c>
      <c r="F2720" t="s">
        <v>5530</v>
      </c>
      <c r="G2720" t="s">
        <v>101</v>
      </c>
      <c r="H2720">
        <v>45691</v>
      </c>
      <c r="I2720">
        <v>3497.86</v>
      </c>
      <c r="Q2720" t="s">
        <v>49</v>
      </c>
    </row>
    <row r="2721" spans="2:17" hidden="1" x14ac:dyDescent="0.25">
      <c r="B2721">
        <v>108481</v>
      </c>
      <c r="C2721" t="s">
        <v>121</v>
      </c>
      <c r="D2721" t="s">
        <v>3836</v>
      </c>
      <c r="E2721" t="s">
        <v>5531</v>
      </c>
      <c r="F2721" t="s">
        <v>5096</v>
      </c>
      <c r="G2721" t="s">
        <v>79</v>
      </c>
      <c r="H2721">
        <v>45593</v>
      </c>
      <c r="I2721">
        <v>-421.18</v>
      </c>
      <c r="Q2721" t="s">
        <v>49</v>
      </c>
    </row>
    <row r="2722" spans="2:17" hidden="1" x14ac:dyDescent="0.25">
      <c r="B2722">
        <v>107786</v>
      </c>
      <c r="C2722" t="s">
        <v>242</v>
      </c>
      <c r="D2722" t="s">
        <v>3836</v>
      </c>
      <c r="E2722" t="s">
        <v>5532</v>
      </c>
      <c r="F2722" t="s">
        <v>4463</v>
      </c>
      <c r="G2722" t="s">
        <v>101</v>
      </c>
      <c r="H2722">
        <v>45663</v>
      </c>
      <c r="I2722">
        <v>1119.6099999999999</v>
      </c>
      <c r="Q2722" t="s">
        <v>49</v>
      </c>
    </row>
    <row r="2723" spans="2:17" hidden="1" x14ac:dyDescent="0.25">
      <c r="B2723">
        <v>122430</v>
      </c>
      <c r="C2723" t="s">
        <v>127</v>
      </c>
      <c r="D2723" t="s">
        <v>3836</v>
      </c>
      <c r="E2723" t="s">
        <v>5533</v>
      </c>
      <c r="F2723" t="s">
        <v>5534</v>
      </c>
      <c r="G2723" t="s">
        <v>79</v>
      </c>
      <c r="H2723">
        <v>45573</v>
      </c>
      <c r="I2723">
        <v>129.75</v>
      </c>
      <c r="Q2723" t="s">
        <v>49</v>
      </c>
    </row>
    <row r="2724" spans="2:17" hidden="1" x14ac:dyDescent="0.25">
      <c r="B2724">
        <v>104758</v>
      </c>
      <c r="C2724" t="s">
        <v>188</v>
      </c>
      <c r="D2724" t="s">
        <v>3836</v>
      </c>
      <c r="E2724" t="s">
        <v>5535</v>
      </c>
      <c r="F2724" t="s">
        <v>5536</v>
      </c>
      <c r="G2724" t="s">
        <v>79</v>
      </c>
      <c r="H2724">
        <v>45603</v>
      </c>
      <c r="I2724">
        <v>1848</v>
      </c>
      <c r="Q2724" t="s">
        <v>49</v>
      </c>
    </row>
    <row r="2725" spans="2:17" hidden="1" x14ac:dyDescent="0.25">
      <c r="B2725">
        <v>107297</v>
      </c>
      <c r="C2725" t="s">
        <v>286</v>
      </c>
      <c r="D2725" t="s">
        <v>3836</v>
      </c>
      <c r="E2725" t="s">
        <v>5537</v>
      </c>
      <c r="F2725" t="s">
        <v>5538</v>
      </c>
      <c r="G2725" t="s">
        <v>79</v>
      </c>
      <c r="H2725">
        <v>45618</v>
      </c>
      <c r="I2725">
        <v>192.92</v>
      </c>
      <c r="Q2725" t="s">
        <v>49</v>
      </c>
    </row>
    <row r="2726" spans="2:17" hidden="1" x14ac:dyDescent="0.25">
      <c r="B2726">
        <v>104758</v>
      </c>
      <c r="C2726" t="s">
        <v>188</v>
      </c>
      <c r="D2726" t="s">
        <v>3836</v>
      </c>
      <c r="E2726" t="s">
        <v>5539</v>
      </c>
      <c r="F2726" t="s">
        <v>5540</v>
      </c>
      <c r="G2726" t="s">
        <v>79</v>
      </c>
      <c r="H2726">
        <v>45649</v>
      </c>
      <c r="I2726">
        <v>80.400000000000006</v>
      </c>
      <c r="Q2726" t="s">
        <v>49</v>
      </c>
    </row>
    <row r="2727" spans="2:17" hidden="1" x14ac:dyDescent="0.25">
      <c r="B2727">
        <v>103423</v>
      </c>
      <c r="C2727" t="s">
        <v>82</v>
      </c>
      <c r="D2727" t="s">
        <v>3836</v>
      </c>
      <c r="E2727" t="s">
        <v>5541</v>
      </c>
      <c r="F2727" t="s">
        <v>5542</v>
      </c>
      <c r="G2727" t="s">
        <v>79</v>
      </c>
      <c r="H2727">
        <v>45571</v>
      </c>
      <c r="I2727">
        <v>1383.74</v>
      </c>
      <c r="Q2727" t="s">
        <v>49</v>
      </c>
    </row>
    <row r="2728" spans="2:17" hidden="1" x14ac:dyDescent="0.25">
      <c r="B2728">
        <v>104758</v>
      </c>
      <c r="C2728" t="s">
        <v>188</v>
      </c>
      <c r="D2728" t="s">
        <v>3836</v>
      </c>
      <c r="E2728" t="s">
        <v>5543</v>
      </c>
      <c r="F2728" t="s">
        <v>5544</v>
      </c>
      <c r="G2728" t="s">
        <v>101</v>
      </c>
      <c r="H2728">
        <v>45706</v>
      </c>
      <c r="I2728">
        <v>321.60000000000002</v>
      </c>
      <c r="Q2728" t="s">
        <v>49</v>
      </c>
    </row>
    <row r="2729" spans="2:17" hidden="1" x14ac:dyDescent="0.25">
      <c r="B2729">
        <v>108481</v>
      </c>
      <c r="C2729" t="s">
        <v>121</v>
      </c>
      <c r="D2729" t="s">
        <v>3836</v>
      </c>
      <c r="E2729" t="s">
        <v>5545</v>
      </c>
      <c r="F2729" t="s">
        <v>4005</v>
      </c>
      <c r="G2729" t="s">
        <v>79</v>
      </c>
      <c r="H2729">
        <v>45677</v>
      </c>
      <c r="I2729">
        <v>-182.92</v>
      </c>
      <c r="Q2729" t="s">
        <v>49</v>
      </c>
    </row>
    <row r="2730" spans="2:17" hidden="1" x14ac:dyDescent="0.25">
      <c r="B2730">
        <v>104758</v>
      </c>
      <c r="C2730" t="s">
        <v>188</v>
      </c>
      <c r="D2730" t="s">
        <v>3836</v>
      </c>
      <c r="E2730" t="s">
        <v>5546</v>
      </c>
      <c r="F2730" t="s">
        <v>5547</v>
      </c>
      <c r="G2730" t="s">
        <v>79</v>
      </c>
      <c r="H2730">
        <v>45643</v>
      </c>
      <c r="I2730">
        <v>111.6</v>
      </c>
      <c r="Q2730" t="s">
        <v>49</v>
      </c>
    </row>
    <row r="2731" spans="2:17" hidden="1" x14ac:dyDescent="0.25">
      <c r="B2731">
        <v>103423</v>
      </c>
      <c r="C2731" t="s">
        <v>82</v>
      </c>
      <c r="D2731" t="s">
        <v>3836</v>
      </c>
      <c r="E2731" t="s">
        <v>5548</v>
      </c>
      <c r="F2731" t="s">
        <v>5549</v>
      </c>
      <c r="G2731" t="s">
        <v>101</v>
      </c>
      <c r="H2731">
        <v>45645</v>
      </c>
      <c r="I2731">
        <v>853.97</v>
      </c>
      <c r="Q2731" t="s">
        <v>49</v>
      </c>
    </row>
    <row r="2732" spans="2:17" hidden="1" x14ac:dyDescent="0.25">
      <c r="B2732">
        <v>107768</v>
      </c>
      <c r="C2732" t="s">
        <v>225</v>
      </c>
      <c r="D2732" t="s">
        <v>3836</v>
      </c>
      <c r="E2732" t="s">
        <v>5550</v>
      </c>
      <c r="F2732" t="s">
        <v>5551</v>
      </c>
      <c r="G2732" t="s">
        <v>79</v>
      </c>
      <c r="H2732">
        <v>45671</v>
      </c>
      <c r="I2732">
        <v>3289.03</v>
      </c>
      <c r="Q2732" t="s">
        <v>49</v>
      </c>
    </row>
    <row r="2733" spans="2:17" hidden="1" x14ac:dyDescent="0.25">
      <c r="B2733">
        <v>104758</v>
      </c>
      <c r="C2733" t="s">
        <v>188</v>
      </c>
      <c r="D2733" t="s">
        <v>3836</v>
      </c>
      <c r="E2733" t="s">
        <v>5552</v>
      </c>
      <c r="F2733" t="s">
        <v>5553</v>
      </c>
      <c r="G2733" t="s">
        <v>101</v>
      </c>
      <c r="H2733">
        <v>45672</v>
      </c>
      <c r="I2733">
        <v>2062.5700000000002</v>
      </c>
      <c r="Q2733" t="s">
        <v>49</v>
      </c>
    </row>
    <row r="2734" spans="2:17" hidden="1" x14ac:dyDescent="0.25">
      <c r="B2734">
        <v>107786</v>
      </c>
      <c r="C2734" t="s">
        <v>242</v>
      </c>
      <c r="D2734" t="s">
        <v>3836</v>
      </c>
      <c r="E2734" t="s">
        <v>5554</v>
      </c>
      <c r="F2734" t="s">
        <v>5555</v>
      </c>
      <c r="G2734" t="s">
        <v>79</v>
      </c>
      <c r="H2734">
        <v>45694</v>
      </c>
      <c r="I2734">
        <v>0</v>
      </c>
      <c r="Q2734" t="s">
        <v>49</v>
      </c>
    </row>
    <row r="2735" spans="2:17" hidden="1" x14ac:dyDescent="0.25">
      <c r="B2735">
        <v>121550</v>
      </c>
      <c r="C2735" t="s">
        <v>418</v>
      </c>
      <c r="D2735" t="s">
        <v>3836</v>
      </c>
      <c r="E2735" t="s">
        <v>5556</v>
      </c>
      <c r="F2735" t="s">
        <v>5557</v>
      </c>
      <c r="G2735" t="s">
        <v>101</v>
      </c>
      <c r="H2735">
        <v>45663</v>
      </c>
      <c r="I2735">
        <v>766.49</v>
      </c>
      <c r="Q2735" t="s">
        <v>49</v>
      </c>
    </row>
    <row r="2736" spans="2:17" hidden="1" x14ac:dyDescent="0.25">
      <c r="B2736">
        <v>107786</v>
      </c>
      <c r="C2736" t="s">
        <v>242</v>
      </c>
      <c r="D2736" t="s">
        <v>3836</v>
      </c>
      <c r="E2736" t="s">
        <v>5558</v>
      </c>
      <c r="F2736" t="s">
        <v>5559</v>
      </c>
      <c r="G2736" t="s">
        <v>79</v>
      </c>
      <c r="H2736">
        <v>45586</v>
      </c>
      <c r="I2736">
        <v>355.73</v>
      </c>
      <c r="Q2736" t="s">
        <v>49</v>
      </c>
    </row>
    <row r="2737" spans="2:17" hidden="1" x14ac:dyDescent="0.25">
      <c r="B2737">
        <v>103423</v>
      </c>
      <c r="C2737" t="s">
        <v>82</v>
      </c>
      <c r="D2737" t="s">
        <v>3836</v>
      </c>
      <c r="E2737" t="s">
        <v>5560</v>
      </c>
      <c r="F2737" t="s">
        <v>5561</v>
      </c>
      <c r="G2737" t="s">
        <v>101</v>
      </c>
      <c r="H2737">
        <v>45692</v>
      </c>
      <c r="I2737">
        <v>3753.5</v>
      </c>
      <c r="Q2737" t="s">
        <v>49</v>
      </c>
    </row>
    <row r="2738" spans="2:17" hidden="1" x14ac:dyDescent="0.25">
      <c r="B2738">
        <v>127228</v>
      </c>
      <c r="C2738" t="s">
        <v>355</v>
      </c>
      <c r="D2738" t="s">
        <v>3836</v>
      </c>
      <c r="E2738" t="s">
        <v>5562</v>
      </c>
      <c r="F2738" t="s">
        <v>5563</v>
      </c>
      <c r="G2738" t="s">
        <v>101</v>
      </c>
      <c r="H2738">
        <v>45698</v>
      </c>
      <c r="I2738">
        <v>1685.45</v>
      </c>
      <c r="Q2738" t="s">
        <v>49</v>
      </c>
    </row>
    <row r="2739" spans="2:17" hidden="1" x14ac:dyDescent="0.25">
      <c r="B2739">
        <v>103423</v>
      </c>
      <c r="C2739" t="s">
        <v>82</v>
      </c>
      <c r="D2739" t="s">
        <v>3836</v>
      </c>
      <c r="E2739" t="s">
        <v>5564</v>
      </c>
      <c r="F2739" t="s">
        <v>5565</v>
      </c>
      <c r="G2739" t="s">
        <v>101</v>
      </c>
      <c r="H2739">
        <v>45665</v>
      </c>
      <c r="I2739">
        <v>718.74</v>
      </c>
      <c r="Q2739" t="s">
        <v>49</v>
      </c>
    </row>
    <row r="2740" spans="2:17" hidden="1" x14ac:dyDescent="0.25">
      <c r="B2740">
        <v>107786</v>
      </c>
      <c r="C2740" t="s">
        <v>242</v>
      </c>
      <c r="D2740" t="s">
        <v>3836</v>
      </c>
      <c r="E2740" t="s">
        <v>5566</v>
      </c>
      <c r="F2740" t="s">
        <v>5138</v>
      </c>
      <c r="G2740" t="s">
        <v>79</v>
      </c>
      <c r="H2740">
        <v>45593</v>
      </c>
      <c r="I2740">
        <v>351.65</v>
      </c>
      <c r="Q2740" t="s">
        <v>49</v>
      </c>
    </row>
    <row r="2741" spans="2:17" hidden="1" x14ac:dyDescent="0.25">
      <c r="B2741">
        <v>121550</v>
      </c>
      <c r="C2741" t="s">
        <v>418</v>
      </c>
      <c r="D2741" t="s">
        <v>3836</v>
      </c>
      <c r="E2741" t="s">
        <v>5567</v>
      </c>
      <c r="F2741" t="s">
        <v>5568</v>
      </c>
      <c r="G2741" t="s">
        <v>79</v>
      </c>
      <c r="H2741">
        <v>45632</v>
      </c>
      <c r="I2741">
        <v>5801.31</v>
      </c>
      <c r="Q2741" t="s">
        <v>49</v>
      </c>
    </row>
    <row r="2742" spans="2:17" hidden="1" x14ac:dyDescent="0.25">
      <c r="B2742">
        <v>103423</v>
      </c>
      <c r="C2742" t="s">
        <v>82</v>
      </c>
      <c r="D2742" t="s">
        <v>3836</v>
      </c>
      <c r="E2742" t="s">
        <v>5569</v>
      </c>
      <c r="F2742" t="s">
        <v>5570</v>
      </c>
      <c r="G2742" t="s">
        <v>79</v>
      </c>
      <c r="H2742">
        <v>45610</v>
      </c>
      <c r="I2742">
        <v>794.62</v>
      </c>
      <c r="Q2742" t="s">
        <v>49</v>
      </c>
    </row>
    <row r="2743" spans="2:17" hidden="1" x14ac:dyDescent="0.25">
      <c r="B2743">
        <v>107776</v>
      </c>
      <c r="C2743" t="s">
        <v>151</v>
      </c>
      <c r="D2743" t="s">
        <v>3836</v>
      </c>
      <c r="E2743" t="s">
        <v>5571</v>
      </c>
      <c r="F2743" t="s">
        <v>5572</v>
      </c>
      <c r="G2743" t="s">
        <v>79</v>
      </c>
      <c r="H2743">
        <v>45646</v>
      </c>
      <c r="I2743">
        <v>122.37</v>
      </c>
      <c r="Q2743" t="s">
        <v>49</v>
      </c>
    </row>
    <row r="2744" spans="2:17" hidden="1" x14ac:dyDescent="0.25">
      <c r="B2744">
        <v>107776</v>
      </c>
      <c r="C2744" t="s">
        <v>151</v>
      </c>
      <c r="D2744" t="s">
        <v>3836</v>
      </c>
      <c r="E2744" t="s">
        <v>5573</v>
      </c>
      <c r="F2744" t="s">
        <v>5574</v>
      </c>
      <c r="G2744" t="s">
        <v>79</v>
      </c>
      <c r="H2744">
        <v>45646</v>
      </c>
      <c r="I2744">
        <v>374.03</v>
      </c>
      <c r="Q2744" t="s">
        <v>49</v>
      </c>
    </row>
    <row r="2745" spans="2:17" hidden="1" x14ac:dyDescent="0.25">
      <c r="B2745">
        <v>107297</v>
      </c>
      <c r="C2745" t="s">
        <v>286</v>
      </c>
      <c r="D2745" t="s">
        <v>3836</v>
      </c>
      <c r="E2745" t="s">
        <v>5575</v>
      </c>
      <c r="F2745" t="s">
        <v>5576</v>
      </c>
      <c r="G2745" t="s">
        <v>79</v>
      </c>
      <c r="H2745">
        <v>45596</v>
      </c>
      <c r="I2745">
        <v>201.66</v>
      </c>
      <c r="Q2745" t="s">
        <v>49</v>
      </c>
    </row>
    <row r="2746" spans="2:17" hidden="1" x14ac:dyDescent="0.25">
      <c r="B2746">
        <v>129612</v>
      </c>
      <c r="C2746" t="s">
        <v>282</v>
      </c>
      <c r="D2746" t="s">
        <v>3836</v>
      </c>
      <c r="E2746" t="s">
        <v>5577</v>
      </c>
      <c r="F2746" t="s">
        <v>4305</v>
      </c>
      <c r="G2746" t="s">
        <v>79</v>
      </c>
      <c r="H2746">
        <v>45590</v>
      </c>
      <c r="I2746">
        <v>-71.25</v>
      </c>
      <c r="Q2746" t="s">
        <v>49</v>
      </c>
    </row>
    <row r="2747" spans="2:17" hidden="1" x14ac:dyDescent="0.25">
      <c r="B2747">
        <v>121550</v>
      </c>
      <c r="C2747" t="s">
        <v>418</v>
      </c>
      <c r="D2747" t="s">
        <v>3836</v>
      </c>
      <c r="E2747" t="s">
        <v>5578</v>
      </c>
      <c r="F2747" t="s">
        <v>5579</v>
      </c>
      <c r="G2747" t="s">
        <v>101</v>
      </c>
      <c r="H2747">
        <v>45688</v>
      </c>
      <c r="I2747">
        <v>9964.3799999999992</v>
      </c>
      <c r="Q2747" t="s">
        <v>49</v>
      </c>
    </row>
    <row r="2748" spans="2:17" hidden="1" x14ac:dyDescent="0.25">
      <c r="B2748">
        <v>102066</v>
      </c>
      <c r="C2748" t="s">
        <v>159</v>
      </c>
      <c r="D2748" t="s">
        <v>3836</v>
      </c>
      <c r="E2748" t="s">
        <v>5580</v>
      </c>
      <c r="F2748" t="s">
        <v>5581</v>
      </c>
      <c r="G2748" t="s">
        <v>101</v>
      </c>
      <c r="H2748">
        <v>45700</v>
      </c>
      <c r="I2748">
        <v>13946.88</v>
      </c>
      <c r="Q2748" t="s">
        <v>49</v>
      </c>
    </row>
    <row r="2749" spans="2:17" hidden="1" x14ac:dyDescent="0.25">
      <c r="B2749">
        <v>108481</v>
      </c>
      <c r="C2749" t="s">
        <v>121</v>
      </c>
      <c r="D2749" t="s">
        <v>3836</v>
      </c>
      <c r="E2749" t="s">
        <v>5582</v>
      </c>
      <c r="F2749" t="s">
        <v>4058</v>
      </c>
      <c r="G2749" t="s">
        <v>79</v>
      </c>
      <c r="H2749">
        <v>45672</v>
      </c>
      <c r="I2749">
        <v>-1684.59</v>
      </c>
      <c r="Q2749" t="s">
        <v>49</v>
      </c>
    </row>
    <row r="2750" spans="2:17" hidden="1" x14ac:dyDescent="0.25">
      <c r="B2750">
        <v>2104</v>
      </c>
      <c r="C2750" t="s">
        <v>3983</v>
      </c>
      <c r="D2750" t="s">
        <v>3836</v>
      </c>
      <c r="E2750" t="s">
        <v>5583</v>
      </c>
      <c r="F2750" t="s">
        <v>5526</v>
      </c>
      <c r="G2750" t="s">
        <v>79</v>
      </c>
      <c r="H2750">
        <v>45623</v>
      </c>
      <c r="I2750">
        <v>1167.8900000000001</v>
      </c>
      <c r="Q2750" t="s">
        <v>49</v>
      </c>
    </row>
    <row r="2751" spans="2:17" hidden="1" x14ac:dyDescent="0.25">
      <c r="B2751">
        <v>107486</v>
      </c>
      <c r="C2751" t="s">
        <v>308</v>
      </c>
      <c r="D2751" t="s">
        <v>3836</v>
      </c>
      <c r="E2751" t="s">
        <v>5584</v>
      </c>
      <c r="F2751" t="s">
        <v>5585</v>
      </c>
      <c r="G2751" t="s">
        <v>101</v>
      </c>
      <c r="H2751">
        <v>45708</v>
      </c>
      <c r="I2751">
        <v>14652.72</v>
      </c>
      <c r="Q2751" t="s">
        <v>49</v>
      </c>
    </row>
    <row r="2752" spans="2:17" hidden="1" x14ac:dyDescent="0.25">
      <c r="B2752">
        <v>104499</v>
      </c>
      <c r="C2752" t="s">
        <v>96</v>
      </c>
      <c r="D2752" t="s">
        <v>3836</v>
      </c>
      <c r="E2752" t="s">
        <v>5586</v>
      </c>
      <c r="F2752" t="s">
        <v>5587</v>
      </c>
      <c r="G2752" t="s">
        <v>79</v>
      </c>
      <c r="H2752">
        <v>45631</v>
      </c>
      <c r="I2752">
        <v>18130.82</v>
      </c>
      <c r="Q2752" t="s">
        <v>49</v>
      </c>
    </row>
    <row r="2753" spans="2:17" hidden="1" x14ac:dyDescent="0.25">
      <c r="B2753">
        <v>107786</v>
      </c>
      <c r="C2753" t="s">
        <v>242</v>
      </c>
      <c r="D2753" t="s">
        <v>3836</v>
      </c>
      <c r="E2753" t="s">
        <v>5588</v>
      </c>
      <c r="F2753" t="s">
        <v>5589</v>
      </c>
      <c r="G2753" t="s">
        <v>79</v>
      </c>
      <c r="H2753">
        <v>45614</v>
      </c>
      <c r="I2753">
        <v>117.5</v>
      </c>
      <c r="Q2753" t="s">
        <v>49</v>
      </c>
    </row>
    <row r="2754" spans="2:17" hidden="1" x14ac:dyDescent="0.25">
      <c r="B2754">
        <v>122430</v>
      </c>
      <c r="C2754" t="s">
        <v>127</v>
      </c>
      <c r="D2754" t="s">
        <v>3836</v>
      </c>
      <c r="E2754" t="s">
        <v>5590</v>
      </c>
      <c r="F2754" t="s">
        <v>5591</v>
      </c>
      <c r="G2754" t="s">
        <v>79</v>
      </c>
      <c r="H2754">
        <v>45580</v>
      </c>
      <c r="I2754">
        <v>723.6</v>
      </c>
      <c r="Q2754" t="s">
        <v>49</v>
      </c>
    </row>
    <row r="2755" spans="2:17" hidden="1" x14ac:dyDescent="0.25">
      <c r="B2755">
        <v>107486</v>
      </c>
      <c r="C2755" t="s">
        <v>308</v>
      </c>
      <c r="D2755" t="s">
        <v>3836</v>
      </c>
      <c r="E2755" t="s">
        <v>5592</v>
      </c>
      <c r="F2755" t="s">
        <v>5593</v>
      </c>
      <c r="G2755" t="s">
        <v>79</v>
      </c>
      <c r="H2755">
        <v>45650</v>
      </c>
      <c r="I2755">
        <v>1905.5</v>
      </c>
      <c r="Q2755" t="s">
        <v>49</v>
      </c>
    </row>
    <row r="2756" spans="2:17" hidden="1" x14ac:dyDescent="0.25">
      <c r="B2756">
        <v>104758</v>
      </c>
      <c r="C2756" t="s">
        <v>188</v>
      </c>
      <c r="D2756" t="s">
        <v>3836</v>
      </c>
      <c r="E2756" t="s">
        <v>5594</v>
      </c>
      <c r="F2756" t="s">
        <v>5595</v>
      </c>
      <c r="G2756" t="s">
        <v>79</v>
      </c>
      <c r="H2756">
        <v>45623</v>
      </c>
      <c r="I2756">
        <v>160.80000000000001</v>
      </c>
      <c r="Q2756" t="s">
        <v>49</v>
      </c>
    </row>
    <row r="2757" spans="2:17" hidden="1" x14ac:dyDescent="0.25">
      <c r="B2757">
        <v>108481</v>
      </c>
      <c r="C2757" t="s">
        <v>121</v>
      </c>
      <c r="D2757" t="s">
        <v>3836</v>
      </c>
      <c r="E2757" t="s">
        <v>5596</v>
      </c>
      <c r="F2757" t="s">
        <v>5597</v>
      </c>
      <c r="G2757" t="s">
        <v>79</v>
      </c>
      <c r="H2757">
        <v>45595</v>
      </c>
      <c r="I2757">
        <v>26953.360000000001</v>
      </c>
      <c r="Q2757" t="s">
        <v>49</v>
      </c>
    </row>
    <row r="2758" spans="2:17" hidden="1" x14ac:dyDescent="0.25">
      <c r="B2758">
        <v>2504</v>
      </c>
      <c r="C2758" t="s">
        <v>5599</v>
      </c>
      <c r="D2758" t="s">
        <v>3836</v>
      </c>
      <c r="E2758" t="s">
        <v>5600</v>
      </c>
      <c r="F2758" t="s">
        <v>5601</v>
      </c>
      <c r="G2758" t="s">
        <v>79</v>
      </c>
      <c r="H2758">
        <v>45698</v>
      </c>
      <c r="I2758">
        <v>1208.4000000000001</v>
      </c>
      <c r="Q2758" t="s">
        <v>49</v>
      </c>
    </row>
    <row r="2759" spans="2:17" hidden="1" x14ac:dyDescent="0.25">
      <c r="B2759">
        <v>107486</v>
      </c>
      <c r="C2759" t="s">
        <v>308</v>
      </c>
      <c r="D2759" t="s">
        <v>3836</v>
      </c>
      <c r="E2759" t="s">
        <v>5602</v>
      </c>
      <c r="F2759" t="s">
        <v>5603</v>
      </c>
      <c r="G2759" t="s">
        <v>79</v>
      </c>
      <c r="H2759">
        <v>45632</v>
      </c>
      <c r="I2759">
        <v>7123.63</v>
      </c>
      <c r="Q2759" t="s">
        <v>49</v>
      </c>
    </row>
    <row r="2760" spans="2:17" hidden="1" x14ac:dyDescent="0.25">
      <c r="B2760">
        <v>129612</v>
      </c>
      <c r="C2760" t="s">
        <v>282</v>
      </c>
      <c r="D2760" t="s">
        <v>3836</v>
      </c>
      <c r="E2760" t="s">
        <v>5604</v>
      </c>
      <c r="F2760" t="s">
        <v>5605</v>
      </c>
      <c r="G2760" t="s">
        <v>79</v>
      </c>
      <c r="H2760">
        <v>45666</v>
      </c>
      <c r="I2760">
        <v>360.75</v>
      </c>
      <c r="Q2760" t="s">
        <v>49</v>
      </c>
    </row>
    <row r="2761" spans="2:17" hidden="1" x14ac:dyDescent="0.25">
      <c r="B2761">
        <v>104758</v>
      </c>
      <c r="C2761" t="s">
        <v>188</v>
      </c>
      <c r="D2761" t="s">
        <v>3836</v>
      </c>
      <c r="E2761" t="s">
        <v>5606</v>
      </c>
      <c r="F2761" t="s">
        <v>5607</v>
      </c>
      <c r="G2761" t="s">
        <v>79</v>
      </c>
      <c r="H2761">
        <v>45649</v>
      </c>
      <c r="I2761">
        <v>468</v>
      </c>
      <c r="Q2761" t="s">
        <v>49</v>
      </c>
    </row>
    <row r="2762" spans="2:17" hidden="1" x14ac:dyDescent="0.25">
      <c r="B2762">
        <v>109455</v>
      </c>
      <c r="C2762" t="s">
        <v>312</v>
      </c>
      <c r="D2762" t="s">
        <v>3836</v>
      </c>
      <c r="E2762" t="s">
        <v>5608</v>
      </c>
      <c r="F2762" t="s">
        <v>4113</v>
      </c>
      <c r="G2762" t="s">
        <v>101</v>
      </c>
      <c r="H2762">
        <v>45688</v>
      </c>
      <c r="I2762">
        <v>1304.3399999999999</v>
      </c>
      <c r="Q2762" t="s">
        <v>49</v>
      </c>
    </row>
    <row r="2763" spans="2:17" hidden="1" x14ac:dyDescent="0.25">
      <c r="B2763">
        <v>104758</v>
      </c>
      <c r="C2763" t="s">
        <v>188</v>
      </c>
      <c r="D2763" t="s">
        <v>3836</v>
      </c>
      <c r="E2763" t="s">
        <v>5609</v>
      </c>
      <c r="F2763" t="s">
        <v>5610</v>
      </c>
      <c r="G2763" t="s">
        <v>79</v>
      </c>
      <c r="H2763">
        <v>45653</v>
      </c>
      <c r="I2763">
        <v>6686.88</v>
      </c>
      <c r="Q2763" t="s">
        <v>49</v>
      </c>
    </row>
    <row r="2764" spans="2:17" hidden="1" x14ac:dyDescent="0.25">
      <c r="B2764">
        <v>122430</v>
      </c>
      <c r="C2764" t="s">
        <v>127</v>
      </c>
      <c r="D2764" t="s">
        <v>3836</v>
      </c>
      <c r="E2764" t="s">
        <v>5611</v>
      </c>
      <c r="F2764" t="s">
        <v>5612</v>
      </c>
      <c r="G2764" t="s">
        <v>79</v>
      </c>
      <c r="H2764">
        <v>45637</v>
      </c>
      <c r="I2764">
        <v>199.3</v>
      </c>
      <c r="Q2764" t="s">
        <v>49</v>
      </c>
    </row>
    <row r="2765" spans="2:17" hidden="1" x14ac:dyDescent="0.25">
      <c r="B2765">
        <v>107786</v>
      </c>
      <c r="C2765" t="s">
        <v>242</v>
      </c>
      <c r="D2765" t="s">
        <v>3836</v>
      </c>
      <c r="E2765" t="s">
        <v>5613</v>
      </c>
      <c r="F2765" t="s">
        <v>5614</v>
      </c>
      <c r="G2765" t="s">
        <v>101</v>
      </c>
      <c r="H2765">
        <v>45663</v>
      </c>
      <c r="I2765">
        <v>1183.2</v>
      </c>
      <c r="Q2765" t="s">
        <v>49</v>
      </c>
    </row>
    <row r="2766" spans="2:17" hidden="1" x14ac:dyDescent="0.25">
      <c r="B2766">
        <v>103423</v>
      </c>
      <c r="C2766" t="s">
        <v>82</v>
      </c>
      <c r="D2766" t="s">
        <v>3836</v>
      </c>
      <c r="E2766" t="s">
        <v>5615</v>
      </c>
      <c r="F2766" t="s">
        <v>5616</v>
      </c>
      <c r="G2766" t="s">
        <v>79</v>
      </c>
      <c r="H2766">
        <v>45588</v>
      </c>
      <c r="I2766">
        <v>1042.01</v>
      </c>
      <c r="Q2766" t="s">
        <v>49</v>
      </c>
    </row>
    <row r="2767" spans="2:17" hidden="1" x14ac:dyDescent="0.25">
      <c r="B2767">
        <v>107659</v>
      </c>
      <c r="C2767" t="s">
        <v>679</v>
      </c>
      <c r="D2767" t="s">
        <v>3836</v>
      </c>
      <c r="E2767" t="s">
        <v>5617</v>
      </c>
      <c r="F2767" t="s">
        <v>5618</v>
      </c>
      <c r="G2767" t="s">
        <v>79</v>
      </c>
      <c r="H2767">
        <v>45631</v>
      </c>
      <c r="I2767">
        <v>819.28</v>
      </c>
      <c r="Q2767" t="s">
        <v>49</v>
      </c>
    </row>
    <row r="2768" spans="2:17" hidden="1" x14ac:dyDescent="0.25">
      <c r="B2768">
        <v>122430</v>
      </c>
      <c r="C2768" t="s">
        <v>127</v>
      </c>
      <c r="D2768" t="s">
        <v>3836</v>
      </c>
      <c r="E2768" t="s">
        <v>5619</v>
      </c>
      <c r="F2768" t="s">
        <v>5620</v>
      </c>
      <c r="G2768" t="s">
        <v>79</v>
      </c>
      <c r="H2768">
        <v>45588</v>
      </c>
      <c r="I2768">
        <v>-491.4</v>
      </c>
      <c r="Q2768" t="s">
        <v>49</v>
      </c>
    </row>
    <row r="2769" spans="2:17" hidden="1" x14ac:dyDescent="0.25">
      <c r="B2769">
        <v>108481</v>
      </c>
      <c r="C2769" t="s">
        <v>121</v>
      </c>
      <c r="D2769" t="s">
        <v>3836</v>
      </c>
      <c r="E2769" t="s">
        <v>5621</v>
      </c>
      <c r="F2769" t="s">
        <v>5498</v>
      </c>
      <c r="G2769" t="s">
        <v>79</v>
      </c>
      <c r="H2769">
        <v>45642</v>
      </c>
      <c r="I2769">
        <v>-32</v>
      </c>
      <c r="Q2769" t="s">
        <v>49</v>
      </c>
    </row>
    <row r="2770" spans="2:17" hidden="1" x14ac:dyDescent="0.25">
      <c r="B2770">
        <v>104758</v>
      </c>
      <c r="C2770" t="s">
        <v>188</v>
      </c>
      <c r="D2770" t="s">
        <v>3836</v>
      </c>
      <c r="E2770" t="s">
        <v>5622</v>
      </c>
      <c r="F2770" t="s">
        <v>5623</v>
      </c>
      <c r="G2770" t="s">
        <v>79</v>
      </c>
      <c r="H2770">
        <v>45590</v>
      </c>
      <c r="I2770">
        <v>160.80000000000001</v>
      </c>
      <c r="Q2770" t="s">
        <v>49</v>
      </c>
    </row>
    <row r="2771" spans="2:17" hidden="1" x14ac:dyDescent="0.25">
      <c r="B2771">
        <v>128340</v>
      </c>
      <c r="C2771" t="s">
        <v>137</v>
      </c>
      <c r="D2771" t="s">
        <v>3836</v>
      </c>
      <c r="E2771" t="s">
        <v>5624</v>
      </c>
      <c r="F2771" t="s">
        <v>5625</v>
      </c>
      <c r="G2771" t="s">
        <v>79</v>
      </c>
      <c r="H2771">
        <v>45631</v>
      </c>
      <c r="I2771">
        <v>17523.2</v>
      </c>
      <c r="Q2771" t="s">
        <v>49</v>
      </c>
    </row>
    <row r="2772" spans="2:17" hidden="1" x14ac:dyDescent="0.25">
      <c r="B2772">
        <v>107786</v>
      </c>
      <c r="C2772" t="s">
        <v>242</v>
      </c>
      <c r="D2772" t="s">
        <v>3836</v>
      </c>
      <c r="E2772" t="s">
        <v>5626</v>
      </c>
      <c r="F2772" t="s">
        <v>5627</v>
      </c>
      <c r="G2772" t="s">
        <v>79</v>
      </c>
      <c r="H2772">
        <v>45646</v>
      </c>
      <c r="I2772">
        <v>2397</v>
      </c>
      <c r="Q2772" t="s">
        <v>49</v>
      </c>
    </row>
    <row r="2773" spans="2:17" hidden="1" x14ac:dyDescent="0.25">
      <c r="B2773">
        <v>104758</v>
      </c>
      <c r="C2773" t="s">
        <v>188</v>
      </c>
      <c r="D2773" t="s">
        <v>3836</v>
      </c>
      <c r="E2773" t="s">
        <v>5628</v>
      </c>
      <c r="F2773" t="s">
        <v>5629</v>
      </c>
      <c r="G2773" t="s">
        <v>79</v>
      </c>
      <c r="H2773">
        <v>45596</v>
      </c>
      <c r="I2773">
        <v>3046.5</v>
      </c>
      <c r="Q2773" t="s">
        <v>49</v>
      </c>
    </row>
    <row r="2774" spans="2:17" hidden="1" x14ac:dyDescent="0.25">
      <c r="B2774">
        <v>103423</v>
      </c>
      <c r="C2774" t="s">
        <v>82</v>
      </c>
      <c r="D2774" t="s">
        <v>3836</v>
      </c>
      <c r="E2774" t="s">
        <v>5630</v>
      </c>
      <c r="F2774" t="s">
        <v>5631</v>
      </c>
      <c r="G2774" t="s">
        <v>101</v>
      </c>
      <c r="H2774">
        <v>45662</v>
      </c>
      <c r="I2774">
        <v>4952</v>
      </c>
      <c r="Q2774" t="s">
        <v>49</v>
      </c>
    </row>
    <row r="2775" spans="2:17" hidden="1" x14ac:dyDescent="0.25">
      <c r="B2775">
        <v>107297</v>
      </c>
      <c r="C2775" t="s">
        <v>286</v>
      </c>
      <c r="D2775" t="s">
        <v>3836</v>
      </c>
      <c r="E2775" t="s">
        <v>5632</v>
      </c>
      <c r="F2775" t="s">
        <v>3863</v>
      </c>
      <c r="G2775" t="s">
        <v>79</v>
      </c>
      <c r="H2775">
        <v>45595</v>
      </c>
      <c r="I2775">
        <v>10209.68</v>
      </c>
      <c r="Q2775" t="s">
        <v>49</v>
      </c>
    </row>
    <row r="2776" spans="2:17" hidden="1" x14ac:dyDescent="0.25">
      <c r="B2776">
        <v>103423</v>
      </c>
      <c r="C2776" t="s">
        <v>82</v>
      </c>
      <c r="D2776" t="s">
        <v>3836</v>
      </c>
      <c r="E2776" t="s">
        <v>5633</v>
      </c>
      <c r="F2776" t="s">
        <v>5634</v>
      </c>
      <c r="G2776" t="s">
        <v>101</v>
      </c>
      <c r="H2776">
        <v>45643</v>
      </c>
      <c r="I2776">
        <v>4103.8500000000004</v>
      </c>
      <c r="Q2776" t="s">
        <v>49</v>
      </c>
    </row>
    <row r="2777" spans="2:17" hidden="1" x14ac:dyDescent="0.25">
      <c r="B2777">
        <v>103423</v>
      </c>
      <c r="C2777" t="s">
        <v>82</v>
      </c>
      <c r="D2777" t="s">
        <v>3836</v>
      </c>
      <c r="E2777" t="s">
        <v>5635</v>
      </c>
      <c r="F2777" t="s">
        <v>5482</v>
      </c>
      <c r="G2777" t="s">
        <v>79</v>
      </c>
      <c r="H2777">
        <v>45628</v>
      </c>
      <c r="I2777">
        <v>1324</v>
      </c>
      <c r="Q2777" t="s">
        <v>49</v>
      </c>
    </row>
    <row r="2778" spans="2:17" hidden="1" x14ac:dyDescent="0.25">
      <c r="B2778">
        <v>103423</v>
      </c>
      <c r="C2778" t="s">
        <v>82</v>
      </c>
      <c r="D2778" t="s">
        <v>3836</v>
      </c>
      <c r="E2778" t="s">
        <v>5636</v>
      </c>
      <c r="F2778" t="s">
        <v>5637</v>
      </c>
      <c r="G2778" t="s">
        <v>79</v>
      </c>
      <c r="H2778">
        <v>45586</v>
      </c>
      <c r="I2778">
        <v>3483.12</v>
      </c>
      <c r="Q2778" t="s">
        <v>49</v>
      </c>
    </row>
    <row r="2779" spans="2:17" hidden="1" x14ac:dyDescent="0.25">
      <c r="B2779">
        <v>107786</v>
      </c>
      <c r="C2779" t="s">
        <v>242</v>
      </c>
      <c r="D2779" t="s">
        <v>3836</v>
      </c>
      <c r="E2779" t="s">
        <v>5638</v>
      </c>
      <c r="F2779" t="s">
        <v>5639</v>
      </c>
      <c r="G2779" t="s">
        <v>79</v>
      </c>
      <c r="H2779">
        <v>45593</v>
      </c>
      <c r="I2779">
        <v>884.17</v>
      </c>
      <c r="Q2779" t="s">
        <v>49</v>
      </c>
    </row>
    <row r="2780" spans="2:17" hidden="1" x14ac:dyDescent="0.25">
      <c r="B2780">
        <v>108186</v>
      </c>
      <c r="C2780" t="s">
        <v>624</v>
      </c>
      <c r="D2780" t="s">
        <v>3836</v>
      </c>
      <c r="E2780" t="s">
        <v>5640</v>
      </c>
      <c r="F2780" t="s">
        <v>5641</v>
      </c>
      <c r="G2780" t="s">
        <v>101</v>
      </c>
      <c r="H2780">
        <v>45708</v>
      </c>
      <c r="I2780">
        <v>982.17</v>
      </c>
      <c r="Q2780" t="s">
        <v>49</v>
      </c>
    </row>
    <row r="2781" spans="2:17" hidden="1" x14ac:dyDescent="0.25">
      <c r="B2781">
        <v>103423</v>
      </c>
      <c r="C2781" t="s">
        <v>82</v>
      </c>
      <c r="D2781" t="s">
        <v>3836</v>
      </c>
      <c r="E2781" t="s">
        <v>5642</v>
      </c>
      <c r="F2781" t="s">
        <v>5643</v>
      </c>
      <c r="G2781" t="s">
        <v>101</v>
      </c>
      <c r="H2781">
        <v>45718</v>
      </c>
      <c r="I2781">
        <v>3001.92</v>
      </c>
      <c r="Q2781" t="s">
        <v>49</v>
      </c>
    </row>
    <row r="2782" spans="2:17" hidden="1" x14ac:dyDescent="0.25">
      <c r="B2782">
        <v>108481</v>
      </c>
      <c r="C2782" t="s">
        <v>121</v>
      </c>
      <c r="D2782" t="s">
        <v>3836</v>
      </c>
      <c r="E2782" t="s">
        <v>5644</v>
      </c>
      <c r="F2782" t="s">
        <v>4058</v>
      </c>
      <c r="G2782" t="s">
        <v>101</v>
      </c>
      <c r="H2782">
        <v>45714</v>
      </c>
      <c r="I2782">
        <v>-309.04000000000002</v>
      </c>
      <c r="Q2782" t="s">
        <v>49</v>
      </c>
    </row>
    <row r="2783" spans="2:17" hidden="1" x14ac:dyDescent="0.25">
      <c r="B2783">
        <v>129612</v>
      </c>
      <c r="C2783" t="s">
        <v>282</v>
      </c>
      <c r="D2783" t="s">
        <v>3836</v>
      </c>
      <c r="E2783" t="s">
        <v>5645</v>
      </c>
      <c r="F2783" t="s">
        <v>5646</v>
      </c>
      <c r="G2783" t="s">
        <v>79</v>
      </c>
      <c r="H2783">
        <v>45583</v>
      </c>
      <c r="I2783">
        <v>597.74</v>
      </c>
      <c r="Q2783" t="s">
        <v>49</v>
      </c>
    </row>
    <row r="2784" spans="2:17" hidden="1" x14ac:dyDescent="0.25">
      <c r="B2784">
        <v>107486</v>
      </c>
      <c r="C2784" t="s">
        <v>308</v>
      </c>
      <c r="D2784" t="s">
        <v>3836</v>
      </c>
      <c r="E2784" t="s">
        <v>5647</v>
      </c>
      <c r="F2784" t="s">
        <v>5648</v>
      </c>
      <c r="G2784" t="s">
        <v>79</v>
      </c>
      <c r="H2784">
        <v>45589</v>
      </c>
      <c r="I2784">
        <v>3111.45</v>
      </c>
      <c r="Q2784" t="s">
        <v>49</v>
      </c>
    </row>
    <row r="2785" spans="2:17" hidden="1" x14ac:dyDescent="0.25">
      <c r="B2785">
        <v>104758</v>
      </c>
      <c r="C2785" t="s">
        <v>188</v>
      </c>
      <c r="D2785" t="s">
        <v>3836</v>
      </c>
      <c r="E2785" t="s">
        <v>5649</v>
      </c>
      <c r="F2785" t="s">
        <v>5650</v>
      </c>
      <c r="G2785" t="s">
        <v>79</v>
      </c>
      <c r="H2785">
        <v>45590</v>
      </c>
      <c r="I2785">
        <v>160.80000000000001</v>
      </c>
      <c r="Q2785" t="s">
        <v>49</v>
      </c>
    </row>
    <row r="2786" spans="2:17" hidden="1" x14ac:dyDescent="0.25">
      <c r="B2786">
        <v>107786</v>
      </c>
      <c r="C2786" t="s">
        <v>242</v>
      </c>
      <c r="D2786" t="s">
        <v>3836</v>
      </c>
      <c r="E2786" t="s">
        <v>5651</v>
      </c>
      <c r="F2786" t="s">
        <v>5652</v>
      </c>
      <c r="G2786" t="s">
        <v>79</v>
      </c>
      <c r="H2786">
        <v>45607</v>
      </c>
      <c r="I2786">
        <v>22934.7</v>
      </c>
      <c r="Q2786" t="s">
        <v>49</v>
      </c>
    </row>
    <row r="2787" spans="2:17" hidden="1" x14ac:dyDescent="0.25">
      <c r="B2787">
        <v>104758</v>
      </c>
      <c r="C2787" t="s">
        <v>188</v>
      </c>
      <c r="D2787" t="s">
        <v>3836</v>
      </c>
      <c r="E2787" t="s">
        <v>5653</v>
      </c>
      <c r="F2787" t="s">
        <v>5654</v>
      </c>
      <c r="G2787" t="s">
        <v>79</v>
      </c>
      <c r="H2787">
        <v>45653</v>
      </c>
      <c r="I2787">
        <v>3375</v>
      </c>
      <c r="Q2787" t="s">
        <v>49</v>
      </c>
    </row>
    <row r="2788" spans="2:17" hidden="1" x14ac:dyDescent="0.25">
      <c r="B2788">
        <v>109043</v>
      </c>
      <c r="C2788" t="s">
        <v>2533</v>
      </c>
      <c r="D2788" t="s">
        <v>3836</v>
      </c>
      <c r="E2788" t="s">
        <v>5655</v>
      </c>
      <c r="F2788" t="s">
        <v>5656</v>
      </c>
      <c r="G2788" t="s">
        <v>79</v>
      </c>
      <c r="H2788">
        <v>45602</v>
      </c>
      <c r="I2788">
        <v>8224.25</v>
      </c>
      <c r="Q2788" t="s">
        <v>49</v>
      </c>
    </row>
    <row r="2789" spans="2:17" hidden="1" x14ac:dyDescent="0.25">
      <c r="B2789">
        <v>107786</v>
      </c>
      <c r="C2789" t="s">
        <v>242</v>
      </c>
      <c r="D2789" t="s">
        <v>3836</v>
      </c>
      <c r="E2789" t="s">
        <v>5657</v>
      </c>
      <c r="F2789" t="s">
        <v>5658</v>
      </c>
      <c r="G2789" t="s">
        <v>101</v>
      </c>
      <c r="H2789">
        <v>45677</v>
      </c>
      <c r="I2789">
        <v>248.36</v>
      </c>
      <c r="Q2789" t="s">
        <v>49</v>
      </c>
    </row>
    <row r="2790" spans="2:17" hidden="1" x14ac:dyDescent="0.25">
      <c r="B2790">
        <v>122430</v>
      </c>
      <c r="C2790" t="s">
        <v>127</v>
      </c>
      <c r="D2790" t="s">
        <v>3836</v>
      </c>
      <c r="E2790" t="s">
        <v>5659</v>
      </c>
      <c r="F2790" t="s">
        <v>5660</v>
      </c>
      <c r="G2790" t="s">
        <v>101</v>
      </c>
      <c r="H2790">
        <v>45692</v>
      </c>
      <c r="I2790">
        <v>518.4</v>
      </c>
      <c r="Q2790" t="s">
        <v>49</v>
      </c>
    </row>
    <row r="2791" spans="2:17" hidden="1" x14ac:dyDescent="0.25">
      <c r="B2791">
        <v>104758</v>
      </c>
      <c r="C2791" t="s">
        <v>188</v>
      </c>
      <c r="D2791" t="s">
        <v>3836</v>
      </c>
      <c r="E2791" t="s">
        <v>5661</v>
      </c>
      <c r="F2791" t="s">
        <v>5662</v>
      </c>
      <c r="G2791" t="s">
        <v>79</v>
      </c>
      <c r="H2791">
        <v>45630</v>
      </c>
      <c r="I2791">
        <v>346.08</v>
      </c>
      <c r="Q2791" t="s">
        <v>49</v>
      </c>
    </row>
    <row r="2792" spans="2:17" hidden="1" x14ac:dyDescent="0.25">
      <c r="B2792">
        <v>121550</v>
      </c>
      <c r="C2792" t="s">
        <v>418</v>
      </c>
      <c r="D2792" t="s">
        <v>3836</v>
      </c>
      <c r="E2792" t="s">
        <v>5663</v>
      </c>
      <c r="F2792" t="s">
        <v>5664</v>
      </c>
      <c r="G2792" t="s">
        <v>101</v>
      </c>
      <c r="H2792">
        <v>45646</v>
      </c>
      <c r="I2792">
        <v>592.20000000000005</v>
      </c>
      <c r="Q2792" t="s">
        <v>49</v>
      </c>
    </row>
    <row r="2793" spans="2:17" hidden="1" x14ac:dyDescent="0.25">
      <c r="B2793">
        <v>107297</v>
      </c>
      <c r="C2793" t="s">
        <v>286</v>
      </c>
      <c r="D2793" t="s">
        <v>3836</v>
      </c>
      <c r="E2793" t="s">
        <v>5665</v>
      </c>
      <c r="F2793" t="s">
        <v>5666</v>
      </c>
      <c r="G2793" t="s">
        <v>79</v>
      </c>
      <c r="H2793">
        <v>45570</v>
      </c>
      <c r="I2793">
        <v>4683.5</v>
      </c>
      <c r="Q2793" t="s">
        <v>49</v>
      </c>
    </row>
    <row r="2794" spans="2:17" hidden="1" x14ac:dyDescent="0.25">
      <c r="B2794">
        <v>122430</v>
      </c>
      <c r="C2794" t="s">
        <v>127</v>
      </c>
      <c r="D2794" t="s">
        <v>3836</v>
      </c>
      <c r="E2794" t="s">
        <v>5667</v>
      </c>
      <c r="F2794" t="s">
        <v>5668</v>
      </c>
      <c r="G2794" t="s">
        <v>79</v>
      </c>
      <c r="H2794">
        <v>45642</v>
      </c>
      <c r="I2794">
        <v>23.04</v>
      </c>
      <c r="Q2794" t="s">
        <v>49</v>
      </c>
    </row>
    <row r="2795" spans="2:17" hidden="1" x14ac:dyDescent="0.25">
      <c r="B2795">
        <v>107659</v>
      </c>
      <c r="C2795" t="s">
        <v>679</v>
      </c>
      <c r="D2795" t="s">
        <v>3836</v>
      </c>
      <c r="E2795" t="s">
        <v>5669</v>
      </c>
      <c r="F2795" t="s">
        <v>5670</v>
      </c>
      <c r="G2795" t="s">
        <v>79</v>
      </c>
      <c r="H2795">
        <v>45632</v>
      </c>
      <c r="I2795">
        <v>76.53</v>
      </c>
      <c r="Q2795" t="s">
        <v>49</v>
      </c>
    </row>
    <row r="2796" spans="2:17" hidden="1" x14ac:dyDescent="0.25">
      <c r="B2796">
        <v>103423</v>
      </c>
      <c r="C2796" t="s">
        <v>82</v>
      </c>
      <c r="D2796" t="s">
        <v>3836</v>
      </c>
      <c r="E2796" t="s">
        <v>5671</v>
      </c>
      <c r="F2796" t="s">
        <v>5672</v>
      </c>
      <c r="G2796" t="s">
        <v>79</v>
      </c>
      <c r="H2796">
        <v>45635</v>
      </c>
      <c r="I2796">
        <v>1387.86</v>
      </c>
      <c r="Q2796" t="s">
        <v>49</v>
      </c>
    </row>
    <row r="2797" spans="2:17" hidden="1" x14ac:dyDescent="0.25">
      <c r="B2797">
        <v>107776</v>
      </c>
      <c r="C2797" t="s">
        <v>151</v>
      </c>
      <c r="D2797" t="s">
        <v>3836</v>
      </c>
      <c r="E2797" t="s">
        <v>5673</v>
      </c>
      <c r="F2797" t="s">
        <v>5674</v>
      </c>
      <c r="G2797" t="s">
        <v>79</v>
      </c>
      <c r="H2797">
        <v>45581</v>
      </c>
      <c r="I2797">
        <v>686.86</v>
      </c>
      <c r="Q2797" t="s">
        <v>49</v>
      </c>
    </row>
    <row r="2798" spans="2:17" hidden="1" x14ac:dyDescent="0.25">
      <c r="B2798">
        <v>121550</v>
      </c>
      <c r="C2798" t="s">
        <v>418</v>
      </c>
      <c r="D2798" t="s">
        <v>3836</v>
      </c>
      <c r="E2798" t="s">
        <v>5675</v>
      </c>
      <c r="F2798" t="s">
        <v>5676</v>
      </c>
      <c r="G2798" t="s">
        <v>79</v>
      </c>
      <c r="H2798">
        <v>45590</v>
      </c>
      <c r="I2798">
        <v>1615.17</v>
      </c>
      <c r="Q2798" t="s">
        <v>49</v>
      </c>
    </row>
    <row r="2799" spans="2:17" hidden="1" x14ac:dyDescent="0.25">
      <c r="B2799">
        <v>108481</v>
      </c>
      <c r="C2799" t="s">
        <v>121</v>
      </c>
      <c r="D2799" t="s">
        <v>3836</v>
      </c>
      <c r="E2799" t="s">
        <v>5677</v>
      </c>
      <c r="F2799" t="s">
        <v>5678</v>
      </c>
      <c r="G2799" t="s">
        <v>79</v>
      </c>
      <c r="H2799">
        <v>45642</v>
      </c>
      <c r="I2799">
        <v>1332.5</v>
      </c>
      <c r="Q2799" t="s">
        <v>49</v>
      </c>
    </row>
    <row r="2800" spans="2:17" hidden="1" x14ac:dyDescent="0.25">
      <c r="B2800">
        <v>103423</v>
      </c>
      <c r="C2800" t="s">
        <v>82</v>
      </c>
      <c r="D2800" t="s">
        <v>3836</v>
      </c>
      <c r="E2800" t="s">
        <v>5679</v>
      </c>
      <c r="F2800" t="s">
        <v>5680</v>
      </c>
      <c r="G2800" t="s">
        <v>101</v>
      </c>
      <c r="H2800">
        <v>45691</v>
      </c>
      <c r="I2800">
        <v>204.01</v>
      </c>
      <c r="Q2800" t="s">
        <v>49</v>
      </c>
    </row>
    <row r="2801" spans="2:17" hidden="1" x14ac:dyDescent="0.25">
      <c r="B2801">
        <v>107786</v>
      </c>
      <c r="C2801" t="s">
        <v>242</v>
      </c>
      <c r="D2801" t="s">
        <v>3836</v>
      </c>
      <c r="E2801" t="s">
        <v>5681</v>
      </c>
      <c r="F2801" t="s">
        <v>5451</v>
      </c>
      <c r="G2801" t="s">
        <v>101</v>
      </c>
      <c r="H2801">
        <v>45679</v>
      </c>
      <c r="I2801">
        <v>150</v>
      </c>
      <c r="Q2801" t="s">
        <v>49</v>
      </c>
    </row>
    <row r="2802" spans="2:17" hidden="1" x14ac:dyDescent="0.25">
      <c r="B2802">
        <v>104758</v>
      </c>
      <c r="C2802" t="s">
        <v>188</v>
      </c>
      <c r="D2802" t="s">
        <v>3836</v>
      </c>
      <c r="E2802" t="s">
        <v>5682</v>
      </c>
      <c r="F2802" t="s">
        <v>5683</v>
      </c>
      <c r="G2802" t="s">
        <v>79</v>
      </c>
      <c r="H2802">
        <v>45649</v>
      </c>
      <c r="I2802">
        <v>234</v>
      </c>
      <c r="Q2802" t="s">
        <v>49</v>
      </c>
    </row>
    <row r="2803" spans="2:17" hidden="1" x14ac:dyDescent="0.25">
      <c r="B2803">
        <v>107659</v>
      </c>
      <c r="C2803" t="s">
        <v>679</v>
      </c>
      <c r="D2803" t="s">
        <v>3836</v>
      </c>
      <c r="E2803" t="s">
        <v>5684</v>
      </c>
      <c r="F2803" t="s">
        <v>5685</v>
      </c>
      <c r="G2803" t="s">
        <v>79</v>
      </c>
      <c r="H2803">
        <v>45667</v>
      </c>
      <c r="I2803">
        <v>115.15</v>
      </c>
      <c r="Q2803" t="s">
        <v>49</v>
      </c>
    </row>
    <row r="2804" spans="2:17" hidden="1" x14ac:dyDescent="0.25">
      <c r="B2804">
        <v>122430</v>
      </c>
      <c r="C2804" t="s">
        <v>127</v>
      </c>
      <c r="D2804" t="s">
        <v>3836</v>
      </c>
      <c r="E2804" t="s">
        <v>5686</v>
      </c>
      <c r="F2804" t="s">
        <v>5687</v>
      </c>
      <c r="G2804" t="s">
        <v>79</v>
      </c>
      <c r="H2804">
        <v>45652</v>
      </c>
      <c r="I2804">
        <v>321.60000000000002</v>
      </c>
      <c r="Q2804" t="s">
        <v>49</v>
      </c>
    </row>
    <row r="2805" spans="2:17" hidden="1" x14ac:dyDescent="0.25">
      <c r="B2805">
        <v>107659</v>
      </c>
      <c r="C2805" t="s">
        <v>679</v>
      </c>
      <c r="D2805" t="s">
        <v>3836</v>
      </c>
      <c r="E2805" t="s">
        <v>5688</v>
      </c>
      <c r="F2805" t="s">
        <v>5689</v>
      </c>
      <c r="G2805" t="s">
        <v>79</v>
      </c>
      <c r="H2805">
        <v>45589</v>
      </c>
      <c r="I2805">
        <v>280.61</v>
      </c>
      <c r="Q2805" t="s">
        <v>49</v>
      </c>
    </row>
    <row r="2806" spans="2:17" hidden="1" x14ac:dyDescent="0.25">
      <c r="B2806">
        <v>107786</v>
      </c>
      <c r="C2806" t="s">
        <v>242</v>
      </c>
      <c r="D2806" t="s">
        <v>3836</v>
      </c>
      <c r="E2806" t="s">
        <v>5690</v>
      </c>
      <c r="F2806" t="s">
        <v>4461</v>
      </c>
      <c r="G2806" t="s">
        <v>101</v>
      </c>
      <c r="H2806">
        <v>45670</v>
      </c>
      <c r="I2806">
        <v>170.8</v>
      </c>
      <c r="Q2806" t="s">
        <v>49</v>
      </c>
    </row>
    <row r="2807" spans="2:17" hidden="1" x14ac:dyDescent="0.25">
      <c r="B2807">
        <v>108481</v>
      </c>
      <c r="C2807" t="s">
        <v>121</v>
      </c>
      <c r="D2807" t="s">
        <v>3836</v>
      </c>
      <c r="E2807" t="s">
        <v>5691</v>
      </c>
      <c r="F2807" t="s">
        <v>5692</v>
      </c>
      <c r="G2807" t="s">
        <v>79</v>
      </c>
      <c r="H2807">
        <v>45642</v>
      </c>
      <c r="I2807">
        <v>5450</v>
      </c>
      <c r="Q2807" t="s">
        <v>49</v>
      </c>
    </row>
    <row r="2808" spans="2:17" hidden="1" x14ac:dyDescent="0.25">
      <c r="B2808">
        <v>104758</v>
      </c>
      <c r="C2808" t="s">
        <v>188</v>
      </c>
      <c r="D2808" t="s">
        <v>3836</v>
      </c>
      <c r="E2808" t="s">
        <v>5693</v>
      </c>
      <c r="F2808" t="s">
        <v>5694</v>
      </c>
      <c r="G2808" t="s">
        <v>101</v>
      </c>
      <c r="H2808">
        <v>45672</v>
      </c>
      <c r="I2808">
        <v>744</v>
      </c>
      <c r="Q2808" t="s">
        <v>49</v>
      </c>
    </row>
    <row r="2809" spans="2:17" hidden="1" x14ac:dyDescent="0.25">
      <c r="B2809">
        <v>101857</v>
      </c>
      <c r="C2809" t="s">
        <v>565</v>
      </c>
      <c r="D2809" t="s">
        <v>3836</v>
      </c>
      <c r="E2809" t="s">
        <v>5695</v>
      </c>
      <c r="F2809" t="s">
        <v>5696</v>
      </c>
      <c r="G2809" t="s">
        <v>79</v>
      </c>
      <c r="H2809">
        <v>45614</v>
      </c>
      <c r="I2809">
        <v>1679.17</v>
      </c>
      <c r="Q2809" t="s">
        <v>49</v>
      </c>
    </row>
    <row r="2810" spans="2:17" hidden="1" x14ac:dyDescent="0.25">
      <c r="B2810">
        <v>108481</v>
      </c>
      <c r="C2810" t="s">
        <v>121</v>
      </c>
      <c r="D2810" t="s">
        <v>3836</v>
      </c>
      <c r="E2810" t="s">
        <v>5697</v>
      </c>
      <c r="F2810" t="s">
        <v>4811</v>
      </c>
      <c r="G2810" t="s">
        <v>79</v>
      </c>
      <c r="H2810">
        <v>45685</v>
      </c>
      <c r="I2810">
        <v>-9.85</v>
      </c>
      <c r="Q2810" t="s">
        <v>49</v>
      </c>
    </row>
    <row r="2811" spans="2:17" hidden="1" x14ac:dyDescent="0.25">
      <c r="B2811">
        <v>127228</v>
      </c>
      <c r="C2811" t="s">
        <v>355</v>
      </c>
      <c r="D2811" t="s">
        <v>3836</v>
      </c>
      <c r="E2811" t="s">
        <v>5698</v>
      </c>
      <c r="F2811" t="s">
        <v>5699</v>
      </c>
      <c r="G2811" t="s">
        <v>79</v>
      </c>
      <c r="H2811">
        <v>45587</v>
      </c>
      <c r="I2811">
        <v>525.54999999999995</v>
      </c>
      <c r="Q2811" t="s">
        <v>49</v>
      </c>
    </row>
    <row r="2812" spans="2:17" hidden="1" x14ac:dyDescent="0.25">
      <c r="B2812">
        <v>108481</v>
      </c>
      <c r="C2812" t="s">
        <v>121</v>
      </c>
      <c r="D2812" t="s">
        <v>3836</v>
      </c>
      <c r="E2812" t="s">
        <v>5700</v>
      </c>
      <c r="F2812" t="s">
        <v>4058</v>
      </c>
      <c r="G2812" t="s">
        <v>79</v>
      </c>
      <c r="H2812">
        <v>45642</v>
      </c>
      <c r="I2812">
        <v>8925.0400000000009</v>
      </c>
      <c r="Q2812" t="s">
        <v>49</v>
      </c>
    </row>
    <row r="2813" spans="2:17" hidden="1" x14ac:dyDescent="0.25">
      <c r="B2813">
        <v>102822</v>
      </c>
      <c r="C2813" t="s">
        <v>4566</v>
      </c>
      <c r="D2813" t="s">
        <v>3836</v>
      </c>
      <c r="E2813" t="s">
        <v>5701</v>
      </c>
      <c r="F2813" t="s">
        <v>5702</v>
      </c>
      <c r="G2813" t="s">
        <v>79</v>
      </c>
      <c r="H2813">
        <v>45639</v>
      </c>
      <c r="I2813">
        <v>9540.66</v>
      </c>
      <c r="Q2813" t="s">
        <v>49</v>
      </c>
    </row>
    <row r="2814" spans="2:17" hidden="1" x14ac:dyDescent="0.25">
      <c r="B2814">
        <v>103423</v>
      </c>
      <c r="C2814" t="s">
        <v>82</v>
      </c>
      <c r="D2814" t="s">
        <v>3836</v>
      </c>
      <c r="E2814" t="s">
        <v>5703</v>
      </c>
      <c r="F2814" t="s">
        <v>5704</v>
      </c>
      <c r="G2814" t="s">
        <v>79</v>
      </c>
      <c r="H2814">
        <v>45604</v>
      </c>
      <c r="I2814">
        <v>363.75</v>
      </c>
      <c r="Q2814" t="s">
        <v>49</v>
      </c>
    </row>
    <row r="2815" spans="2:17" hidden="1" x14ac:dyDescent="0.25">
      <c r="B2815">
        <v>102822</v>
      </c>
      <c r="C2815" t="s">
        <v>4566</v>
      </c>
      <c r="D2815" t="s">
        <v>3836</v>
      </c>
      <c r="E2815" t="s">
        <v>5705</v>
      </c>
      <c r="F2815" t="s">
        <v>5702</v>
      </c>
      <c r="G2815" t="s">
        <v>79</v>
      </c>
      <c r="H2815">
        <v>45646</v>
      </c>
      <c r="I2815">
        <v>10080</v>
      </c>
      <c r="Q2815" t="s">
        <v>49</v>
      </c>
    </row>
    <row r="2816" spans="2:17" hidden="1" x14ac:dyDescent="0.25">
      <c r="B2816">
        <v>103423</v>
      </c>
      <c r="C2816" t="s">
        <v>82</v>
      </c>
      <c r="D2816" t="s">
        <v>3836</v>
      </c>
      <c r="E2816" t="s">
        <v>5706</v>
      </c>
      <c r="F2816" t="s">
        <v>3838</v>
      </c>
      <c r="G2816" t="s">
        <v>101</v>
      </c>
      <c r="H2816">
        <v>45642</v>
      </c>
      <c r="I2816">
        <v>-4523.79</v>
      </c>
      <c r="Q2816" t="s">
        <v>49</v>
      </c>
    </row>
    <row r="2817" spans="2:17" hidden="1" x14ac:dyDescent="0.25">
      <c r="B2817">
        <v>122430</v>
      </c>
      <c r="C2817" t="s">
        <v>127</v>
      </c>
      <c r="D2817" t="s">
        <v>3836</v>
      </c>
      <c r="E2817" t="s">
        <v>5707</v>
      </c>
      <c r="F2817" t="s">
        <v>5708</v>
      </c>
      <c r="G2817" t="s">
        <v>79</v>
      </c>
      <c r="H2817">
        <v>45595</v>
      </c>
      <c r="I2817">
        <v>557.96</v>
      </c>
      <c r="Q2817" t="s">
        <v>49</v>
      </c>
    </row>
    <row r="2818" spans="2:17" hidden="1" x14ac:dyDescent="0.25">
      <c r="B2818">
        <v>108481</v>
      </c>
      <c r="C2818" t="s">
        <v>121</v>
      </c>
      <c r="D2818" t="s">
        <v>3836</v>
      </c>
      <c r="E2818" t="s">
        <v>5709</v>
      </c>
      <c r="F2818" t="s">
        <v>5710</v>
      </c>
      <c r="G2818" t="s">
        <v>79</v>
      </c>
      <c r="H2818">
        <v>45673</v>
      </c>
      <c r="I2818">
        <v>-40.89</v>
      </c>
      <c r="Q2818" t="s">
        <v>49</v>
      </c>
    </row>
    <row r="2819" spans="2:17" hidden="1" x14ac:dyDescent="0.25">
      <c r="B2819">
        <v>107786</v>
      </c>
      <c r="C2819" t="s">
        <v>242</v>
      </c>
      <c r="D2819" t="s">
        <v>3836</v>
      </c>
      <c r="E2819" t="s">
        <v>5711</v>
      </c>
      <c r="F2819" t="s">
        <v>5712</v>
      </c>
      <c r="G2819" t="s">
        <v>79</v>
      </c>
      <c r="H2819">
        <v>45586</v>
      </c>
      <c r="I2819">
        <v>174.42</v>
      </c>
      <c r="Q2819" t="s">
        <v>49</v>
      </c>
    </row>
    <row r="2820" spans="2:17" hidden="1" x14ac:dyDescent="0.25">
      <c r="B2820">
        <v>107786</v>
      </c>
      <c r="C2820" t="s">
        <v>242</v>
      </c>
      <c r="D2820" t="s">
        <v>3836</v>
      </c>
      <c r="E2820" t="s">
        <v>5713</v>
      </c>
      <c r="F2820" t="s">
        <v>5714</v>
      </c>
      <c r="G2820" t="s">
        <v>101</v>
      </c>
      <c r="H2820">
        <v>45712</v>
      </c>
      <c r="I2820">
        <v>218.83</v>
      </c>
      <c r="Q2820" t="s">
        <v>49</v>
      </c>
    </row>
    <row r="2821" spans="2:17" hidden="1" x14ac:dyDescent="0.25">
      <c r="B2821">
        <v>102775</v>
      </c>
      <c r="C2821" t="s">
        <v>75</v>
      </c>
      <c r="D2821" t="s">
        <v>3836</v>
      </c>
      <c r="E2821" t="s">
        <v>5715</v>
      </c>
      <c r="F2821" t="s">
        <v>5716</v>
      </c>
      <c r="G2821" t="s">
        <v>101</v>
      </c>
      <c r="H2821">
        <v>45682</v>
      </c>
      <c r="I2821">
        <v>1638.82</v>
      </c>
      <c r="Q2821" t="s">
        <v>49</v>
      </c>
    </row>
    <row r="2822" spans="2:17" hidden="1" x14ac:dyDescent="0.25">
      <c r="B2822">
        <v>107768</v>
      </c>
      <c r="C2822" t="s">
        <v>225</v>
      </c>
      <c r="D2822" t="s">
        <v>3836</v>
      </c>
      <c r="E2822" t="s">
        <v>5717</v>
      </c>
      <c r="F2822" t="s">
        <v>5718</v>
      </c>
      <c r="G2822" t="s">
        <v>101</v>
      </c>
      <c r="H2822">
        <v>45705</v>
      </c>
      <c r="I2822">
        <v>912.24</v>
      </c>
      <c r="Q2822" t="s">
        <v>49</v>
      </c>
    </row>
    <row r="2823" spans="2:17" hidden="1" x14ac:dyDescent="0.25">
      <c r="B2823">
        <v>104758</v>
      </c>
      <c r="C2823" t="s">
        <v>188</v>
      </c>
      <c r="D2823" t="s">
        <v>3836</v>
      </c>
      <c r="E2823" t="s">
        <v>5719</v>
      </c>
      <c r="F2823" t="s">
        <v>5720</v>
      </c>
      <c r="G2823" t="s">
        <v>79</v>
      </c>
      <c r="H2823">
        <v>45604</v>
      </c>
      <c r="I2823">
        <v>334.8</v>
      </c>
      <c r="Q2823" t="s">
        <v>49</v>
      </c>
    </row>
    <row r="2824" spans="2:17" hidden="1" x14ac:dyDescent="0.25">
      <c r="B2824">
        <v>129612</v>
      </c>
      <c r="C2824" t="s">
        <v>282</v>
      </c>
      <c r="D2824" t="s">
        <v>3836</v>
      </c>
      <c r="E2824" t="s">
        <v>5721</v>
      </c>
      <c r="F2824" t="s">
        <v>5722</v>
      </c>
      <c r="G2824" t="s">
        <v>79</v>
      </c>
      <c r="H2824">
        <v>45660</v>
      </c>
      <c r="I2824">
        <v>451.13</v>
      </c>
      <c r="Q2824" t="s">
        <v>49</v>
      </c>
    </row>
    <row r="2825" spans="2:17" hidden="1" x14ac:dyDescent="0.25">
      <c r="B2825">
        <v>107768</v>
      </c>
      <c r="C2825" t="s">
        <v>225</v>
      </c>
      <c r="D2825" t="s">
        <v>3836</v>
      </c>
      <c r="E2825" t="s">
        <v>5723</v>
      </c>
      <c r="F2825" t="s">
        <v>4682</v>
      </c>
      <c r="G2825" t="s">
        <v>79</v>
      </c>
      <c r="H2825">
        <v>45659</v>
      </c>
      <c r="I2825">
        <v>-313.60000000000002</v>
      </c>
      <c r="Q2825" t="s">
        <v>49</v>
      </c>
    </row>
    <row r="2826" spans="2:17" hidden="1" x14ac:dyDescent="0.25">
      <c r="B2826">
        <v>128340</v>
      </c>
      <c r="C2826" t="s">
        <v>137</v>
      </c>
      <c r="D2826" t="s">
        <v>3836</v>
      </c>
      <c r="E2826" t="s">
        <v>5724</v>
      </c>
      <c r="F2826" t="s">
        <v>5725</v>
      </c>
      <c r="G2826" t="s">
        <v>79</v>
      </c>
      <c r="H2826">
        <v>45629</v>
      </c>
      <c r="I2826">
        <v>-99.1</v>
      </c>
      <c r="Q2826" t="s">
        <v>49</v>
      </c>
    </row>
    <row r="2827" spans="2:17" hidden="1" x14ac:dyDescent="0.25">
      <c r="B2827">
        <v>104758</v>
      </c>
      <c r="C2827" t="s">
        <v>188</v>
      </c>
      <c r="D2827" t="s">
        <v>3836</v>
      </c>
      <c r="E2827" t="s">
        <v>5726</v>
      </c>
      <c r="F2827" t="s">
        <v>5727</v>
      </c>
      <c r="G2827" t="s">
        <v>79</v>
      </c>
      <c r="H2827">
        <v>45646</v>
      </c>
      <c r="I2827">
        <v>575.16</v>
      </c>
      <c r="Q2827" t="s">
        <v>49</v>
      </c>
    </row>
    <row r="2828" spans="2:17" hidden="1" x14ac:dyDescent="0.25">
      <c r="B2828">
        <v>103423</v>
      </c>
      <c r="C2828" t="s">
        <v>82</v>
      </c>
      <c r="D2828" t="s">
        <v>3836</v>
      </c>
      <c r="E2828" t="s">
        <v>5728</v>
      </c>
      <c r="F2828" t="s">
        <v>5729</v>
      </c>
      <c r="G2828" t="s">
        <v>79</v>
      </c>
      <c r="H2828">
        <v>45592</v>
      </c>
      <c r="I2828">
        <v>3854.9</v>
      </c>
      <c r="Q2828" t="s">
        <v>49</v>
      </c>
    </row>
    <row r="2829" spans="2:17" hidden="1" x14ac:dyDescent="0.25">
      <c r="B2829">
        <v>102967</v>
      </c>
      <c r="C2829" t="s">
        <v>329</v>
      </c>
      <c r="D2829" t="s">
        <v>3836</v>
      </c>
      <c r="E2829" t="s">
        <v>5730</v>
      </c>
      <c r="F2829" t="s">
        <v>5731</v>
      </c>
      <c r="G2829" t="s">
        <v>79</v>
      </c>
      <c r="H2829">
        <v>45586</v>
      </c>
      <c r="I2829">
        <v>288.10000000000002</v>
      </c>
      <c r="Q2829" t="s">
        <v>49</v>
      </c>
    </row>
    <row r="2830" spans="2:17" hidden="1" x14ac:dyDescent="0.25">
      <c r="B2830">
        <v>107786</v>
      </c>
      <c r="C2830" t="s">
        <v>242</v>
      </c>
      <c r="D2830" t="s">
        <v>3836</v>
      </c>
      <c r="E2830" t="s">
        <v>5732</v>
      </c>
      <c r="F2830" t="s">
        <v>5733</v>
      </c>
      <c r="G2830" t="s">
        <v>79</v>
      </c>
      <c r="H2830">
        <v>45628</v>
      </c>
      <c r="I2830">
        <v>71.3</v>
      </c>
      <c r="Q2830" t="s">
        <v>49</v>
      </c>
    </row>
    <row r="2831" spans="2:17" hidden="1" x14ac:dyDescent="0.25">
      <c r="B2831">
        <v>104758</v>
      </c>
      <c r="C2831" t="s">
        <v>188</v>
      </c>
      <c r="D2831" t="s">
        <v>3836</v>
      </c>
      <c r="E2831" t="s">
        <v>5734</v>
      </c>
      <c r="F2831" t="s">
        <v>5735</v>
      </c>
      <c r="G2831" t="s">
        <v>79</v>
      </c>
      <c r="H2831">
        <v>45572</v>
      </c>
      <c r="I2831">
        <v>276.48</v>
      </c>
      <c r="Q2831" t="s">
        <v>49</v>
      </c>
    </row>
    <row r="2832" spans="2:17" hidden="1" x14ac:dyDescent="0.25">
      <c r="B2832">
        <v>107776</v>
      </c>
      <c r="C2832" t="s">
        <v>151</v>
      </c>
      <c r="D2832" t="s">
        <v>3836</v>
      </c>
      <c r="E2832" t="s">
        <v>5736</v>
      </c>
      <c r="F2832" t="s">
        <v>5737</v>
      </c>
      <c r="G2832" t="s">
        <v>79</v>
      </c>
      <c r="H2832">
        <v>45681</v>
      </c>
      <c r="I2832">
        <v>1094.73</v>
      </c>
      <c r="Q2832" t="s">
        <v>49</v>
      </c>
    </row>
    <row r="2833" spans="2:17" hidden="1" x14ac:dyDescent="0.25">
      <c r="B2833">
        <v>108481</v>
      </c>
      <c r="C2833" t="s">
        <v>121</v>
      </c>
      <c r="D2833" t="s">
        <v>3836</v>
      </c>
      <c r="E2833" t="s">
        <v>5738</v>
      </c>
      <c r="F2833" t="s">
        <v>5739</v>
      </c>
      <c r="G2833" t="s">
        <v>79</v>
      </c>
      <c r="H2833">
        <v>45590</v>
      </c>
      <c r="I2833">
        <v>1218.2</v>
      </c>
      <c r="Q2833" t="s">
        <v>49</v>
      </c>
    </row>
    <row r="2834" spans="2:17" hidden="1" x14ac:dyDescent="0.25">
      <c r="B2834">
        <v>104758</v>
      </c>
      <c r="C2834" t="s">
        <v>188</v>
      </c>
      <c r="D2834" t="s">
        <v>3836</v>
      </c>
      <c r="E2834" t="s">
        <v>5740</v>
      </c>
      <c r="F2834" t="s">
        <v>4367</v>
      </c>
      <c r="G2834" t="s">
        <v>79</v>
      </c>
      <c r="H2834">
        <v>45583</v>
      </c>
      <c r="I2834">
        <v>259.44</v>
      </c>
      <c r="Q2834" t="s">
        <v>49</v>
      </c>
    </row>
    <row r="2835" spans="2:17" hidden="1" x14ac:dyDescent="0.25">
      <c r="B2835">
        <v>107786</v>
      </c>
      <c r="C2835" t="s">
        <v>242</v>
      </c>
      <c r="D2835" t="s">
        <v>3836</v>
      </c>
      <c r="E2835" t="s">
        <v>5741</v>
      </c>
      <c r="F2835" t="s">
        <v>5742</v>
      </c>
      <c r="G2835" t="s">
        <v>79</v>
      </c>
      <c r="H2835">
        <v>45569</v>
      </c>
      <c r="I2835">
        <v>729.68</v>
      </c>
      <c r="Q2835" t="s">
        <v>49</v>
      </c>
    </row>
    <row r="2836" spans="2:17" hidden="1" x14ac:dyDescent="0.25">
      <c r="B2836">
        <v>104499</v>
      </c>
      <c r="C2836" t="s">
        <v>96</v>
      </c>
      <c r="D2836" t="s">
        <v>3836</v>
      </c>
      <c r="E2836" t="s">
        <v>5743</v>
      </c>
      <c r="F2836" t="s">
        <v>3913</v>
      </c>
      <c r="G2836" t="s">
        <v>79</v>
      </c>
      <c r="H2836">
        <v>45587</v>
      </c>
      <c r="I2836">
        <v>227.96</v>
      </c>
      <c r="Q2836" t="s">
        <v>49</v>
      </c>
    </row>
    <row r="2837" spans="2:17" hidden="1" x14ac:dyDescent="0.25">
      <c r="B2837">
        <v>104758</v>
      </c>
      <c r="C2837" t="s">
        <v>188</v>
      </c>
      <c r="D2837" t="s">
        <v>3836</v>
      </c>
      <c r="E2837" t="s">
        <v>5744</v>
      </c>
      <c r="F2837" t="s">
        <v>5745</v>
      </c>
      <c r="G2837" t="s">
        <v>79</v>
      </c>
      <c r="H2837">
        <v>45581</v>
      </c>
      <c r="I2837">
        <v>1389</v>
      </c>
      <c r="Q2837" t="s">
        <v>49</v>
      </c>
    </row>
    <row r="2838" spans="2:17" hidden="1" x14ac:dyDescent="0.25">
      <c r="B2838">
        <v>104758</v>
      </c>
      <c r="C2838" t="s">
        <v>188</v>
      </c>
      <c r="D2838" t="s">
        <v>3836</v>
      </c>
      <c r="E2838" t="s">
        <v>5746</v>
      </c>
      <c r="F2838" t="s">
        <v>5747</v>
      </c>
      <c r="G2838" t="s">
        <v>79</v>
      </c>
      <c r="H2838">
        <v>45601</v>
      </c>
      <c r="I2838">
        <v>7.44</v>
      </c>
      <c r="Q2838" t="s">
        <v>49</v>
      </c>
    </row>
    <row r="2839" spans="2:17" hidden="1" x14ac:dyDescent="0.25">
      <c r="B2839">
        <v>122247</v>
      </c>
      <c r="C2839" t="s">
        <v>111</v>
      </c>
      <c r="D2839" t="s">
        <v>3836</v>
      </c>
      <c r="E2839" t="s">
        <v>5748</v>
      </c>
      <c r="F2839" t="s">
        <v>5749</v>
      </c>
      <c r="G2839" t="s">
        <v>79</v>
      </c>
      <c r="H2839">
        <v>45582</v>
      </c>
      <c r="I2839">
        <v>10447.84</v>
      </c>
      <c r="Q2839" t="s">
        <v>49</v>
      </c>
    </row>
    <row r="2840" spans="2:17" hidden="1" x14ac:dyDescent="0.25">
      <c r="B2840">
        <v>107297</v>
      </c>
      <c r="C2840" t="s">
        <v>286</v>
      </c>
      <c r="D2840" t="s">
        <v>3836</v>
      </c>
      <c r="E2840" t="s">
        <v>5750</v>
      </c>
      <c r="F2840" t="s">
        <v>5751</v>
      </c>
      <c r="G2840" t="s">
        <v>79</v>
      </c>
      <c r="H2840">
        <v>45587</v>
      </c>
      <c r="I2840">
        <v>1420.84</v>
      </c>
      <c r="Q2840" t="s">
        <v>49</v>
      </c>
    </row>
    <row r="2841" spans="2:17" hidden="1" x14ac:dyDescent="0.25">
      <c r="B2841">
        <v>121550</v>
      </c>
      <c r="C2841" t="s">
        <v>418</v>
      </c>
      <c r="D2841" t="s">
        <v>3836</v>
      </c>
      <c r="E2841" t="s">
        <v>5752</v>
      </c>
      <c r="F2841" t="s">
        <v>5753</v>
      </c>
      <c r="G2841" t="s">
        <v>79</v>
      </c>
      <c r="H2841">
        <v>45581</v>
      </c>
      <c r="I2841">
        <v>4073.88</v>
      </c>
      <c r="Q2841" t="s">
        <v>49</v>
      </c>
    </row>
    <row r="2842" spans="2:17" hidden="1" x14ac:dyDescent="0.25">
      <c r="B2842">
        <v>104758</v>
      </c>
      <c r="C2842" t="s">
        <v>188</v>
      </c>
      <c r="D2842" t="s">
        <v>3836</v>
      </c>
      <c r="E2842" t="s">
        <v>5754</v>
      </c>
      <c r="F2842" t="s">
        <v>5755</v>
      </c>
      <c r="G2842" t="s">
        <v>79</v>
      </c>
      <c r="H2842">
        <v>45664</v>
      </c>
      <c r="I2842">
        <v>691.92</v>
      </c>
      <c r="Q2842" t="s">
        <v>49</v>
      </c>
    </row>
    <row r="2843" spans="2:17" hidden="1" x14ac:dyDescent="0.25">
      <c r="B2843">
        <v>107486</v>
      </c>
      <c r="C2843" t="s">
        <v>308</v>
      </c>
      <c r="D2843" t="s">
        <v>3836</v>
      </c>
      <c r="E2843" t="s">
        <v>5756</v>
      </c>
      <c r="F2843" t="s">
        <v>5757</v>
      </c>
      <c r="G2843" t="s">
        <v>101</v>
      </c>
      <c r="H2843">
        <v>45706</v>
      </c>
      <c r="I2843">
        <v>3710.72</v>
      </c>
      <c r="Q2843" t="s">
        <v>49</v>
      </c>
    </row>
    <row r="2844" spans="2:17" hidden="1" x14ac:dyDescent="0.25">
      <c r="B2844">
        <v>104758</v>
      </c>
      <c r="C2844" t="s">
        <v>188</v>
      </c>
      <c r="D2844" t="s">
        <v>3836</v>
      </c>
      <c r="E2844" t="s">
        <v>5758</v>
      </c>
      <c r="F2844" t="s">
        <v>5759</v>
      </c>
      <c r="G2844" t="s">
        <v>79</v>
      </c>
      <c r="H2844">
        <v>45593</v>
      </c>
      <c r="I2844">
        <v>125.44</v>
      </c>
      <c r="Q2844" t="s">
        <v>49</v>
      </c>
    </row>
    <row r="2845" spans="2:17" hidden="1" x14ac:dyDescent="0.25">
      <c r="B2845">
        <v>104758</v>
      </c>
      <c r="C2845" t="s">
        <v>188</v>
      </c>
      <c r="D2845" t="s">
        <v>3836</v>
      </c>
      <c r="E2845" t="s">
        <v>5760</v>
      </c>
      <c r="F2845" t="s">
        <v>5761</v>
      </c>
      <c r="G2845" t="s">
        <v>79</v>
      </c>
      <c r="H2845">
        <v>45588</v>
      </c>
      <c r="I2845">
        <v>732.48</v>
      </c>
      <c r="Q2845" t="s">
        <v>49</v>
      </c>
    </row>
    <row r="2846" spans="2:17" hidden="1" x14ac:dyDescent="0.25">
      <c r="B2846">
        <v>129110</v>
      </c>
      <c r="C2846" t="s">
        <v>5763</v>
      </c>
      <c r="D2846" t="s">
        <v>3836</v>
      </c>
      <c r="E2846" t="s">
        <v>5764</v>
      </c>
      <c r="F2846" t="s">
        <v>5765</v>
      </c>
      <c r="G2846" t="s">
        <v>79</v>
      </c>
      <c r="H2846">
        <v>45646</v>
      </c>
      <c r="I2846">
        <v>954</v>
      </c>
      <c r="Q2846" t="s">
        <v>49</v>
      </c>
    </row>
    <row r="2847" spans="2:17" hidden="1" x14ac:dyDescent="0.25">
      <c r="B2847">
        <v>103423</v>
      </c>
      <c r="C2847" t="s">
        <v>82</v>
      </c>
      <c r="D2847" t="s">
        <v>3836</v>
      </c>
      <c r="E2847" t="s">
        <v>5766</v>
      </c>
      <c r="F2847" t="s">
        <v>5767</v>
      </c>
      <c r="G2847" t="s">
        <v>79</v>
      </c>
      <c r="H2847">
        <v>45587</v>
      </c>
      <c r="I2847">
        <v>235.51</v>
      </c>
      <c r="Q2847" t="s">
        <v>49</v>
      </c>
    </row>
    <row r="2848" spans="2:17" hidden="1" x14ac:dyDescent="0.25">
      <c r="B2848">
        <v>107659</v>
      </c>
      <c r="C2848" t="s">
        <v>679</v>
      </c>
      <c r="D2848" t="s">
        <v>3836</v>
      </c>
      <c r="E2848" t="s">
        <v>5768</v>
      </c>
      <c r="F2848" t="s">
        <v>5769</v>
      </c>
      <c r="G2848" t="s">
        <v>79</v>
      </c>
      <c r="H2848">
        <v>45610</v>
      </c>
      <c r="I2848">
        <v>310.83999999999997</v>
      </c>
      <c r="Q2848" t="s">
        <v>49</v>
      </c>
    </row>
    <row r="2849" spans="2:17" hidden="1" x14ac:dyDescent="0.25">
      <c r="B2849">
        <v>128340</v>
      </c>
      <c r="C2849" t="s">
        <v>137</v>
      </c>
      <c r="D2849" t="s">
        <v>3836</v>
      </c>
      <c r="E2849" t="s">
        <v>5770</v>
      </c>
      <c r="F2849" t="s">
        <v>5771</v>
      </c>
      <c r="G2849" t="s">
        <v>79</v>
      </c>
      <c r="H2849">
        <v>45593</v>
      </c>
      <c r="I2849">
        <v>9898.66</v>
      </c>
      <c r="Q2849" t="s">
        <v>49</v>
      </c>
    </row>
    <row r="2850" spans="2:17" hidden="1" x14ac:dyDescent="0.25">
      <c r="B2850">
        <v>127228</v>
      </c>
      <c r="C2850" t="s">
        <v>355</v>
      </c>
      <c r="D2850" t="s">
        <v>3836</v>
      </c>
      <c r="E2850" t="s">
        <v>5772</v>
      </c>
      <c r="F2850" t="s">
        <v>4915</v>
      </c>
      <c r="G2850" t="s">
        <v>101</v>
      </c>
      <c r="H2850">
        <v>45659</v>
      </c>
      <c r="I2850">
        <v>-990</v>
      </c>
      <c r="Q2850" t="s">
        <v>49</v>
      </c>
    </row>
    <row r="2851" spans="2:17" hidden="1" x14ac:dyDescent="0.25">
      <c r="B2851">
        <v>107297</v>
      </c>
      <c r="C2851" t="s">
        <v>286</v>
      </c>
      <c r="D2851" t="s">
        <v>3836</v>
      </c>
      <c r="E2851" t="s">
        <v>5773</v>
      </c>
      <c r="F2851" t="s">
        <v>5774</v>
      </c>
      <c r="G2851" t="s">
        <v>101</v>
      </c>
      <c r="H2851">
        <v>45700</v>
      </c>
      <c r="I2851">
        <v>3740.59</v>
      </c>
      <c r="Q2851" t="s">
        <v>49</v>
      </c>
    </row>
    <row r="2852" spans="2:17" hidden="1" x14ac:dyDescent="0.25">
      <c r="B2852">
        <v>127228</v>
      </c>
      <c r="C2852" t="s">
        <v>355</v>
      </c>
      <c r="D2852" t="s">
        <v>3836</v>
      </c>
      <c r="E2852" t="s">
        <v>5775</v>
      </c>
      <c r="F2852" t="s">
        <v>4553</v>
      </c>
      <c r="G2852" t="s">
        <v>79</v>
      </c>
      <c r="H2852">
        <v>45628</v>
      </c>
      <c r="I2852">
        <v>-303.2</v>
      </c>
      <c r="Q2852" t="s">
        <v>49</v>
      </c>
    </row>
    <row r="2853" spans="2:17" hidden="1" x14ac:dyDescent="0.25">
      <c r="B2853">
        <v>107786</v>
      </c>
      <c r="C2853" t="s">
        <v>242</v>
      </c>
      <c r="D2853" t="s">
        <v>3836</v>
      </c>
      <c r="E2853" t="s">
        <v>5776</v>
      </c>
      <c r="F2853" t="s">
        <v>5777</v>
      </c>
      <c r="G2853" t="s">
        <v>79</v>
      </c>
      <c r="H2853">
        <v>45646</v>
      </c>
      <c r="I2853">
        <v>647.6</v>
      </c>
      <c r="Q2853" t="s">
        <v>49</v>
      </c>
    </row>
    <row r="2854" spans="2:17" hidden="1" x14ac:dyDescent="0.25">
      <c r="B2854">
        <v>102775</v>
      </c>
      <c r="C2854" t="s">
        <v>75</v>
      </c>
      <c r="D2854" t="s">
        <v>3836</v>
      </c>
      <c r="E2854" t="s">
        <v>5778</v>
      </c>
      <c r="F2854" t="s">
        <v>5779</v>
      </c>
      <c r="G2854" t="s">
        <v>101</v>
      </c>
      <c r="H2854">
        <v>45673</v>
      </c>
      <c r="I2854">
        <v>24144.34</v>
      </c>
      <c r="Q2854" t="s">
        <v>49</v>
      </c>
    </row>
    <row r="2855" spans="2:17" hidden="1" x14ac:dyDescent="0.25">
      <c r="B2855">
        <v>110041</v>
      </c>
      <c r="C2855" t="s">
        <v>1894</v>
      </c>
      <c r="D2855" t="s">
        <v>3836</v>
      </c>
      <c r="E2855" t="s">
        <v>5780</v>
      </c>
      <c r="F2855" t="s">
        <v>5781</v>
      </c>
      <c r="G2855" t="s">
        <v>79</v>
      </c>
      <c r="H2855">
        <v>45621</v>
      </c>
      <c r="I2855">
        <v>1548.16</v>
      </c>
      <c r="Q2855" t="s">
        <v>49</v>
      </c>
    </row>
    <row r="2856" spans="2:17" hidden="1" x14ac:dyDescent="0.25">
      <c r="B2856">
        <v>108481</v>
      </c>
      <c r="C2856" t="s">
        <v>121</v>
      </c>
      <c r="D2856" t="s">
        <v>3836</v>
      </c>
      <c r="E2856" t="s">
        <v>5782</v>
      </c>
      <c r="F2856" t="s">
        <v>4058</v>
      </c>
      <c r="G2856" t="s">
        <v>101</v>
      </c>
      <c r="H2856">
        <v>45698</v>
      </c>
      <c r="I2856">
        <v>10038.14</v>
      </c>
      <c r="Q2856" t="s">
        <v>49</v>
      </c>
    </row>
    <row r="2857" spans="2:17" hidden="1" x14ac:dyDescent="0.25">
      <c r="B2857">
        <v>100204</v>
      </c>
      <c r="C2857" t="s">
        <v>5784</v>
      </c>
      <c r="D2857" t="s">
        <v>3836</v>
      </c>
      <c r="E2857" t="s">
        <v>5785</v>
      </c>
      <c r="F2857" t="s">
        <v>5786</v>
      </c>
      <c r="G2857" t="s">
        <v>79</v>
      </c>
      <c r="H2857">
        <v>45642</v>
      </c>
      <c r="I2857">
        <v>85.55</v>
      </c>
      <c r="Q2857" t="s">
        <v>49</v>
      </c>
    </row>
    <row r="2858" spans="2:17" hidden="1" x14ac:dyDescent="0.25">
      <c r="B2858">
        <v>103423</v>
      </c>
      <c r="C2858" t="s">
        <v>82</v>
      </c>
      <c r="D2858" t="s">
        <v>3836</v>
      </c>
      <c r="E2858" t="s">
        <v>5787</v>
      </c>
      <c r="F2858" t="s">
        <v>5788</v>
      </c>
      <c r="G2858" t="s">
        <v>79</v>
      </c>
      <c r="H2858">
        <v>45589</v>
      </c>
      <c r="I2858">
        <v>11647.2</v>
      </c>
      <c r="Q2858" t="s">
        <v>49</v>
      </c>
    </row>
    <row r="2859" spans="2:17" hidden="1" x14ac:dyDescent="0.25">
      <c r="B2859">
        <v>103423</v>
      </c>
      <c r="C2859" t="s">
        <v>82</v>
      </c>
      <c r="D2859" t="s">
        <v>3836</v>
      </c>
      <c r="E2859" t="s">
        <v>5789</v>
      </c>
      <c r="F2859" t="s">
        <v>5790</v>
      </c>
      <c r="G2859" t="s">
        <v>79</v>
      </c>
      <c r="H2859">
        <v>45572</v>
      </c>
      <c r="I2859">
        <v>449.24</v>
      </c>
      <c r="Q2859" t="s">
        <v>49</v>
      </c>
    </row>
    <row r="2860" spans="2:17" hidden="1" x14ac:dyDescent="0.25">
      <c r="B2860">
        <v>107786</v>
      </c>
      <c r="C2860" t="s">
        <v>242</v>
      </c>
      <c r="D2860" t="s">
        <v>3836</v>
      </c>
      <c r="E2860" t="s">
        <v>5791</v>
      </c>
      <c r="F2860" t="s">
        <v>5792</v>
      </c>
      <c r="G2860" t="s">
        <v>79</v>
      </c>
      <c r="H2860">
        <v>45588</v>
      </c>
      <c r="I2860">
        <v>547.24</v>
      </c>
      <c r="Q2860" t="s">
        <v>49</v>
      </c>
    </row>
    <row r="2861" spans="2:17" hidden="1" x14ac:dyDescent="0.25">
      <c r="B2861">
        <v>107860</v>
      </c>
      <c r="C2861" t="s">
        <v>103</v>
      </c>
      <c r="D2861" t="s">
        <v>3836</v>
      </c>
      <c r="E2861" t="s">
        <v>5793</v>
      </c>
      <c r="F2861" t="s">
        <v>5794</v>
      </c>
      <c r="G2861" t="s">
        <v>79</v>
      </c>
      <c r="H2861">
        <v>45610</v>
      </c>
      <c r="I2861">
        <v>1764.79</v>
      </c>
      <c r="Q2861" t="s">
        <v>49</v>
      </c>
    </row>
    <row r="2862" spans="2:17" hidden="1" x14ac:dyDescent="0.25">
      <c r="B2862">
        <v>129612</v>
      </c>
      <c r="C2862" t="s">
        <v>282</v>
      </c>
      <c r="D2862" t="s">
        <v>3836</v>
      </c>
      <c r="E2862" t="s">
        <v>5795</v>
      </c>
      <c r="F2862" t="s">
        <v>5796</v>
      </c>
      <c r="G2862" t="s">
        <v>79</v>
      </c>
      <c r="H2862">
        <v>45681</v>
      </c>
      <c r="I2862">
        <v>20489.580000000002</v>
      </c>
      <c r="Q2862" t="s">
        <v>49</v>
      </c>
    </row>
    <row r="2863" spans="2:17" hidden="1" x14ac:dyDescent="0.25">
      <c r="B2863">
        <v>122430</v>
      </c>
      <c r="C2863" t="s">
        <v>127</v>
      </c>
      <c r="D2863" t="s">
        <v>3836</v>
      </c>
      <c r="E2863" t="s">
        <v>5797</v>
      </c>
      <c r="F2863" t="s">
        <v>5798</v>
      </c>
      <c r="G2863" t="s">
        <v>79</v>
      </c>
      <c r="H2863">
        <v>45597</v>
      </c>
      <c r="I2863">
        <v>94.32</v>
      </c>
      <c r="Q2863" t="s">
        <v>49</v>
      </c>
    </row>
    <row r="2864" spans="2:17" hidden="1" x14ac:dyDescent="0.25">
      <c r="B2864">
        <v>122034</v>
      </c>
      <c r="C2864" t="s">
        <v>575</v>
      </c>
      <c r="D2864" t="s">
        <v>3836</v>
      </c>
      <c r="E2864" t="s">
        <v>5799</v>
      </c>
      <c r="F2864" t="s">
        <v>5800</v>
      </c>
      <c r="G2864" t="s">
        <v>79</v>
      </c>
      <c r="H2864">
        <v>45663</v>
      </c>
      <c r="I2864">
        <v>6443.43</v>
      </c>
      <c r="Q2864" t="s">
        <v>49</v>
      </c>
    </row>
    <row r="2865" spans="2:17" hidden="1" x14ac:dyDescent="0.25">
      <c r="B2865">
        <v>121550</v>
      </c>
      <c r="C2865" t="s">
        <v>418</v>
      </c>
      <c r="D2865" t="s">
        <v>3836</v>
      </c>
      <c r="E2865" t="s">
        <v>5801</v>
      </c>
      <c r="F2865" t="s">
        <v>5802</v>
      </c>
      <c r="G2865" t="s">
        <v>101</v>
      </c>
      <c r="H2865">
        <v>45712</v>
      </c>
      <c r="I2865">
        <v>544.04</v>
      </c>
      <c r="Q2865" t="s">
        <v>49</v>
      </c>
    </row>
    <row r="2866" spans="2:17" hidden="1" x14ac:dyDescent="0.25">
      <c r="B2866">
        <v>122430</v>
      </c>
      <c r="C2866" t="s">
        <v>127</v>
      </c>
      <c r="D2866" t="s">
        <v>3836</v>
      </c>
      <c r="E2866" t="s">
        <v>4998</v>
      </c>
      <c r="F2866" t="s">
        <v>5803</v>
      </c>
      <c r="G2866" t="s">
        <v>79</v>
      </c>
      <c r="H2866">
        <v>45607</v>
      </c>
      <c r="I2866">
        <v>41.1</v>
      </c>
      <c r="Q2866" t="s">
        <v>49</v>
      </c>
    </row>
    <row r="2867" spans="2:17" hidden="1" x14ac:dyDescent="0.25">
      <c r="B2867">
        <v>104564</v>
      </c>
      <c r="C2867" t="s">
        <v>2388</v>
      </c>
      <c r="D2867" t="s">
        <v>3836</v>
      </c>
      <c r="E2867" t="s">
        <v>5804</v>
      </c>
      <c r="F2867" t="s">
        <v>5805</v>
      </c>
      <c r="G2867" t="s">
        <v>79</v>
      </c>
      <c r="H2867">
        <v>45588</v>
      </c>
      <c r="I2867">
        <v>1282.3499999999999</v>
      </c>
      <c r="Q2867" t="s">
        <v>49</v>
      </c>
    </row>
    <row r="2868" spans="2:17" hidden="1" x14ac:dyDescent="0.25">
      <c r="B2868">
        <v>104758</v>
      </c>
      <c r="C2868" t="s">
        <v>188</v>
      </c>
      <c r="D2868" t="s">
        <v>3836</v>
      </c>
      <c r="E2868" t="s">
        <v>5806</v>
      </c>
      <c r="F2868" t="s">
        <v>5807</v>
      </c>
      <c r="G2868" t="s">
        <v>79</v>
      </c>
      <c r="H2868">
        <v>45568</v>
      </c>
      <c r="I2868">
        <v>3874.68</v>
      </c>
      <c r="Q2868" t="s">
        <v>49</v>
      </c>
    </row>
    <row r="2869" spans="2:17" hidden="1" x14ac:dyDescent="0.25">
      <c r="B2869">
        <v>122430</v>
      </c>
      <c r="C2869" t="s">
        <v>127</v>
      </c>
      <c r="D2869" t="s">
        <v>3836</v>
      </c>
      <c r="E2869" t="s">
        <v>5808</v>
      </c>
      <c r="F2869" t="s">
        <v>5809</v>
      </c>
      <c r="G2869" t="s">
        <v>79</v>
      </c>
      <c r="H2869">
        <v>45643</v>
      </c>
      <c r="I2869">
        <v>2150.4</v>
      </c>
      <c r="Q2869" t="s">
        <v>49</v>
      </c>
    </row>
    <row r="2870" spans="2:17" hidden="1" x14ac:dyDescent="0.25">
      <c r="B2870">
        <v>104758</v>
      </c>
      <c r="C2870" t="s">
        <v>188</v>
      </c>
      <c r="D2870" t="s">
        <v>3836</v>
      </c>
      <c r="E2870" t="s">
        <v>5810</v>
      </c>
      <c r="F2870" t="s">
        <v>5811</v>
      </c>
      <c r="G2870" t="s">
        <v>79</v>
      </c>
      <c r="H2870">
        <v>45579</v>
      </c>
      <c r="I2870">
        <v>804</v>
      </c>
      <c r="Q2870" t="s">
        <v>49</v>
      </c>
    </row>
    <row r="2871" spans="2:17" hidden="1" x14ac:dyDescent="0.25">
      <c r="B2871">
        <v>108481</v>
      </c>
      <c r="C2871" t="s">
        <v>121</v>
      </c>
      <c r="D2871" t="s">
        <v>3836</v>
      </c>
      <c r="E2871" t="s">
        <v>5812</v>
      </c>
      <c r="F2871" t="s">
        <v>5813</v>
      </c>
      <c r="G2871" t="s">
        <v>79</v>
      </c>
      <c r="H2871">
        <v>45642</v>
      </c>
      <c r="I2871">
        <v>6605.32</v>
      </c>
      <c r="Q2871" t="s">
        <v>49</v>
      </c>
    </row>
    <row r="2872" spans="2:17" hidden="1" x14ac:dyDescent="0.25">
      <c r="B2872">
        <v>121550</v>
      </c>
      <c r="C2872" t="s">
        <v>418</v>
      </c>
      <c r="D2872" t="s">
        <v>3836</v>
      </c>
      <c r="E2872" t="s">
        <v>5814</v>
      </c>
      <c r="F2872" t="s">
        <v>5815</v>
      </c>
      <c r="G2872" t="s">
        <v>101</v>
      </c>
      <c r="H2872">
        <v>45702</v>
      </c>
      <c r="I2872">
        <v>4450.5</v>
      </c>
      <c r="Q2872" t="s">
        <v>49</v>
      </c>
    </row>
    <row r="2873" spans="2:17" hidden="1" x14ac:dyDescent="0.25">
      <c r="B2873">
        <v>107659</v>
      </c>
      <c r="C2873" t="s">
        <v>679</v>
      </c>
      <c r="D2873" t="s">
        <v>3836</v>
      </c>
      <c r="E2873" t="s">
        <v>5816</v>
      </c>
      <c r="F2873" t="s">
        <v>5817</v>
      </c>
      <c r="G2873" t="s">
        <v>79</v>
      </c>
      <c r="H2873">
        <v>45604</v>
      </c>
      <c r="I2873">
        <v>269.76</v>
      </c>
      <c r="Q2873" t="s">
        <v>49</v>
      </c>
    </row>
    <row r="2874" spans="2:17" hidden="1" x14ac:dyDescent="0.25">
      <c r="B2874">
        <v>129003</v>
      </c>
      <c r="C2874" t="s">
        <v>2374</v>
      </c>
      <c r="D2874" t="s">
        <v>3836</v>
      </c>
      <c r="E2874" t="s">
        <v>5818</v>
      </c>
      <c r="F2874" t="s">
        <v>3887</v>
      </c>
      <c r="G2874" t="s">
        <v>79</v>
      </c>
      <c r="H2874">
        <v>45649</v>
      </c>
      <c r="I2874">
        <v>9022.5300000000007</v>
      </c>
      <c r="Q2874" t="s">
        <v>49</v>
      </c>
    </row>
    <row r="2875" spans="2:17" hidden="1" x14ac:dyDescent="0.25">
      <c r="B2875">
        <v>107297</v>
      </c>
      <c r="C2875" t="s">
        <v>286</v>
      </c>
      <c r="D2875" t="s">
        <v>3836</v>
      </c>
      <c r="E2875" t="s">
        <v>5819</v>
      </c>
      <c r="F2875" t="s">
        <v>5820</v>
      </c>
      <c r="G2875" t="s">
        <v>79</v>
      </c>
      <c r="H2875">
        <v>45653</v>
      </c>
      <c r="I2875">
        <v>3591.24</v>
      </c>
      <c r="Q2875" t="s">
        <v>49</v>
      </c>
    </row>
    <row r="2876" spans="2:17" hidden="1" x14ac:dyDescent="0.25">
      <c r="B2876">
        <v>122247</v>
      </c>
      <c r="C2876" t="s">
        <v>111</v>
      </c>
      <c r="D2876" t="s">
        <v>3836</v>
      </c>
      <c r="E2876" t="s">
        <v>5821</v>
      </c>
      <c r="F2876" t="s">
        <v>5822</v>
      </c>
      <c r="G2876" t="s">
        <v>79</v>
      </c>
      <c r="H2876">
        <v>45594</v>
      </c>
      <c r="I2876">
        <v>32215.68</v>
      </c>
      <c r="Q2876" t="s">
        <v>49</v>
      </c>
    </row>
    <row r="2877" spans="2:17" hidden="1" x14ac:dyDescent="0.25">
      <c r="B2877">
        <v>107768</v>
      </c>
      <c r="C2877" t="s">
        <v>225</v>
      </c>
      <c r="D2877" t="s">
        <v>3836</v>
      </c>
      <c r="E2877" t="s">
        <v>5823</v>
      </c>
      <c r="F2877" t="s">
        <v>4103</v>
      </c>
      <c r="G2877" t="s">
        <v>79</v>
      </c>
      <c r="H2877">
        <v>45621</v>
      </c>
      <c r="I2877">
        <v>608.09</v>
      </c>
      <c r="Q2877" t="s">
        <v>49</v>
      </c>
    </row>
    <row r="2878" spans="2:17" hidden="1" x14ac:dyDescent="0.25">
      <c r="B2878">
        <v>103423</v>
      </c>
      <c r="C2878" t="s">
        <v>82</v>
      </c>
      <c r="D2878" t="s">
        <v>3836</v>
      </c>
      <c r="E2878" t="s">
        <v>5824</v>
      </c>
      <c r="F2878" t="s">
        <v>4093</v>
      </c>
      <c r="G2878" t="s">
        <v>79</v>
      </c>
      <c r="H2878">
        <v>45579</v>
      </c>
      <c r="I2878">
        <v>1228.29</v>
      </c>
      <c r="Q2878" t="s">
        <v>49</v>
      </c>
    </row>
    <row r="2879" spans="2:17" hidden="1" x14ac:dyDescent="0.25">
      <c r="B2879">
        <v>104758</v>
      </c>
      <c r="C2879" t="s">
        <v>188</v>
      </c>
      <c r="D2879" t="s">
        <v>3836</v>
      </c>
      <c r="E2879" t="s">
        <v>5825</v>
      </c>
      <c r="F2879" t="s">
        <v>5826</v>
      </c>
      <c r="G2879" t="s">
        <v>101</v>
      </c>
      <c r="H2879">
        <v>45686</v>
      </c>
      <c r="I2879">
        <v>241.2</v>
      </c>
      <c r="Q2879" t="s">
        <v>49</v>
      </c>
    </row>
    <row r="2880" spans="2:17" hidden="1" x14ac:dyDescent="0.25">
      <c r="B2880">
        <v>103423</v>
      </c>
      <c r="C2880" t="s">
        <v>82</v>
      </c>
      <c r="D2880" t="s">
        <v>3836</v>
      </c>
      <c r="E2880" t="s">
        <v>5827</v>
      </c>
      <c r="F2880" t="s">
        <v>5828</v>
      </c>
      <c r="G2880" t="s">
        <v>79</v>
      </c>
      <c r="H2880">
        <v>45588</v>
      </c>
      <c r="I2880">
        <v>1558.39</v>
      </c>
      <c r="Q2880" t="s">
        <v>49</v>
      </c>
    </row>
    <row r="2881" spans="2:17" hidden="1" x14ac:dyDescent="0.25">
      <c r="B2881">
        <v>107786</v>
      </c>
      <c r="C2881" t="s">
        <v>242</v>
      </c>
      <c r="D2881" t="s">
        <v>3836</v>
      </c>
      <c r="E2881" t="s">
        <v>5829</v>
      </c>
      <c r="F2881" t="s">
        <v>5830</v>
      </c>
      <c r="G2881" t="s">
        <v>79</v>
      </c>
      <c r="H2881">
        <v>45642</v>
      </c>
      <c r="I2881">
        <v>155.97</v>
      </c>
      <c r="Q2881" t="s">
        <v>49</v>
      </c>
    </row>
    <row r="2882" spans="2:17" hidden="1" x14ac:dyDescent="0.25">
      <c r="B2882">
        <v>107297</v>
      </c>
      <c r="C2882" t="s">
        <v>286</v>
      </c>
      <c r="D2882" t="s">
        <v>3836</v>
      </c>
      <c r="E2882" t="s">
        <v>5831</v>
      </c>
      <c r="F2882" t="s">
        <v>5832</v>
      </c>
      <c r="G2882" t="s">
        <v>79</v>
      </c>
      <c r="H2882">
        <v>45621</v>
      </c>
      <c r="I2882">
        <v>1635.84</v>
      </c>
      <c r="Q2882" t="s">
        <v>49</v>
      </c>
    </row>
    <row r="2883" spans="2:17" hidden="1" x14ac:dyDescent="0.25">
      <c r="B2883">
        <v>107297</v>
      </c>
      <c r="C2883" t="s">
        <v>286</v>
      </c>
      <c r="D2883" t="s">
        <v>3836</v>
      </c>
      <c r="E2883" t="s">
        <v>5833</v>
      </c>
      <c r="F2883" t="s">
        <v>5834</v>
      </c>
      <c r="G2883" t="s">
        <v>79</v>
      </c>
      <c r="H2883">
        <v>45638</v>
      </c>
      <c r="I2883">
        <v>553.15</v>
      </c>
      <c r="Q2883" t="s">
        <v>49</v>
      </c>
    </row>
    <row r="2884" spans="2:17" hidden="1" x14ac:dyDescent="0.25">
      <c r="B2884">
        <v>107297</v>
      </c>
      <c r="C2884" t="s">
        <v>286</v>
      </c>
      <c r="D2884" t="s">
        <v>3836</v>
      </c>
      <c r="E2884" t="s">
        <v>5835</v>
      </c>
      <c r="F2884" t="s">
        <v>5836</v>
      </c>
      <c r="G2884" t="s">
        <v>79</v>
      </c>
      <c r="H2884">
        <v>45642</v>
      </c>
      <c r="I2884">
        <v>1552.58</v>
      </c>
      <c r="Q2884" t="s">
        <v>49</v>
      </c>
    </row>
    <row r="2885" spans="2:17" hidden="1" x14ac:dyDescent="0.25">
      <c r="B2885">
        <v>107297</v>
      </c>
      <c r="C2885" t="s">
        <v>286</v>
      </c>
      <c r="D2885" t="s">
        <v>3836</v>
      </c>
      <c r="E2885" t="s">
        <v>5837</v>
      </c>
      <c r="F2885" t="s">
        <v>4777</v>
      </c>
      <c r="G2885" t="s">
        <v>79</v>
      </c>
      <c r="H2885">
        <v>45666</v>
      </c>
      <c r="I2885">
        <v>171.49</v>
      </c>
      <c r="Q2885" t="s">
        <v>49</v>
      </c>
    </row>
    <row r="2886" spans="2:17" hidden="1" x14ac:dyDescent="0.25">
      <c r="B2886">
        <v>104758</v>
      </c>
      <c r="C2886" t="s">
        <v>188</v>
      </c>
      <c r="D2886" t="s">
        <v>3836</v>
      </c>
      <c r="E2886" t="s">
        <v>5838</v>
      </c>
      <c r="F2886" t="s">
        <v>5230</v>
      </c>
      <c r="G2886" t="s">
        <v>101</v>
      </c>
      <c r="H2886">
        <v>45688</v>
      </c>
      <c r="I2886">
        <v>1115.05</v>
      </c>
      <c r="Q2886" t="s">
        <v>49</v>
      </c>
    </row>
    <row r="2887" spans="2:17" hidden="1" x14ac:dyDescent="0.25">
      <c r="B2887">
        <v>121550</v>
      </c>
      <c r="C2887" t="s">
        <v>418</v>
      </c>
      <c r="D2887" t="s">
        <v>3836</v>
      </c>
      <c r="E2887" t="s">
        <v>5839</v>
      </c>
      <c r="F2887" t="s">
        <v>5840</v>
      </c>
      <c r="G2887" t="s">
        <v>101</v>
      </c>
      <c r="H2887">
        <v>45684</v>
      </c>
      <c r="I2887">
        <v>2460.15</v>
      </c>
      <c r="Q2887" t="s">
        <v>49</v>
      </c>
    </row>
    <row r="2888" spans="2:17" hidden="1" x14ac:dyDescent="0.25">
      <c r="B2888">
        <v>108481</v>
      </c>
      <c r="C2888" t="s">
        <v>121</v>
      </c>
      <c r="D2888" t="s">
        <v>3836</v>
      </c>
      <c r="E2888" t="s">
        <v>5841</v>
      </c>
      <c r="F2888" t="s">
        <v>5842</v>
      </c>
      <c r="G2888" t="s">
        <v>79</v>
      </c>
      <c r="H2888">
        <v>45636</v>
      </c>
      <c r="I2888">
        <v>20780.48</v>
      </c>
      <c r="Q2888" t="s">
        <v>49</v>
      </c>
    </row>
    <row r="2889" spans="2:17" hidden="1" x14ac:dyDescent="0.25">
      <c r="B2889">
        <v>103423</v>
      </c>
      <c r="C2889" t="s">
        <v>82</v>
      </c>
      <c r="D2889" t="s">
        <v>3836</v>
      </c>
      <c r="E2889" t="s">
        <v>5843</v>
      </c>
      <c r="F2889" t="s">
        <v>5844</v>
      </c>
      <c r="G2889" t="s">
        <v>79</v>
      </c>
      <c r="H2889">
        <v>45592</v>
      </c>
      <c r="I2889">
        <v>205.64</v>
      </c>
      <c r="Q2889" t="s">
        <v>49</v>
      </c>
    </row>
    <row r="2890" spans="2:17" hidden="1" x14ac:dyDescent="0.25">
      <c r="B2890">
        <v>127228</v>
      </c>
      <c r="C2890" t="s">
        <v>355</v>
      </c>
      <c r="D2890" t="s">
        <v>3836</v>
      </c>
      <c r="E2890" t="s">
        <v>5845</v>
      </c>
      <c r="F2890" t="s">
        <v>4915</v>
      </c>
      <c r="G2890" t="s">
        <v>79</v>
      </c>
      <c r="H2890">
        <v>45649</v>
      </c>
      <c r="I2890">
        <v>6740.5</v>
      </c>
      <c r="Q2890" t="s">
        <v>49</v>
      </c>
    </row>
    <row r="2891" spans="2:17" hidden="1" x14ac:dyDescent="0.25">
      <c r="B2891">
        <v>107786</v>
      </c>
      <c r="C2891" t="s">
        <v>242</v>
      </c>
      <c r="D2891" t="s">
        <v>3836</v>
      </c>
      <c r="E2891" t="s">
        <v>5846</v>
      </c>
      <c r="F2891" t="s">
        <v>5847</v>
      </c>
      <c r="G2891" t="s">
        <v>101</v>
      </c>
      <c r="H2891">
        <v>45677</v>
      </c>
      <c r="I2891">
        <v>153.71</v>
      </c>
      <c r="Q2891" t="s">
        <v>49</v>
      </c>
    </row>
    <row r="2892" spans="2:17" hidden="1" x14ac:dyDescent="0.25">
      <c r="B2892">
        <v>103423</v>
      </c>
      <c r="C2892" t="s">
        <v>82</v>
      </c>
      <c r="D2892" t="s">
        <v>3836</v>
      </c>
      <c r="E2892" t="s">
        <v>5848</v>
      </c>
      <c r="F2892" t="s">
        <v>5849</v>
      </c>
      <c r="G2892" t="s">
        <v>79</v>
      </c>
      <c r="H2892">
        <v>45610</v>
      </c>
      <c r="I2892">
        <v>347.05</v>
      </c>
      <c r="Q2892" t="s">
        <v>49</v>
      </c>
    </row>
    <row r="2893" spans="2:17" hidden="1" x14ac:dyDescent="0.25">
      <c r="B2893">
        <v>1919</v>
      </c>
      <c r="C2893" t="s">
        <v>5851</v>
      </c>
      <c r="D2893" t="s">
        <v>3836</v>
      </c>
      <c r="E2893" t="s">
        <v>5852</v>
      </c>
      <c r="F2893" t="s">
        <v>4117</v>
      </c>
      <c r="G2893" t="s">
        <v>79</v>
      </c>
      <c r="H2893">
        <v>45582</v>
      </c>
      <c r="I2893">
        <v>1779</v>
      </c>
      <c r="Q2893" t="s">
        <v>49</v>
      </c>
    </row>
    <row r="2894" spans="2:17" hidden="1" x14ac:dyDescent="0.25">
      <c r="B2894">
        <v>107786</v>
      </c>
      <c r="C2894" t="s">
        <v>242</v>
      </c>
      <c r="D2894" t="s">
        <v>3836</v>
      </c>
      <c r="E2894" t="s">
        <v>5853</v>
      </c>
      <c r="F2894" t="s">
        <v>4327</v>
      </c>
      <c r="G2894" t="s">
        <v>79</v>
      </c>
      <c r="H2894">
        <v>45586</v>
      </c>
      <c r="I2894">
        <v>1935.07</v>
      </c>
      <c r="Q2894" t="s">
        <v>49</v>
      </c>
    </row>
    <row r="2895" spans="2:17" hidden="1" x14ac:dyDescent="0.25">
      <c r="B2895">
        <v>107297</v>
      </c>
      <c r="C2895" t="s">
        <v>286</v>
      </c>
      <c r="D2895" t="s">
        <v>3836</v>
      </c>
      <c r="E2895" t="s">
        <v>5854</v>
      </c>
      <c r="F2895" t="s">
        <v>5855</v>
      </c>
      <c r="G2895" t="s">
        <v>79</v>
      </c>
      <c r="H2895">
        <v>45590</v>
      </c>
      <c r="I2895">
        <v>14169.02</v>
      </c>
      <c r="Q2895" t="s">
        <v>49</v>
      </c>
    </row>
    <row r="2896" spans="2:17" hidden="1" x14ac:dyDescent="0.25">
      <c r="B2896">
        <v>104758</v>
      </c>
      <c r="C2896" t="s">
        <v>188</v>
      </c>
      <c r="D2896" t="s">
        <v>3836</v>
      </c>
      <c r="E2896" t="s">
        <v>5856</v>
      </c>
      <c r="F2896" t="s">
        <v>5857</v>
      </c>
      <c r="G2896" t="s">
        <v>79</v>
      </c>
      <c r="H2896">
        <v>45587</v>
      </c>
      <c r="I2896">
        <v>155.52000000000001</v>
      </c>
      <c r="Q2896" t="s">
        <v>49</v>
      </c>
    </row>
    <row r="2897" spans="2:17" hidden="1" x14ac:dyDescent="0.25">
      <c r="B2897">
        <v>104758</v>
      </c>
      <c r="C2897" t="s">
        <v>188</v>
      </c>
      <c r="D2897" t="s">
        <v>3836</v>
      </c>
      <c r="E2897" t="s">
        <v>5858</v>
      </c>
      <c r="F2897" t="s">
        <v>5859</v>
      </c>
      <c r="G2897" t="s">
        <v>79</v>
      </c>
      <c r="H2897">
        <v>45637</v>
      </c>
      <c r="I2897">
        <v>80.400000000000006</v>
      </c>
      <c r="Q2897" t="s">
        <v>49</v>
      </c>
    </row>
    <row r="2898" spans="2:17" hidden="1" x14ac:dyDescent="0.25">
      <c r="B2898">
        <v>103423</v>
      </c>
      <c r="C2898" t="s">
        <v>82</v>
      </c>
      <c r="D2898" t="s">
        <v>3836</v>
      </c>
      <c r="E2898" t="s">
        <v>5860</v>
      </c>
      <c r="F2898" t="s">
        <v>5861</v>
      </c>
      <c r="G2898" t="s">
        <v>79</v>
      </c>
      <c r="H2898">
        <v>45601</v>
      </c>
      <c r="I2898">
        <v>2688.04</v>
      </c>
      <c r="Q2898" t="s">
        <v>49</v>
      </c>
    </row>
    <row r="2899" spans="2:17" hidden="1" x14ac:dyDescent="0.25">
      <c r="B2899">
        <v>104758</v>
      </c>
      <c r="C2899" t="s">
        <v>188</v>
      </c>
      <c r="D2899" t="s">
        <v>3836</v>
      </c>
      <c r="E2899" t="s">
        <v>5862</v>
      </c>
      <c r="F2899" t="s">
        <v>5863</v>
      </c>
      <c r="G2899" t="s">
        <v>101</v>
      </c>
      <c r="H2899">
        <v>45688</v>
      </c>
      <c r="I2899">
        <v>6498</v>
      </c>
      <c r="Q2899" t="s">
        <v>49</v>
      </c>
    </row>
    <row r="2900" spans="2:17" hidden="1" x14ac:dyDescent="0.25">
      <c r="B2900">
        <v>107786</v>
      </c>
      <c r="C2900" t="s">
        <v>242</v>
      </c>
      <c r="D2900" t="s">
        <v>3836</v>
      </c>
      <c r="E2900" t="s">
        <v>5864</v>
      </c>
      <c r="F2900" t="s">
        <v>5525</v>
      </c>
      <c r="G2900" t="s">
        <v>101</v>
      </c>
      <c r="H2900">
        <v>45691</v>
      </c>
      <c r="I2900">
        <v>128.06</v>
      </c>
      <c r="Q2900" t="s">
        <v>49</v>
      </c>
    </row>
    <row r="2901" spans="2:17" hidden="1" x14ac:dyDescent="0.25">
      <c r="B2901">
        <v>107486</v>
      </c>
      <c r="C2901" t="s">
        <v>308</v>
      </c>
      <c r="D2901" t="s">
        <v>3836</v>
      </c>
      <c r="E2901" t="s">
        <v>5865</v>
      </c>
      <c r="F2901" t="s">
        <v>5866</v>
      </c>
      <c r="G2901" t="s">
        <v>101</v>
      </c>
      <c r="H2901">
        <v>45702</v>
      </c>
      <c r="I2901">
        <v>205.96</v>
      </c>
      <c r="Q2901" t="s">
        <v>49</v>
      </c>
    </row>
    <row r="2902" spans="2:17" hidden="1" x14ac:dyDescent="0.25">
      <c r="B2902">
        <v>122430</v>
      </c>
      <c r="C2902" t="s">
        <v>127</v>
      </c>
      <c r="D2902" t="s">
        <v>3836</v>
      </c>
      <c r="E2902" t="s">
        <v>5867</v>
      </c>
      <c r="F2902" t="s">
        <v>5226</v>
      </c>
      <c r="G2902" t="s">
        <v>101</v>
      </c>
      <c r="H2902">
        <v>45688</v>
      </c>
      <c r="I2902">
        <v>349.8</v>
      </c>
      <c r="Q2902" t="s">
        <v>49</v>
      </c>
    </row>
    <row r="2903" spans="2:17" hidden="1" x14ac:dyDescent="0.25">
      <c r="B2903">
        <v>107486</v>
      </c>
      <c r="C2903" t="s">
        <v>308</v>
      </c>
      <c r="D2903" t="s">
        <v>3836</v>
      </c>
      <c r="E2903" t="s">
        <v>5868</v>
      </c>
      <c r="F2903" t="s">
        <v>5869</v>
      </c>
      <c r="G2903" t="s">
        <v>79</v>
      </c>
      <c r="H2903">
        <v>45642</v>
      </c>
      <c r="I2903">
        <v>686.79</v>
      </c>
      <c r="Q2903" t="s">
        <v>49</v>
      </c>
    </row>
    <row r="2904" spans="2:17" hidden="1" x14ac:dyDescent="0.25">
      <c r="B2904">
        <v>104758</v>
      </c>
      <c r="C2904" t="s">
        <v>188</v>
      </c>
      <c r="D2904" t="s">
        <v>3836</v>
      </c>
      <c r="E2904" t="s">
        <v>5870</v>
      </c>
      <c r="F2904" t="s">
        <v>5871</v>
      </c>
      <c r="G2904" t="s">
        <v>79</v>
      </c>
      <c r="H2904">
        <v>45716</v>
      </c>
      <c r="I2904">
        <v>0</v>
      </c>
      <c r="Q2904" t="s">
        <v>49</v>
      </c>
    </row>
    <row r="2905" spans="2:17" hidden="1" x14ac:dyDescent="0.25">
      <c r="B2905">
        <v>107860</v>
      </c>
      <c r="C2905" t="s">
        <v>103</v>
      </c>
      <c r="D2905" t="s">
        <v>3836</v>
      </c>
      <c r="E2905" t="s">
        <v>5872</v>
      </c>
      <c r="F2905" t="s">
        <v>5873</v>
      </c>
      <c r="G2905" t="s">
        <v>79</v>
      </c>
      <c r="H2905">
        <v>45569</v>
      </c>
      <c r="I2905">
        <v>780.65</v>
      </c>
      <c r="Q2905" t="s">
        <v>49</v>
      </c>
    </row>
    <row r="2906" spans="2:17" hidden="1" x14ac:dyDescent="0.25">
      <c r="B2906">
        <v>122430</v>
      </c>
      <c r="C2906" t="s">
        <v>127</v>
      </c>
      <c r="D2906" t="s">
        <v>3836</v>
      </c>
      <c r="E2906" t="s">
        <v>5874</v>
      </c>
      <c r="F2906" t="s">
        <v>5875</v>
      </c>
      <c r="G2906" t="s">
        <v>101</v>
      </c>
      <c r="H2906">
        <v>45685</v>
      </c>
      <c r="I2906">
        <v>21.06</v>
      </c>
      <c r="Q2906" t="s">
        <v>49</v>
      </c>
    </row>
    <row r="2907" spans="2:17" hidden="1" x14ac:dyDescent="0.25">
      <c r="B2907">
        <v>107659</v>
      </c>
      <c r="C2907" t="s">
        <v>679</v>
      </c>
      <c r="D2907" t="s">
        <v>3836</v>
      </c>
      <c r="E2907" t="s">
        <v>5876</v>
      </c>
      <c r="F2907" t="s">
        <v>5877</v>
      </c>
      <c r="G2907" t="s">
        <v>79</v>
      </c>
      <c r="H2907">
        <v>45678</v>
      </c>
      <c r="I2907">
        <v>51.02</v>
      </c>
      <c r="Q2907" t="s">
        <v>49</v>
      </c>
    </row>
    <row r="2908" spans="2:17" hidden="1" x14ac:dyDescent="0.25">
      <c r="B2908">
        <v>103423</v>
      </c>
      <c r="C2908" t="s">
        <v>82</v>
      </c>
      <c r="D2908" t="s">
        <v>3836</v>
      </c>
      <c r="E2908" t="s">
        <v>5878</v>
      </c>
      <c r="F2908" t="s">
        <v>4583</v>
      </c>
      <c r="G2908" t="s">
        <v>101</v>
      </c>
      <c r="H2908">
        <v>45699</v>
      </c>
      <c r="I2908">
        <v>1847.4</v>
      </c>
      <c r="Q2908" t="s">
        <v>49</v>
      </c>
    </row>
    <row r="2909" spans="2:17" hidden="1" x14ac:dyDescent="0.25">
      <c r="B2909">
        <v>104758</v>
      </c>
      <c r="C2909" t="s">
        <v>188</v>
      </c>
      <c r="D2909" t="s">
        <v>3836</v>
      </c>
      <c r="E2909" t="s">
        <v>5879</v>
      </c>
      <c r="F2909" t="s">
        <v>5880</v>
      </c>
      <c r="G2909" t="s">
        <v>79</v>
      </c>
      <c r="H2909">
        <v>45567</v>
      </c>
      <c r="I2909">
        <v>-634.20000000000005</v>
      </c>
      <c r="Q2909" t="s">
        <v>49</v>
      </c>
    </row>
    <row r="2910" spans="2:17" hidden="1" x14ac:dyDescent="0.25">
      <c r="B2910">
        <v>103423</v>
      </c>
      <c r="C2910" t="s">
        <v>82</v>
      </c>
      <c r="D2910" t="s">
        <v>3836</v>
      </c>
      <c r="E2910" t="s">
        <v>5881</v>
      </c>
      <c r="F2910" t="s">
        <v>5882</v>
      </c>
      <c r="G2910" t="s">
        <v>101</v>
      </c>
      <c r="H2910">
        <v>45669</v>
      </c>
      <c r="I2910">
        <v>6708.03</v>
      </c>
      <c r="Q2910" t="s">
        <v>49</v>
      </c>
    </row>
    <row r="2911" spans="2:17" hidden="1" x14ac:dyDescent="0.25">
      <c r="B2911">
        <v>103423</v>
      </c>
      <c r="C2911" t="s">
        <v>82</v>
      </c>
      <c r="D2911" t="s">
        <v>3836</v>
      </c>
      <c r="E2911" t="s">
        <v>5883</v>
      </c>
      <c r="F2911" t="s">
        <v>5884</v>
      </c>
      <c r="G2911" t="s">
        <v>101</v>
      </c>
      <c r="H2911">
        <v>45683</v>
      </c>
      <c r="I2911">
        <v>807.69</v>
      </c>
      <c r="Q2911" t="s">
        <v>49</v>
      </c>
    </row>
    <row r="2912" spans="2:17" hidden="1" x14ac:dyDescent="0.25">
      <c r="B2912">
        <v>107297</v>
      </c>
      <c r="C2912" t="s">
        <v>286</v>
      </c>
      <c r="D2912" t="s">
        <v>3836</v>
      </c>
      <c r="E2912" t="s">
        <v>5885</v>
      </c>
      <c r="F2912" t="s">
        <v>3861</v>
      </c>
      <c r="G2912" t="s">
        <v>79</v>
      </c>
      <c r="H2912">
        <v>45652</v>
      </c>
      <c r="I2912">
        <v>23890.03</v>
      </c>
      <c r="Q2912" t="s">
        <v>49</v>
      </c>
    </row>
    <row r="2913" spans="2:17" hidden="1" x14ac:dyDescent="0.25">
      <c r="B2913">
        <v>103423</v>
      </c>
      <c r="C2913" t="s">
        <v>82</v>
      </c>
      <c r="D2913" t="s">
        <v>3836</v>
      </c>
      <c r="E2913" t="s">
        <v>5886</v>
      </c>
      <c r="F2913" t="s">
        <v>5887</v>
      </c>
      <c r="G2913" t="s">
        <v>101</v>
      </c>
      <c r="H2913">
        <v>45676</v>
      </c>
      <c r="I2913">
        <v>2450.08</v>
      </c>
      <c r="Q2913" t="s">
        <v>49</v>
      </c>
    </row>
    <row r="2914" spans="2:17" hidden="1" x14ac:dyDescent="0.25">
      <c r="B2914">
        <v>107486</v>
      </c>
      <c r="C2914" t="s">
        <v>308</v>
      </c>
      <c r="D2914" t="s">
        <v>3836</v>
      </c>
      <c r="E2914" t="s">
        <v>5888</v>
      </c>
      <c r="F2914" t="s">
        <v>5869</v>
      </c>
      <c r="G2914" t="s">
        <v>79</v>
      </c>
      <c r="H2914">
        <v>45645</v>
      </c>
      <c r="I2914">
        <v>1563.42</v>
      </c>
      <c r="Q2914" t="s">
        <v>49</v>
      </c>
    </row>
    <row r="2915" spans="2:17" hidden="1" x14ac:dyDescent="0.25">
      <c r="B2915">
        <v>103423</v>
      </c>
      <c r="C2915" t="s">
        <v>82</v>
      </c>
      <c r="D2915" t="s">
        <v>3836</v>
      </c>
      <c r="E2915" t="s">
        <v>5889</v>
      </c>
      <c r="F2915" t="s">
        <v>5890</v>
      </c>
      <c r="G2915" t="s">
        <v>101</v>
      </c>
      <c r="H2915">
        <v>45664</v>
      </c>
      <c r="I2915">
        <v>3222.2</v>
      </c>
      <c r="Q2915" t="s">
        <v>49</v>
      </c>
    </row>
    <row r="2916" spans="2:17" hidden="1" x14ac:dyDescent="0.25">
      <c r="B2916">
        <v>121550</v>
      </c>
      <c r="C2916" t="s">
        <v>418</v>
      </c>
      <c r="D2916" t="s">
        <v>3836</v>
      </c>
      <c r="E2916" t="s">
        <v>5891</v>
      </c>
      <c r="F2916" t="s">
        <v>5892</v>
      </c>
      <c r="G2916" t="s">
        <v>79</v>
      </c>
      <c r="H2916">
        <v>45614</v>
      </c>
      <c r="I2916">
        <v>0</v>
      </c>
      <c r="Q2916" t="s">
        <v>49</v>
      </c>
    </row>
    <row r="2917" spans="2:17" hidden="1" x14ac:dyDescent="0.25">
      <c r="B2917">
        <v>110041</v>
      </c>
      <c r="C2917" t="s">
        <v>1894</v>
      </c>
      <c r="D2917" t="s">
        <v>3836</v>
      </c>
      <c r="E2917" t="s">
        <v>5893</v>
      </c>
      <c r="F2917" t="s">
        <v>5894</v>
      </c>
      <c r="G2917" t="s">
        <v>79</v>
      </c>
      <c r="H2917">
        <v>45663</v>
      </c>
      <c r="I2917">
        <v>4098</v>
      </c>
      <c r="Q2917" t="s">
        <v>49</v>
      </c>
    </row>
    <row r="2918" spans="2:17" hidden="1" x14ac:dyDescent="0.25">
      <c r="B2918">
        <v>103423</v>
      </c>
      <c r="C2918" t="s">
        <v>82</v>
      </c>
      <c r="D2918" t="s">
        <v>3836</v>
      </c>
      <c r="E2918" t="s">
        <v>5895</v>
      </c>
      <c r="F2918" t="s">
        <v>3841</v>
      </c>
      <c r="G2918" t="s">
        <v>79</v>
      </c>
      <c r="H2918">
        <v>45599</v>
      </c>
      <c r="I2918">
        <v>15428.61</v>
      </c>
      <c r="Q2918" t="s">
        <v>49</v>
      </c>
    </row>
    <row r="2919" spans="2:17" hidden="1" x14ac:dyDescent="0.25">
      <c r="B2919">
        <v>121550</v>
      </c>
      <c r="C2919" t="s">
        <v>418</v>
      </c>
      <c r="D2919" t="s">
        <v>3836</v>
      </c>
      <c r="E2919" t="s">
        <v>5896</v>
      </c>
      <c r="F2919" t="s">
        <v>5579</v>
      </c>
      <c r="G2919" t="s">
        <v>101</v>
      </c>
      <c r="H2919">
        <v>45688</v>
      </c>
      <c r="I2919">
        <v>2558.9</v>
      </c>
      <c r="Q2919" t="s">
        <v>49</v>
      </c>
    </row>
    <row r="2920" spans="2:17" hidden="1" x14ac:dyDescent="0.25">
      <c r="B2920">
        <v>108481</v>
      </c>
      <c r="C2920" t="s">
        <v>121</v>
      </c>
      <c r="D2920" t="s">
        <v>3836</v>
      </c>
      <c r="E2920" t="s">
        <v>5897</v>
      </c>
      <c r="F2920" t="s">
        <v>5898</v>
      </c>
      <c r="G2920" t="s">
        <v>79</v>
      </c>
      <c r="H2920">
        <v>45603</v>
      </c>
      <c r="I2920">
        <v>2816.6</v>
      </c>
      <c r="Q2920" t="s">
        <v>49</v>
      </c>
    </row>
    <row r="2921" spans="2:17" hidden="1" x14ac:dyDescent="0.25">
      <c r="B2921">
        <v>101857</v>
      </c>
      <c r="C2921" t="s">
        <v>565</v>
      </c>
      <c r="D2921" t="s">
        <v>3836</v>
      </c>
      <c r="E2921" t="s">
        <v>5899</v>
      </c>
      <c r="F2921" t="s">
        <v>5900</v>
      </c>
      <c r="G2921" t="s">
        <v>79</v>
      </c>
      <c r="H2921">
        <v>45639</v>
      </c>
      <c r="I2921">
        <v>290.56</v>
      </c>
      <c r="Q2921" t="s">
        <v>49</v>
      </c>
    </row>
    <row r="2922" spans="2:17" hidden="1" x14ac:dyDescent="0.25">
      <c r="B2922">
        <v>104758</v>
      </c>
      <c r="C2922" t="s">
        <v>188</v>
      </c>
      <c r="D2922" t="s">
        <v>3836</v>
      </c>
      <c r="E2922" t="s">
        <v>5901</v>
      </c>
      <c r="F2922" t="s">
        <v>5902</v>
      </c>
      <c r="G2922" t="s">
        <v>79</v>
      </c>
      <c r="H2922">
        <v>45630</v>
      </c>
      <c r="I2922">
        <v>309.58</v>
      </c>
      <c r="Q2922" t="s">
        <v>49</v>
      </c>
    </row>
    <row r="2923" spans="2:17" hidden="1" x14ac:dyDescent="0.25">
      <c r="B2923">
        <v>121019</v>
      </c>
      <c r="C2923" t="s">
        <v>594</v>
      </c>
      <c r="D2923" t="s">
        <v>3836</v>
      </c>
      <c r="E2923" t="s">
        <v>5903</v>
      </c>
      <c r="F2923" t="s">
        <v>5904</v>
      </c>
      <c r="G2923" t="s">
        <v>79</v>
      </c>
      <c r="H2923">
        <v>45590</v>
      </c>
      <c r="I2923">
        <v>1030</v>
      </c>
      <c r="Q2923" t="s">
        <v>49</v>
      </c>
    </row>
    <row r="2924" spans="2:17" hidden="1" x14ac:dyDescent="0.25">
      <c r="B2924">
        <v>104758</v>
      </c>
      <c r="C2924" t="s">
        <v>188</v>
      </c>
      <c r="D2924" t="s">
        <v>3836</v>
      </c>
      <c r="E2924" t="s">
        <v>5905</v>
      </c>
      <c r="F2924" t="s">
        <v>5906</v>
      </c>
      <c r="G2924" t="s">
        <v>101</v>
      </c>
      <c r="H2924">
        <v>45678</v>
      </c>
      <c r="I2924">
        <v>7166.25</v>
      </c>
      <c r="Q2924" t="s">
        <v>49</v>
      </c>
    </row>
    <row r="2925" spans="2:17" hidden="1" x14ac:dyDescent="0.25">
      <c r="B2925">
        <v>103423</v>
      </c>
      <c r="C2925" t="s">
        <v>82</v>
      </c>
      <c r="D2925" t="s">
        <v>3836</v>
      </c>
      <c r="E2925" t="s">
        <v>5907</v>
      </c>
      <c r="F2925" t="s">
        <v>5908</v>
      </c>
      <c r="G2925" t="s">
        <v>79</v>
      </c>
      <c r="H2925">
        <v>45572</v>
      </c>
      <c r="I2925">
        <v>3816.33</v>
      </c>
      <c r="Q2925" t="s">
        <v>49</v>
      </c>
    </row>
    <row r="2926" spans="2:17" hidden="1" x14ac:dyDescent="0.25">
      <c r="B2926">
        <v>126695</v>
      </c>
      <c r="C2926" t="s">
        <v>167</v>
      </c>
      <c r="D2926" t="s">
        <v>3836</v>
      </c>
      <c r="E2926" t="s">
        <v>5909</v>
      </c>
      <c r="F2926" t="s">
        <v>5910</v>
      </c>
      <c r="G2926" t="s">
        <v>101</v>
      </c>
      <c r="H2926">
        <v>45695</v>
      </c>
      <c r="I2926">
        <v>7205.61</v>
      </c>
      <c r="Q2926" t="s">
        <v>49</v>
      </c>
    </row>
    <row r="2927" spans="2:17" hidden="1" x14ac:dyDescent="0.25">
      <c r="B2927">
        <v>103423</v>
      </c>
      <c r="C2927" t="s">
        <v>82</v>
      </c>
      <c r="D2927" t="s">
        <v>3836</v>
      </c>
      <c r="E2927" t="s">
        <v>5911</v>
      </c>
      <c r="F2927" t="s">
        <v>5912</v>
      </c>
      <c r="G2927" t="s">
        <v>79</v>
      </c>
      <c r="H2927">
        <v>45617</v>
      </c>
      <c r="I2927">
        <v>-4876.62</v>
      </c>
      <c r="Q2927" t="s">
        <v>49</v>
      </c>
    </row>
    <row r="2928" spans="2:17" hidden="1" x14ac:dyDescent="0.25">
      <c r="B2928">
        <v>121429</v>
      </c>
      <c r="C2928" t="s">
        <v>4271</v>
      </c>
      <c r="D2928" t="s">
        <v>3836</v>
      </c>
      <c r="E2928" t="s">
        <v>5913</v>
      </c>
      <c r="F2928" t="s">
        <v>5914</v>
      </c>
      <c r="G2928" t="s">
        <v>79</v>
      </c>
      <c r="H2928">
        <v>45716</v>
      </c>
      <c r="I2928">
        <v>5213</v>
      </c>
      <c r="Q2928" t="s">
        <v>49</v>
      </c>
    </row>
    <row r="2929" spans="2:17" hidden="1" x14ac:dyDescent="0.25">
      <c r="B2929">
        <v>108164</v>
      </c>
      <c r="C2929" t="s">
        <v>86</v>
      </c>
      <c r="D2929" t="s">
        <v>3836</v>
      </c>
      <c r="E2929" t="s">
        <v>5915</v>
      </c>
      <c r="F2929" t="s">
        <v>5916</v>
      </c>
      <c r="G2929" t="s">
        <v>79</v>
      </c>
      <c r="H2929">
        <v>45636</v>
      </c>
      <c r="I2929">
        <v>2683.85</v>
      </c>
      <c r="Q2929" t="s">
        <v>49</v>
      </c>
    </row>
    <row r="2930" spans="2:17" hidden="1" x14ac:dyDescent="0.25">
      <c r="B2930">
        <v>127228</v>
      </c>
      <c r="C2930" t="s">
        <v>355</v>
      </c>
      <c r="D2930" t="s">
        <v>3836</v>
      </c>
      <c r="E2930" t="s">
        <v>5917</v>
      </c>
      <c r="F2930" t="s">
        <v>5918</v>
      </c>
      <c r="G2930" t="s">
        <v>79</v>
      </c>
      <c r="H2930">
        <v>45587</v>
      </c>
      <c r="I2930">
        <v>1306.95</v>
      </c>
      <c r="Q2930" t="s">
        <v>49</v>
      </c>
    </row>
    <row r="2931" spans="2:17" hidden="1" x14ac:dyDescent="0.25">
      <c r="B2931">
        <v>107659</v>
      </c>
      <c r="C2931" t="s">
        <v>679</v>
      </c>
      <c r="D2931" t="s">
        <v>3836</v>
      </c>
      <c r="E2931" t="s">
        <v>5919</v>
      </c>
      <c r="F2931" t="s">
        <v>5920</v>
      </c>
      <c r="G2931" t="s">
        <v>79</v>
      </c>
      <c r="H2931">
        <v>45611</v>
      </c>
      <c r="I2931">
        <v>2196.71</v>
      </c>
      <c r="Q2931" t="s">
        <v>49</v>
      </c>
    </row>
    <row r="2932" spans="2:17" hidden="1" x14ac:dyDescent="0.25">
      <c r="B2932">
        <v>104564</v>
      </c>
      <c r="C2932" t="s">
        <v>2388</v>
      </c>
      <c r="D2932" t="s">
        <v>3836</v>
      </c>
      <c r="E2932" t="s">
        <v>5921</v>
      </c>
      <c r="F2932" t="s">
        <v>5922</v>
      </c>
      <c r="G2932" t="s">
        <v>79</v>
      </c>
      <c r="H2932">
        <v>45596</v>
      </c>
      <c r="I2932">
        <v>9565.58</v>
      </c>
      <c r="Q2932" t="s">
        <v>49</v>
      </c>
    </row>
    <row r="2933" spans="2:17" hidden="1" x14ac:dyDescent="0.25">
      <c r="B2933">
        <v>126695</v>
      </c>
      <c r="C2933" t="s">
        <v>167</v>
      </c>
      <c r="D2933" t="s">
        <v>3836</v>
      </c>
      <c r="E2933" t="s">
        <v>5923</v>
      </c>
      <c r="F2933" t="s">
        <v>5924</v>
      </c>
      <c r="G2933" t="s">
        <v>79</v>
      </c>
      <c r="H2933">
        <v>45572</v>
      </c>
      <c r="I2933">
        <v>429</v>
      </c>
      <c r="Q2933" t="s">
        <v>49</v>
      </c>
    </row>
    <row r="2934" spans="2:17" hidden="1" x14ac:dyDescent="0.25">
      <c r="B2934">
        <v>104758</v>
      </c>
      <c r="C2934" t="s">
        <v>188</v>
      </c>
      <c r="D2934" t="s">
        <v>3836</v>
      </c>
      <c r="E2934" t="s">
        <v>5925</v>
      </c>
      <c r="F2934" t="s">
        <v>5926</v>
      </c>
      <c r="G2934" t="s">
        <v>79</v>
      </c>
      <c r="H2934">
        <v>45643</v>
      </c>
      <c r="I2934">
        <v>214.85</v>
      </c>
      <c r="Q2934" t="s">
        <v>49</v>
      </c>
    </row>
    <row r="2935" spans="2:17" hidden="1" x14ac:dyDescent="0.25">
      <c r="B2935">
        <v>103423</v>
      </c>
      <c r="C2935" t="s">
        <v>82</v>
      </c>
      <c r="D2935" t="s">
        <v>3836</v>
      </c>
      <c r="E2935" t="s">
        <v>5927</v>
      </c>
      <c r="F2935" t="s">
        <v>5928</v>
      </c>
      <c r="G2935" t="s">
        <v>79</v>
      </c>
      <c r="H2935">
        <v>45632</v>
      </c>
      <c r="I2935">
        <v>677.27</v>
      </c>
      <c r="Q2935" t="s">
        <v>49</v>
      </c>
    </row>
    <row r="2936" spans="2:17" hidden="1" x14ac:dyDescent="0.25">
      <c r="B2936">
        <v>107786</v>
      </c>
      <c r="C2936" t="s">
        <v>242</v>
      </c>
      <c r="D2936" t="s">
        <v>3836</v>
      </c>
      <c r="E2936" t="s">
        <v>5929</v>
      </c>
      <c r="F2936" t="s">
        <v>4933</v>
      </c>
      <c r="G2936" t="s">
        <v>79</v>
      </c>
      <c r="H2936">
        <v>45635</v>
      </c>
      <c r="I2936">
        <v>105.26</v>
      </c>
      <c r="Q2936" t="s">
        <v>49</v>
      </c>
    </row>
    <row r="2937" spans="2:17" hidden="1" x14ac:dyDescent="0.25">
      <c r="B2937">
        <v>104758</v>
      </c>
      <c r="C2937" t="s">
        <v>188</v>
      </c>
      <c r="D2937" t="s">
        <v>3836</v>
      </c>
      <c r="E2937" t="s">
        <v>5930</v>
      </c>
      <c r="F2937" t="s">
        <v>5931</v>
      </c>
      <c r="G2937" t="s">
        <v>79</v>
      </c>
      <c r="H2937">
        <v>45604</v>
      </c>
      <c r="I2937">
        <v>394.8</v>
      </c>
      <c r="Q2937" t="s">
        <v>49</v>
      </c>
    </row>
    <row r="2938" spans="2:17" hidden="1" x14ac:dyDescent="0.25">
      <c r="B2938">
        <v>104758</v>
      </c>
      <c r="C2938" t="s">
        <v>188</v>
      </c>
      <c r="D2938" t="s">
        <v>3836</v>
      </c>
      <c r="E2938" t="s">
        <v>5932</v>
      </c>
      <c r="F2938" t="s">
        <v>5933</v>
      </c>
      <c r="G2938" t="s">
        <v>79</v>
      </c>
      <c r="H2938">
        <v>45616</v>
      </c>
      <c r="I2938">
        <v>321.60000000000002</v>
      </c>
      <c r="Q2938" t="s">
        <v>49</v>
      </c>
    </row>
    <row r="2939" spans="2:17" hidden="1" x14ac:dyDescent="0.25">
      <c r="B2939">
        <v>104758</v>
      </c>
      <c r="C2939" t="s">
        <v>188</v>
      </c>
      <c r="D2939" t="s">
        <v>3836</v>
      </c>
      <c r="E2939" t="s">
        <v>5934</v>
      </c>
      <c r="F2939" t="s">
        <v>5935</v>
      </c>
      <c r="G2939" t="s">
        <v>101</v>
      </c>
      <c r="H2939">
        <v>45688</v>
      </c>
      <c r="I2939">
        <v>485.68</v>
      </c>
      <c r="Q2939" t="s">
        <v>49</v>
      </c>
    </row>
    <row r="2940" spans="2:17" hidden="1" x14ac:dyDescent="0.25">
      <c r="B2940">
        <v>107786</v>
      </c>
      <c r="C2940" t="s">
        <v>242</v>
      </c>
      <c r="D2940" t="s">
        <v>3836</v>
      </c>
      <c r="E2940" t="s">
        <v>5936</v>
      </c>
      <c r="F2940" t="s">
        <v>5937</v>
      </c>
      <c r="G2940" t="s">
        <v>79</v>
      </c>
      <c r="H2940">
        <v>45587</v>
      </c>
      <c r="I2940">
        <v>3273.59</v>
      </c>
      <c r="Q2940" t="s">
        <v>49</v>
      </c>
    </row>
    <row r="2941" spans="2:17" hidden="1" x14ac:dyDescent="0.25">
      <c r="B2941">
        <v>107786</v>
      </c>
      <c r="C2941" t="s">
        <v>242</v>
      </c>
      <c r="D2941" t="s">
        <v>3836</v>
      </c>
      <c r="E2941" t="s">
        <v>5938</v>
      </c>
      <c r="F2941" t="s">
        <v>5939</v>
      </c>
      <c r="G2941" t="s">
        <v>79</v>
      </c>
      <c r="H2941">
        <v>45572</v>
      </c>
      <c r="I2941">
        <v>1416.26</v>
      </c>
      <c r="Q2941" t="s">
        <v>49</v>
      </c>
    </row>
    <row r="2942" spans="2:17" hidden="1" x14ac:dyDescent="0.25">
      <c r="B2942">
        <v>107786</v>
      </c>
      <c r="C2942" t="s">
        <v>242</v>
      </c>
      <c r="D2942" t="s">
        <v>3836</v>
      </c>
      <c r="E2942" t="s">
        <v>5940</v>
      </c>
      <c r="F2942" t="s">
        <v>5941</v>
      </c>
      <c r="G2942" t="s">
        <v>101</v>
      </c>
      <c r="H2942">
        <v>45707</v>
      </c>
      <c r="I2942">
        <v>919.41</v>
      </c>
      <c r="Q2942" t="s">
        <v>49</v>
      </c>
    </row>
    <row r="2943" spans="2:17" hidden="1" x14ac:dyDescent="0.25">
      <c r="B2943">
        <v>104758</v>
      </c>
      <c r="C2943" t="s">
        <v>188</v>
      </c>
      <c r="D2943" t="s">
        <v>3836</v>
      </c>
      <c r="E2943" t="s">
        <v>5942</v>
      </c>
      <c r="F2943" t="s">
        <v>5375</v>
      </c>
      <c r="G2943" t="s">
        <v>79</v>
      </c>
      <c r="H2943">
        <v>45618</v>
      </c>
      <c r="I2943">
        <v>735.96</v>
      </c>
      <c r="Q2943" t="s">
        <v>49</v>
      </c>
    </row>
    <row r="2944" spans="2:17" hidden="1" x14ac:dyDescent="0.25">
      <c r="B2944">
        <v>103423</v>
      </c>
      <c r="C2944" t="s">
        <v>82</v>
      </c>
      <c r="D2944" t="s">
        <v>3836</v>
      </c>
      <c r="E2944" t="s">
        <v>5943</v>
      </c>
      <c r="F2944" t="s">
        <v>5269</v>
      </c>
      <c r="G2944" t="s">
        <v>79</v>
      </c>
      <c r="H2944">
        <v>45608</v>
      </c>
      <c r="I2944">
        <v>3103.48</v>
      </c>
      <c r="Q2944" t="s">
        <v>49</v>
      </c>
    </row>
    <row r="2945" spans="2:17" hidden="1" x14ac:dyDescent="0.25">
      <c r="B2945">
        <v>104993</v>
      </c>
      <c r="C2945" t="s">
        <v>920</v>
      </c>
      <c r="D2945" t="s">
        <v>3836</v>
      </c>
      <c r="E2945" t="s">
        <v>5944</v>
      </c>
      <c r="F2945" t="s">
        <v>5945</v>
      </c>
      <c r="G2945" t="s">
        <v>101</v>
      </c>
      <c r="H2945">
        <v>45706</v>
      </c>
      <c r="I2945">
        <v>1703.63</v>
      </c>
      <c r="Q2945" t="s">
        <v>49</v>
      </c>
    </row>
    <row r="2946" spans="2:17" hidden="1" x14ac:dyDescent="0.25">
      <c r="B2946">
        <v>122430</v>
      </c>
      <c r="C2946" t="s">
        <v>127</v>
      </c>
      <c r="D2946" t="s">
        <v>3836</v>
      </c>
      <c r="E2946" t="s">
        <v>5946</v>
      </c>
      <c r="F2946" t="s">
        <v>5947</v>
      </c>
      <c r="G2946" t="s">
        <v>101</v>
      </c>
      <c r="H2946">
        <v>45692</v>
      </c>
      <c r="I2946">
        <v>165.6</v>
      </c>
      <c r="Q2946" t="s">
        <v>49</v>
      </c>
    </row>
    <row r="2947" spans="2:17" hidden="1" x14ac:dyDescent="0.25">
      <c r="B2947">
        <v>107776</v>
      </c>
      <c r="C2947" t="s">
        <v>151</v>
      </c>
      <c r="D2947" t="s">
        <v>3836</v>
      </c>
      <c r="E2947" t="s">
        <v>5948</v>
      </c>
      <c r="F2947" t="s">
        <v>5574</v>
      </c>
      <c r="G2947" t="s">
        <v>79</v>
      </c>
      <c r="H2947">
        <v>45653</v>
      </c>
      <c r="I2947">
        <v>81.34</v>
      </c>
      <c r="Q2947" t="s">
        <v>49</v>
      </c>
    </row>
    <row r="2948" spans="2:17" hidden="1" x14ac:dyDescent="0.25">
      <c r="B2948">
        <v>103423</v>
      </c>
      <c r="C2948" t="s">
        <v>82</v>
      </c>
      <c r="D2948" t="s">
        <v>3836</v>
      </c>
      <c r="E2948" t="s">
        <v>5949</v>
      </c>
      <c r="F2948" t="s">
        <v>5950</v>
      </c>
      <c r="G2948" t="s">
        <v>101</v>
      </c>
      <c r="H2948">
        <v>45664</v>
      </c>
      <c r="I2948">
        <v>1865.35</v>
      </c>
      <c r="Q2948" t="s">
        <v>49</v>
      </c>
    </row>
    <row r="2949" spans="2:17" hidden="1" x14ac:dyDescent="0.25">
      <c r="B2949">
        <v>103423</v>
      </c>
      <c r="C2949" t="s">
        <v>82</v>
      </c>
      <c r="D2949" t="s">
        <v>3836</v>
      </c>
      <c r="E2949" t="s">
        <v>5951</v>
      </c>
      <c r="F2949" t="s">
        <v>5952</v>
      </c>
      <c r="G2949" t="s">
        <v>79</v>
      </c>
      <c r="H2949">
        <v>45604</v>
      </c>
      <c r="I2949">
        <v>6273.79</v>
      </c>
      <c r="Q2949" t="s">
        <v>49</v>
      </c>
    </row>
    <row r="2950" spans="2:17" hidden="1" x14ac:dyDescent="0.25">
      <c r="B2950">
        <v>124577</v>
      </c>
      <c r="C2950" t="s">
        <v>4063</v>
      </c>
      <c r="D2950" t="s">
        <v>3836</v>
      </c>
      <c r="E2950" t="s">
        <v>5953</v>
      </c>
      <c r="F2950" t="s">
        <v>5954</v>
      </c>
      <c r="G2950" t="s">
        <v>79</v>
      </c>
      <c r="H2950">
        <v>45660</v>
      </c>
      <c r="I2950">
        <v>288</v>
      </c>
      <c r="Q2950" t="s">
        <v>49</v>
      </c>
    </row>
    <row r="2951" spans="2:17" hidden="1" x14ac:dyDescent="0.25">
      <c r="B2951">
        <v>104758</v>
      </c>
      <c r="C2951" t="s">
        <v>188</v>
      </c>
      <c r="D2951" t="s">
        <v>3836</v>
      </c>
      <c r="E2951" t="s">
        <v>5955</v>
      </c>
      <c r="F2951" t="s">
        <v>5956</v>
      </c>
      <c r="G2951" t="s">
        <v>79</v>
      </c>
      <c r="H2951">
        <v>45616</v>
      </c>
      <c r="I2951">
        <v>1366.8</v>
      </c>
      <c r="Q2951" t="s">
        <v>49</v>
      </c>
    </row>
    <row r="2952" spans="2:17" hidden="1" x14ac:dyDescent="0.25">
      <c r="B2952">
        <v>103423</v>
      </c>
      <c r="C2952" t="s">
        <v>82</v>
      </c>
      <c r="D2952" t="s">
        <v>3836</v>
      </c>
      <c r="E2952" t="s">
        <v>5957</v>
      </c>
      <c r="F2952" t="s">
        <v>5448</v>
      </c>
      <c r="G2952" t="s">
        <v>101</v>
      </c>
      <c r="H2952">
        <v>45658</v>
      </c>
      <c r="I2952">
        <v>37362.25</v>
      </c>
      <c r="Q2952" t="s">
        <v>49</v>
      </c>
    </row>
    <row r="2953" spans="2:17" hidden="1" x14ac:dyDescent="0.25">
      <c r="B2953">
        <v>124577</v>
      </c>
      <c r="C2953" t="s">
        <v>4063</v>
      </c>
      <c r="D2953" t="s">
        <v>3836</v>
      </c>
      <c r="E2953" t="s">
        <v>5958</v>
      </c>
      <c r="F2953" t="s">
        <v>5959</v>
      </c>
      <c r="G2953" t="s">
        <v>101</v>
      </c>
      <c r="H2953">
        <v>45702</v>
      </c>
      <c r="I2953">
        <v>240</v>
      </c>
      <c r="Q2953" t="s">
        <v>49</v>
      </c>
    </row>
    <row r="2954" spans="2:17" hidden="1" x14ac:dyDescent="0.25">
      <c r="B2954">
        <v>108481</v>
      </c>
      <c r="C2954" t="s">
        <v>121</v>
      </c>
      <c r="D2954" t="s">
        <v>3836</v>
      </c>
      <c r="E2954" t="s">
        <v>5960</v>
      </c>
      <c r="F2954" t="s">
        <v>4726</v>
      </c>
      <c r="G2954" t="s">
        <v>79</v>
      </c>
      <c r="H2954">
        <v>45663</v>
      </c>
      <c r="I2954">
        <v>27007.53</v>
      </c>
      <c r="Q2954" t="s">
        <v>49</v>
      </c>
    </row>
    <row r="2955" spans="2:17" hidden="1" x14ac:dyDescent="0.25">
      <c r="B2955">
        <v>122430</v>
      </c>
      <c r="C2955" t="s">
        <v>127</v>
      </c>
      <c r="D2955" t="s">
        <v>3836</v>
      </c>
      <c r="E2955" t="s">
        <v>5961</v>
      </c>
      <c r="F2955" t="s">
        <v>5962</v>
      </c>
      <c r="G2955" t="s">
        <v>79</v>
      </c>
      <c r="H2955">
        <v>45670</v>
      </c>
      <c r="I2955">
        <v>142.56</v>
      </c>
      <c r="Q2955" t="s">
        <v>49</v>
      </c>
    </row>
    <row r="2956" spans="2:17" hidden="1" x14ac:dyDescent="0.25">
      <c r="B2956">
        <v>107659</v>
      </c>
      <c r="C2956" t="s">
        <v>679</v>
      </c>
      <c r="D2956" t="s">
        <v>3836</v>
      </c>
      <c r="E2956" t="s">
        <v>5963</v>
      </c>
      <c r="F2956" t="s">
        <v>5964</v>
      </c>
      <c r="G2956" t="s">
        <v>79</v>
      </c>
      <c r="H2956">
        <v>45621</v>
      </c>
      <c r="I2956">
        <v>3896.58</v>
      </c>
      <c r="Q2956" t="s">
        <v>49</v>
      </c>
    </row>
    <row r="2957" spans="2:17" hidden="1" x14ac:dyDescent="0.25">
      <c r="B2957">
        <v>107786</v>
      </c>
      <c r="C2957" t="s">
        <v>242</v>
      </c>
      <c r="D2957" t="s">
        <v>3836</v>
      </c>
      <c r="E2957" t="s">
        <v>5965</v>
      </c>
      <c r="F2957" t="s">
        <v>5966</v>
      </c>
      <c r="G2957" t="s">
        <v>79</v>
      </c>
      <c r="H2957">
        <v>45607</v>
      </c>
      <c r="I2957">
        <v>89.5</v>
      </c>
      <c r="Q2957" t="s">
        <v>49</v>
      </c>
    </row>
    <row r="2958" spans="2:17" hidden="1" x14ac:dyDescent="0.25">
      <c r="B2958">
        <v>104758</v>
      </c>
      <c r="C2958" t="s">
        <v>188</v>
      </c>
      <c r="D2958" t="s">
        <v>3836</v>
      </c>
      <c r="E2958" t="s">
        <v>5967</v>
      </c>
      <c r="F2958" t="s">
        <v>5968</v>
      </c>
      <c r="G2958" t="s">
        <v>101</v>
      </c>
      <c r="H2958">
        <v>45672</v>
      </c>
      <c r="I2958">
        <v>160.80000000000001</v>
      </c>
      <c r="Q2958" t="s">
        <v>49</v>
      </c>
    </row>
    <row r="2959" spans="2:17" hidden="1" x14ac:dyDescent="0.25">
      <c r="B2959">
        <v>107776</v>
      </c>
      <c r="C2959" t="s">
        <v>151</v>
      </c>
      <c r="D2959" t="s">
        <v>3836</v>
      </c>
      <c r="E2959" t="s">
        <v>5969</v>
      </c>
      <c r="F2959" t="s">
        <v>5970</v>
      </c>
      <c r="G2959" t="s">
        <v>79</v>
      </c>
      <c r="H2959">
        <v>45567</v>
      </c>
      <c r="I2959">
        <v>23931.77</v>
      </c>
      <c r="Q2959" t="s">
        <v>49</v>
      </c>
    </row>
    <row r="2960" spans="2:17" hidden="1" x14ac:dyDescent="0.25">
      <c r="B2960">
        <v>102775</v>
      </c>
      <c r="C2960" t="s">
        <v>75</v>
      </c>
      <c r="D2960" t="s">
        <v>3836</v>
      </c>
      <c r="E2960" t="s">
        <v>5971</v>
      </c>
      <c r="F2960" t="s">
        <v>5972</v>
      </c>
      <c r="G2960" t="s">
        <v>79</v>
      </c>
      <c r="H2960">
        <v>45588</v>
      </c>
      <c r="I2960">
        <v>1814.52</v>
      </c>
      <c r="Q2960" t="s">
        <v>49</v>
      </c>
    </row>
    <row r="2961" spans="2:17" hidden="1" x14ac:dyDescent="0.25">
      <c r="B2961">
        <v>104758</v>
      </c>
      <c r="C2961" t="s">
        <v>188</v>
      </c>
      <c r="D2961" t="s">
        <v>3836</v>
      </c>
      <c r="E2961" t="s">
        <v>5973</v>
      </c>
      <c r="F2961" t="s">
        <v>5974</v>
      </c>
      <c r="G2961" t="s">
        <v>79</v>
      </c>
      <c r="H2961">
        <v>45643</v>
      </c>
      <c r="I2961">
        <v>22.32</v>
      </c>
      <c r="Q2961" t="s">
        <v>49</v>
      </c>
    </row>
    <row r="2962" spans="2:17" hidden="1" x14ac:dyDescent="0.25">
      <c r="B2962">
        <v>122247</v>
      </c>
      <c r="C2962" t="s">
        <v>111</v>
      </c>
      <c r="D2962" t="s">
        <v>3836</v>
      </c>
      <c r="E2962" t="s">
        <v>5975</v>
      </c>
      <c r="F2962" t="s">
        <v>5976</v>
      </c>
      <c r="G2962" t="s">
        <v>101</v>
      </c>
      <c r="H2962">
        <v>45695</v>
      </c>
      <c r="I2962">
        <v>1486.05</v>
      </c>
      <c r="Q2962" t="s">
        <v>49</v>
      </c>
    </row>
    <row r="2963" spans="2:17" hidden="1" x14ac:dyDescent="0.25">
      <c r="B2963">
        <v>103423</v>
      </c>
      <c r="C2963" t="s">
        <v>82</v>
      </c>
      <c r="D2963" t="s">
        <v>3836</v>
      </c>
      <c r="E2963" t="s">
        <v>5977</v>
      </c>
      <c r="F2963" t="s">
        <v>4603</v>
      </c>
      <c r="G2963" t="s">
        <v>101</v>
      </c>
      <c r="H2963">
        <v>45718</v>
      </c>
      <c r="I2963">
        <v>8503.67</v>
      </c>
      <c r="Q2963" t="s">
        <v>49</v>
      </c>
    </row>
    <row r="2964" spans="2:17" hidden="1" x14ac:dyDescent="0.25">
      <c r="B2964">
        <v>103423</v>
      </c>
      <c r="C2964" t="s">
        <v>82</v>
      </c>
      <c r="D2964" t="s">
        <v>3836</v>
      </c>
      <c r="E2964" t="s">
        <v>5978</v>
      </c>
      <c r="F2964" t="s">
        <v>5979</v>
      </c>
      <c r="G2964" t="s">
        <v>79</v>
      </c>
      <c r="H2964">
        <v>45594</v>
      </c>
      <c r="I2964">
        <v>714.33</v>
      </c>
      <c r="Q2964" t="s">
        <v>49</v>
      </c>
    </row>
    <row r="2965" spans="2:17" hidden="1" x14ac:dyDescent="0.25">
      <c r="B2965">
        <v>103423</v>
      </c>
      <c r="C2965" t="s">
        <v>82</v>
      </c>
      <c r="D2965" t="s">
        <v>3836</v>
      </c>
      <c r="E2965" t="s">
        <v>5980</v>
      </c>
      <c r="F2965" t="s">
        <v>5185</v>
      </c>
      <c r="G2965" t="s">
        <v>79</v>
      </c>
      <c r="H2965">
        <v>45615</v>
      </c>
      <c r="I2965">
        <v>2879.93</v>
      </c>
      <c r="Q2965" t="s">
        <v>49</v>
      </c>
    </row>
    <row r="2966" spans="2:17" hidden="1" x14ac:dyDescent="0.25">
      <c r="B2966">
        <v>108481</v>
      </c>
      <c r="C2966" t="s">
        <v>121</v>
      </c>
      <c r="D2966" t="s">
        <v>3836</v>
      </c>
      <c r="E2966" t="s">
        <v>5981</v>
      </c>
      <c r="F2966" t="s">
        <v>4356</v>
      </c>
      <c r="G2966" t="s">
        <v>101</v>
      </c>
      <c r="H2966">
        <v>45705</v>
      </c>
      <c r="I2966">
        <v>-890.26</v>
      </c>
      <c r="Q2966" t="s">
        <v>49</v>
      </c>
    </row>
    <row r="2967" spans="2:17" hidden="1" x14ac:dyDescent="0.25">
      <c r="B2967">
        <v>104758</v>
      </c>
      <c r="C2967" t="s">
        <v>188</v>
      </c>
      <c r="D2967" t="s">
        <v>3836</v>
      </c>
      <c r="E2967" t="s">
        <v>5982</v>
      </c>
      <c r="F2967" t="s">
        <v>5983</v>
      </c>
      <c r="G2967" t="s">
        <v>79</v>
      </c>
      <c r="H2967">
        <v>45590</v>
      </c>
      <c r="I2967">
        <v>482.4</v>
      </c>
      <c r="Q2967" t="s">
        <v>49</v>
      </c>
    </row>
    <row r="2968" spans="2:17" hidden="1" x14ac:dyDescent="0.25">
      <c r="B2968">
        <v>103423</v>
      </c>
      <c r="C2968" t="s">
        <v>82</v>
      </c>
      <c r="D2968" t="s">
        <v>3836</v>
      </c>
      <c r="E2968" t="s">
        <v>5984</v>
      </c>
      <c r="F2968" t="s">
        <v>5985</v>
      </c>
      <c r="G2968" t="s">
        <v>101</v>
      </c>
      <c r="H2968">
        <v>45686</v>
      </c>
      <c r="I2968">
        <v>160.88</v>
      </c>
      <c r="Q2968" t="s">
        <v>49</v>
      </c>
    </row>
    <row r="2969" spans="2:17" hidden="1" x14ac:dyDescent="0.25">
      <c r="B2969">
        <v>103101</v>
      </c>
      <c r="C2969" t="s">
        <v>743</v>
      </c>
      <c r="D2969" t="s">
        <v>3836</v>
      </c>
      <c r="E2969" t="s">
        <v>5986</v>
      </c>
      <c r="F2969" t="s">
        <v>5987</v>
      </c>
      <c r="G2969" t="s">
        <v>79</v>
      </c>
      <c r="H2969">
        <v>45573</v>
      </c>
      <c r="I2969">
        <v>-2355.92</v>
      </c>
      <c r="Q2969" t="s">
        <v>49</v>
      </c>
    </row>
    <row r="2970" spans="2:17" hidden="1" x14ac:dyDescent="0.25">
      <c r="B2970">
        <v>103423</v>
      </c>
      <c r="C2970" t="s">
        <v>82</v>
      </c>
      <c r="D2970" t="s">
        <v>3836</v>
      </c>
      <c r="E2970" t="s">
        <v>5988</v>
      </c>
      <c r="F2970" t="s">
        <v>5989</v>
      </c>
      <c r="G2970" t="s">
        <v>79</v>
      </c>
      <c r="H2970">
        <v>45581</v>
      </c>
      <c r="I2970">
        <v>2796.27</v>
      </c>
      <c r="Q2970" t="s">
        <v>49</v>
      </c>
    </row>
    <row r="2971" spans="2:17" hidden="1" x14ac:dyDescent="0.25">
      <c r="B2971">
        <v>104758</v>
      </c>
      <c r="C2971" t="s">
        <v>188</v>
      </c>
      <c r="D2971" t="s">
        <v>3836</v>
      </c>
      <c r="E2971" t="s">
        <v>5990</v>
      </c>
      <c r="F2971" t="s">
        <v>5991</v>
      </c>
      <c r="G2971" t="s">
        <v>79</v>
      </c>
      <c r="H2971">
        <v>45581</v>
      </c>
      <c r="I2971">
        <v>92.4</v>
      </c>
      <c r="Q2971" t="s">
        <v>49</v>
      </c>
    </row>
    <row r="2972" spans="2:17" hidden="1" x14ac:dyDescent="0.25">
      <c r="B2972">
        <v>124648</v>
      </c>
      <c r="C2972" t="s">
        <v>1756</v>
      </c>
      <c r="D2972" t="s">
        <v>3836</v>
      </c>
      <c r="E2972" t="s">
        <v>5992</v>
      </c>
      <c r="F2972" t="s">
        <v>5993</v>
      </c>
      <c r="G2972" t="s">
        <v>79</v>
      </c>
      <c r="H2972">
        <v>45603</v>
      </c>
      <c r="I2972">
        <v>746.38</v>
      </c>
      <c r="Q2972" t="s">
        <v>49</v>
      </c>
    </row>
    <row r="2973" spans="2:17" hidden="1" x14ac:dyDescent="0.25">
      <c r="B2973">
        <v>107786</v>
      </c>
      <c r="C2973" t="s">
        <v>242</v>
      </c>
      <c r="D2973" t="s">
        <v>3836</v>
      </c>
      <c r="E2973" t="s">
        <v>5994</v>
      </c>
      <c r="F2973" t="s">
        <v>5995</v>
      </c>
      <c r="G2973" t="s">
        <v>79</v>
      </c>
      <c r="H2973">
        <v>45572</v>
      </c>
      <c r="I2973">
        <v>196</v>
      </c>
      <c r="Q2973" t="s">
        <v>49</v>
      </c>
    </row>
    <row r="2974" spans="2:17" hidden="1" x14ac:dyDescent="0.25">
      <c r="B2974">
        <v>103423</v>
      </c>
      <c r="C2974" t="s">
        <v>82</v>
      </c>
      <c r="D2974" t="s">
        <v>3836</v>
      </c>
      <c r="E2974" t="s">
        <v>5996</v>
      </c>
      <c r="F2974" t="s">
        <v>5997</v>
      </c>
      <c r="G2974" t="s">
        <v>101</v>
      </c>
      <c r="H2974">
        <v>45687</v>
      </c>
      <c r="I2974">
        <v>333.85</v>
      </c>
      <c r="Q2974" t="s">
        <v>49</v>
      </c>
    </row>
    <row r="2975" spans="2:17" hidden="1" x14ac:dyDescent="0.25">
      <c r="B2975">
        <v>122430</v>
      </c>
      <c r="C2975" t="s">
        <v>127</v>
      </c>
      <c r="D2975" t="s">
        <v>3836</v>
      </c>
      <c r="E2975" t="s">
        <v>5998</v>
      </c>
      <c r="F2975" t="s">
        <v>5999</v>
      </c>
      <c r="G2975" t="s">
        <v>79</v>
      </c>
      <c r="H2975">
        <v>45604</v>
      </c>
      <c r="I2975">
        <v>300.58</v>
      </c>
      <c r="Q2975" t="s">
        <v>49</v>
      </c>
    </row>
    <row r="2976" spans="2:17" hidden="1" x14ac:dyDescent="0.25">
      <c r="B2976">
        <v>104758</v>
      </c>
      <c r="C2976" t="s">
        <v>188</v>
      </c>
      <c r="D2976" t="s">
        <v>3836</v>
      </c>
      <c r="E2976" t="s">
        <v>6000</v>
      </c>
      <c r="F2976" t="s">
        <v>6001</v>
      </c>
      <c r="G2976" t="s">
        <v>79</v>
      </c>
      <c r="H2976">
        <v>45581</v>
      </c>
      <c r="I2976">
        <v>270.25</v>
      </c>
      <c r="Q2976" t="s">
        <v>49</v>
      </c>
    </row>
    <row r="2977" spans="2:17" hidden="1" x14ac:dyDescent="0.25">
      <c r="B2977">
        <v>107776</v>
      </c>
      <c r="C2977" t="s">
        <v>151</v>
      </c>
      <c r="D2977" t="s">
        <v>3836</v>
      </c>
      <c r="E2977" t="s">
        <v>6002</v>
      </c>
      <c r="F2977" t="s">
        <v>6003</v>
      </c>
      <c r="G2977" t="s">
        <v>79</v>
      </c>
      <c r="H2977">
        <v>45616</v>
      </c>
      <c r="I2977">
        <v>556.89</v>
      </c>
      <c r="Q2977" t="s">
        <v>49</v>
      </c>
    </row>
    <row r="2978" spans="2:17" hidden="1" x14ac:dyDescent="0.25">
      <c r="B2978">
        <v>107297</v>
      </c>
      <c r="C2978" t="s">
        <v>286</v>
      </c>
      <c r="D2978" t="s">
        <v>3836</v>
      </c>
      <c r="E2978" t="s">
        <v>6004</v>
      </c>
      <c r="F2978" t="s">
        <v>6005</v>
      </c>
      <c r="G2978" t="s">
        <v>79</v>
      </c>
      <c r="H2978">
        <v>45716</v>
      </c>
      <c r="I2978">
        <v>0</v>
      </c>
      <c r="Q2978" t="s">
        <v>49</v>
      </c>
    </row>
    <row r="2979" spans="2:17" hidden="1" x14ac:dyDescent="0.25">
      <c r="B2979">
        <v>107486</v>
      </c>
      <c r="C2979" t="s">
        <v>308</v>
      </c>
      <c r="D2979" t="s">
        <v>3836</v>
      </c>
      <c r="E2979" t="s">
        <v>6006</v>
      </c>
      <c r="F2979" t="s">
        <v>5869</v>
      </c>
      <c r="G2979" t="s">
        <v>79</v>
      </c>
      <c r="H2979">
        <v>45639</v>
      </c>
      <c r="I2979">
        <v>876.64</v>
      </c>
      <c r="Q2979" t="s">
        <v>49</v>
      </c>
    </row>
    <row r="2980" spans="2:17" hidden="1" x14ac:dyDescent="0.25">
      <c r="B2980">
        <v>104758</v>
      </c>
      <c r="C2980" t="s">
        <v>188</v>
      </c>
      <c r="D2980" t="s">
        <v>3836</v>
      </c>
      <c r="E2980" t="s">
        <v>6007</v>
      </c>
      <c r="F2980" t="s">
        <v>6008</v>
      </c>
      <c r="G2980" t="s">
        <v>79</v>
      </c>
      <c r="H2980">
        <v>45653</v>
      </c>
      <c r="I2980">
        <v>-321.60000000000002</v>
      </c>
      <c r="Q2980" t="s">
        <v>49</v>
      </c>
    </row>
    <row r="2981" spans="2:17" hidden="1" x14ac:dyDescent="0.25">
      <c r="B2981">
        <v>107768</v>
      </c>
      <c r="C2981" t="s">
        <v>225</v>
      </c>
      <c r="D2981" t="s">
        <v>3836</v>
      </c>
      <c r="E2981" t="s">
        <v>6009</v>
      </c>
      <c r="F2981" t="s">
        <v>6010</v>
      </c>
      <c r="G2981" t="s">
        <v>79</v>
      </c>
      <c r="H2981">
        <v>45664</v>
      </c>
      <c r="I2981">
        <v>1300.51</v>
      </c>
      <c r="Q2981" t="s">
        <v>49</v>
      </c>
    </row>
    <row r="2982" spans="2:17" hidden="1" x14ac:dyDescent="0.25">
      <c r="B2982">
        <v>103423</v>
      </c>
      <c r="C2982" t="s">
        <v>82</v>
      </c>
      <c r="D2982" t="s">
        <v>3836</v>
      </c>
      <c r="E2982" t="s">
        <v>6011</v>
      </c>
      <c r="F2982" t="s">
        <v>6012</v>
      </c>
      <c r="G2982" t="s">
        <v>101</v>
      </c>
      <c r="H2982">
        <v>45712</v>
      </c>
      <c r="I2982">
        <v>1094.5</v>
      </c>
      <c r="Q2982" t="s">
        <v>49</v>
      </c>
    </row>
    <row r="2983" spans="2:17" hidden="1" x14ac:dyDescent="0.25">
      <c r="B2983">
        <v>103423</v>
      </c>
      <c r="C2983" t="s">
        <v>82</v>
      </c>
      <c r="D2983" t="s">
        <v>3836</v>
      </c>
      <c r="E2983" t="s">
        <v>6013</v>
      </c>
      <c r="F2983" t="s">
        <v>6014</v>
      </c>
      <c r="G2983" t="s">
        <v>79</v>
      </c>
      <c r="H2983">
        <v>45594</v>
      </c>
      <c r="I2983">
        <v>3306.2</v>
      </c>
      <c r="Q2983" t="s">
        <v>49</v>
      </c>
    </row>
    <row r="2984" spans="2:17" hidden="1" x14ac:dyDescent="0.25">
      <c r="B2984">
        <v>103423</v>
      </c>
      <c r="C2984" t="s">
        <v>82</v>
      </c>
      <c r="D2984" t="s">
        <v>3836</v>
      </c>
      <c r="E2984" t="s">
        <v>6015</v>
      </c>
      <c r="F2984" t="s">
        <v>6016</v>
      </c>
      <c r="G2984" t="s">
        <v>79</v>
      </c>
      <c r="H2984">
        <v>45688</v>
      </c>
      <c r="I2984">
        <v>0</v>
      </c>
      <c r="Q2984" t="s">
        <v>49</v>
      </c>
    </row>
    <row r="2985" spans="2:17" hidden="1" x14ac:dyDescent="0.25">
      <c r="B2985">
        <v>107786</v>
      </c>
      <c r="C2985" t="s">
        <v>242</v>
      </c>
      <c r="D2985" t="s">
        <v>3836</v>
      </c>
      <c r="E2985" t="s">
        <v>6017</v>
      </c>
      <c r="F2985" t="s">
        <v>6018</v>
      </c>
      <c r="G2985" t="s">
        <v>101</v>
      </c>
      <c r="H2985">
        <v>45691</v>
      </c>
      <c r="I2985">
        <v>47.67</v>
      </c>
      <c r="Q2985" t="s">
        <v>49</v>
      </c>
    </row>
    <row r="2986" spans="2:17" hidden="1" x14ac:dyDescent="0.25">
      <c r="B2986">
        <v>122430</v>
      </c>
      <c r="C2986" t="s">
        <v>127</v>
      </c>
      <c r="D2986" t="s">
        <v>3836</v>
      </c>
      <c r="E2986" t="s">
        <v>6019</v>
      </c>
      <c r="F2986" t="s">
        <v>6020</v>
      </c>
      <c r="G2986" t="s">
        <v>79</v>
      </c>
      <c r="H2986">
        <v>45611</v>
      </c>
      <c r="I2986">
        <v>277.8</v>
      </c>
      <c r="Q2986" t="s">
        <v>49</v>
      </c>
    </row>
    <row r="2987" spans="2:17" hidden="1" x14ac:dyDescent="0.25">
      <c r="B2987">
        <v>103423</v>
      </c>
      <c r="C2987" t="s">
        <v>82</v>
      </c>
      <c r="D2987" t="s">
        <v>3836</v>
      </c>
      <c r="E2987" t="s">
        <v>6021</v>
      </c>
      <c r="F2987" t="s">
        <v>4350</v>
      </c>
      <c r="G2987" t="s">
        <v>101</v>
      </c>
      <c r="H2987">
        <v>45658</v>
      </c>
      <c r="I2987">
        <v>-1043.5999999999999</v>
      </c>
      <c r="Q2987" t="s">
        <v>49</v>
      </c>
    </row>
    <row r="2988" spans="2:17" hidden="1" x14ac:dyDescent="0.25">
      <c r="B2988">
        <v>124577</v>
      </c>
      <c r="C2988" t="s">
        <v>4063</v>
      </c>
      <c r="D2988" t="s">
        <v>3836</v>
      </c>
      <c r="E2988" t="s">
        <v>6022</v>
      </c>
      <c r="F2988" t="s">
        <v>6023</v>
      </c>
      <c r="G2988" t="s">
        <v>101</v>
      </c>
      <c r="H2988">
        <v>45719</v>
      </c>
      <c r="I2988">
        <v>240</v>
      </c>
      <c r="Q2988" t="s">
        <v>49</v>
      </c>
    </row>
    <row r="2989" spans="2:17" hidden="1" x14ac:dyDescent="0.25">
      <c r="B2989">
        <v>102775</v>
      </c>
      <c r="C2989" t="s">
        <v>75</v>
      </c>
      <c r="D2989" t="s">
        <v>3836</v>
      </c>
      <c r="E2989" t="s">
        <v>6024</v>
      </c>
      <c r="F2989" t="s">
        <v>4459</v>
      </c>
      <c r="G2989" t="s">
        <v>101</v>
      </c>
      <c r="H2989">
        <v>45636</v>
      </c>
      <c r="I2989">
        <v>7542.83</v>
      </c>
      <c r="Q2989" t="s">
        <v>49</v>
      </c>
    </row>
    <row r="2990" spans="2:17" hidden="1" x14ac:dyDescent="0.25">
      <c r="B2990">
        <v>107786</v>
      </c>
      <c r="C2990" t="s">
        <v>242</v>
      </c>
      <c r="D2990" t="s">
        <v>3836</v>
      </c>
      <c r="E2990" t="s">
        <v>6025</v>
      </c>
      <c r="F2990" t="s">
        <v>6026</v>
      </c>
      <c r="G2990" t="s">
        <v>79</v>
      </c>
      <c r="H2990">
        <v>45586</v>
      </c>
      <c r="I2990">
        <v>691.16</v>
      </c>
      <c r="Q2990" t="s">
        <v>49</v>
      </c>
    </row>
    <row r="2991" spans="2:17" hidden="1" x14ac:dyDescent="0.25">
      <c r="B2991">
        <v>107786</v>
      </c>
      <c r="C2991" t="s">
        <v>242</v>
      </c>
      <c r="D2991" t="s">
        <v>3836</v>
      </c>
      <c r="E2991" t="s">
        <v>6027</v>
      </c>
      <c r="F2991" t="s">
        <v>4913</v>
      </c>
      <c r="G2991" t="s">
        <v>79</v>
      </c>
      <c r="H2991">
        <v>45630</v>
      </c>
      <c r="I2991">
        <v>2495</v>
      </c>
      <c r="Q2991" t="s">
        <v>49</v>
      </c>
    </row>
    <row r="2992" spans="2:17" hidden="1" x14ac:dyDescent="0.25">
      <c r="B2992">
        <v>108481</v>
      </c>
      <c r="C2992" t="s">
        <v>121</v>
      </c>
      <c r="D2992" t="s">
        <v>3836</v>
      </c>
      <c r="E2992" t="s">
        <v>6028</v>
      </c>
      <c r="F2992" t="s">
        <v>3960</v>
      </c>
      <c r="G2992" t="s">
        <v>79</v>
      </c>
      <c r="H2992">
        <v>45600</v>
      </c>
      <c r="I2992">
        <v>14790.82</v>
      </c>
      <c r="Q2992" t="s">
        <v>49</v>
      </c>
    </row>
    <row r="2993" spans="2:17" hidden="1" x14ac:dyDescent="0.25">
      <c r="B2993">
        <v>107659</v>
      </c>
      <c r="C2993" t="s">
        <v>679</v>
      </c>
      <c r="D2993" t="s">
        <v>3836</v>
      </c>
      <c r="E2993" t="s">
        <v>6029</v>
      </c>
      <c r="F2993" t="s">
        <v>3953</v>
      </c>
      <c r="G2993" t="s">
        <v>79</v>
      </c>
      <c r="H2993">
        <v>45589</v>
      </c>
      <c r="I2993">
        <v>2569.65</v>
      </c>
      <c r="Q2993" t="s">
        <v>49</v>
      </c>
    </row>
    <row r="2994" spans="2:17" hidden="1" x14ac:dyDescent="0.25">
      <c r="B2994">
        <v>108481</v>
      </c>
      <c r="C2994" t="s">
        <v>121</v>
      </c>
      <c r="D2994" t="s">
        <v>3836</v>
      </c>
      <c r="E2994" t="s">
        <v>6030</v>
      </c>
      <c r="F2994" t="s">
        <v>5505</v>
      </c>
      <c r="G2994" t="s">
        <v>79</v>
      </c>
      <c r="H2994">
        <v>45629</v>
      </c>
      <c r="I2994">
        <v>2498.58</v>
      </c>
      <c r="Q2994" t="s">
        <v>49</v>
      </c>
    </row>
    <row r="2995" spans="2:17" hidden="1" x14ac:dyDescent="0.25">
      <c r="B2995">
        <v>107768</v>
      </c>
      <c r="C2995" t="s">
        <v>225</v>
      </c>
      <c r="D2995" t="s">
        <v>3836</v>
      </c>
      <c r="E2995" t="s">
        <v>6031</v>
      </c>
      <c r="F2995" t="s">
        <v>6032</v>
      </c>
      <c r="G2995" t="s">
        <v>79</v>
      </c>
      <c r="H2995">
        <v>45644</v>
      </c>
      <c r="I2995">
        <v>9785.31</v>
      </c>
      <c r="Q2995" t="s">
        <v>49</v>
      </c>
    </row>
    <row r="2996" spans="2:17" hidden="1" x14ac:dyDescent="0.25">
      <c r="B2996">
        <v>104758</v>
      </c>
      <c r="C2996" t="s">
        <v>188</v>
      </c>
      <c r="D2996" t="s">
        <v>3836</v>
      </c>
      <c r="E2996" t="s">
        <v>6033</v>
      </c>
      <c r="F2996" t="s">
        <v>5419</v>
      </c>
      <c r="G2996" t="s">
        <v>79</v>
      </c>
      <c r="H2996">
        <v>45631</v>
      </c>
      <c r="I2996">
        <v>643.20000000000005</v>
      </c>
      <c r="Q2996" t="s">
        <v>49</v>
      </c>
    </row>
    <row r="2997" spans="2:17" hidden="1" x14ac:dyDescent="0.25">
      <c r="B2997">
        <v>107776</v>
      </c>
      <c r="C2997" t="s">
        <v>151</v>
      </c>
      <c r="D2997" t="s">
        <v>3836</v>
      </c>
      <c r="E2997" t="s">
        <v>6034</v>
      </c>
      <c r="F2997" t="s">
        <v>6035</v>
      </c>
      <c r="G2997" t="s">
        <v>101</v>
      </c>
      <c r="H2997">
        <v>45700</v>
      </c>
      <c r="I2997">
        <v>415.94</v>
      </c>
      <c r="Q2997" t="s">
        <v>49</v>
      </c>
    </row>
    <row r="2998" spans="2:17" hidden="1" x14ac:dyDescent="0.25">
      <c r="B2998">
        <v>110164</v>
      </c>
      <c r="C2998" t="s">
        <v>612</v>
      </c>
      <c r="D2998" t="s">
        <v>3836</v>
      </c>
      <c r="E2998" t="s">
        <v>6036</v>
      </c>
      <c r="F2998" t="s">
        <v>6037</v>
      </c>
      <c r="G2998" t="s">
        <v>79</v>
      </c>
      <c r="H2998">
        <v>45716</v>
      </c>
      <c r="I2998">
        <v>0</v>
      </c>
      <c r="Q2998" t="s">
        <v>49</v>
      </c>
    </row>
    <row r="2999" spans="2:17" hidden="1" x14ac:dyDescent="0.25">
      <c r="B2999">
        <v>107776</v>
      </c>
      <c r="C2999" t="s">
        <v>151</v>
      </c>
      <c r="D2999" t="s">
        <v>3836</v>
      </c>
      <c r="E2999" t="s">
        <v>6038</v>
      </c>
      <c r="F2999" t="s">
        <v>6039</v>
      </c>
      <c r="G2999" t="s">
        <v>79</v>
      </c>
      <c r="H2999">
        <v>45609</v>
      </c>
      <c r="I2999">
        <v>550.70000000000005</v>
      </c>
      <c r="Q2999" t="s">
        <v>49</v>
      </c>
    </row>
    <row r="3000" spans="2:17" hidden="1" x14ac:dyDescent="0.25">
      <c r="B3000">
        <v>100712</v>
      </c>
      <c r="C3000" t="s">
        <v>6041</v>
      </c>
      <c r="D3000" t="s">
        <v>3836</v>
      </c>
      <c r="E3000" t="s">
        <v>6042</v>
      </c>
      <c r="F3000" t="s">
        <v>6043</v>
      </c>
      <c r="G3000" t="s">
        <v>79</v>
      </c>
      <c r="H3000">
        <v>45616</v>
      </c>
      <c r="I3000">
        <v>9251.85</v>
      </c>
      <c r="Q3000" t="s">
        <v>49</v>
      </c>
    </row>
    <row r="3001" spans="2:17" hidden="1" x14ac:dyDescent="0.25">
      <c r="B3001">
        <v>107786</v>
      </c>
      <c r="C3001" t="s">
        <v>242</v>
      </c>
      <c r="D3001" t="s">
        <v>3836</v>
      </c>
      <c r="E3001" t="s">
        <v>6044</v>
      </c>
      <c r="F3001" t="s">
        <v>6045</v>
      </c>
      <c r="G3001" t="s">
        <v>79</v>
      </c>
      <c r="H3001">
        <v>45649</v>
      </c>
      <c r="I3001">
        <v>2993.29</v>
      </c>
      <c r="Q3001" t="s">
        <v>49</v>
      </c>
    </row>
    <row r="3002" spans="2:17" hidden="1" x14ac:dyDescent="0.25">
      <c r="B3002">
        <v>108481</v>
      </c>
      <c r="C3002" t="s">
        <v>121</v>
      </c>
      <c r="D3002" t="s">
        <v>3836</v>
      </c>
      <c r="E3002" t="s">
        <v>6046</v>
      </c>
      <c r="F3002" t="s">
        <v>6047</v>
      </c>
      <c r="G3002" t="s">
        <v>101</v>
      </c>
      <c r="H3002">
        <v>45688</v>
      </c>
      <c r="I3002">
        <v>2558.1799999999998</v>
      </c>
      <c r="Q3002" t="s">
        <v>49</v>
      </c>
    </row>
    <row r="3003" spans="2:17" hidden="1" x14ac:dyDescent="0.25">
      <c r="B3003">
        <v>127228</v>
      </c>
      <c r="C3003" t="s">
        <v>355</v>
      </c>
      <c r="D3003" t="s">
        <v>3836</v>
      </c>
      <c r="E3003" t="s">
        <v>6048</v>
      </c>
      <c r="F3003" t="s">
        <v>6049</v>
      </c>
      <c r="G3003" t="s">
        <v>101</v>
      </c>
      <c r="H3003">
        <v>45693</v>
      </c>
      <c r="I3003">
        <v>137.5</v>
      </c>
      <c r="Q3003" t="s">
        <v>49</v>
      </c>
    </row>
    <row r="3004" spans="2:17" hidden="1" x14ac:dyDescent="0.25">
      <c r="B3004">
        <v>104758</v>
      </c>
      <c r="C3004" t="s">
        <v>188</v>
      </c>
      <c r="D3004" t="s">
        <v>3836</v>
      </c>
      <c r="E3004" t="s">
        <v>6050</v>
      </c>
      <c r="F3004" t="s">
        <v>6051</v>
      </c>
      <c r="G3004" t="s">
        <v>79</v>
      </c>
      <c r="H3004">
        <v>45618</v>
      </c>
      <c r="I3004">
        <v>1103.04</v>
      </c>
      <c r="Q3004" t="s">
        <v>49</v>
      </c>
    </row>
    <row r="3005" spans="2:17" hidden="1" x14ac:dyDescent="0.25">
      <c r="B3005">
        <v>104758</v>
      </c>
      <c r="C3005" t="s">
        <v>188</v>
      </c>
      <c r="D3005" t="s">
        <v>3836</v>
      </c>
      <c r="E3005" t="s">
        <v>6052</v>
      </c>
      <c r="F3005" t="s">
        <v>6053</v>
      </c>
      <c r="G3005" t="s">
        <v>79</v>
      </c>
      <c r="H3005">
        <v>45610</v>
      </c>
      <c r="I3005">
        <v>11.16</v>
      </c>
      <c r="Q3005" t="s">
        <v>49</v>
      </c>
    </row>
    <row r="3006" spans="2:17" hidden="1" x14ac:dyDescent="0.25">
      <c r="B3006">
        <v>108481</v>
      </c>
      <c r="C3006" t="s">
        <v>121</v>
      </c>
      <c r="D3006" t="s">
        <v>3836</v>
      </c>
      <c r="E3006" t="s">
        <v>6054</v>
      </c>
      <c r="F3006" t="s">
        <v>5710</v>
      </c>
      <c r="G3006" t="s">
        <v>79</v>
      </c>
      <c r="H3006">
        <v>45673</v>
      </c>
      <c r="I3006">
        <v>797.63</v>
      </c>
      <c r="Q3006" t="s">
        <v>49</v>
      </c>
    </row>
    <row r="3007" spans="2:17" hidden="1" x14ac:dyDescent="0.25">
      <c r="B3007">
        <v>107786</v>
      </c>
      <c r="C3007" t="s">
        <v>242</v>
      </c>
      <c r="D3007" t="s">
        <v>3836</v>
      </c>
      <c r="E3007" t="s">
        <v>6055</v>
      </c>
      <c r="F3007" t="s">
        <v>4678</v>
      </c>
      <c r="G3007" t="s">
        <v>101</v>
      </c>
      <c r="H3007">
        <v>45698</v>
      </c>
      <c r="I3007">
        <v>4946.95</v>
      </c>
      <c r="Q3007" t="s">
        <v>49</v>
      </c>
    </row>
    <row r="3008" spans="2:17" hidden="1" x14ac:dyDescent="0.25">
      <c r="B3008">
        <v>128340</v>
      </c>
      <c r="C3008" t="s">
        <v>137</v>
      </c>
      <c r="D3008" t="s">
        <v>3836</v>
      </c>
      <c r="E3008" t="s">
        <v>6056</v>
      </c>
      <c r="F3008" t="s">
        <v>6057</v>
      </c>
      <c r="G3008" t="s">
        <v>79</v>
      </c>
      <c r="H3008">
        <v>45667</v>
      </c>
      <c r="I3008">
        <v>5082.54</v>
      </c>
      <c r="Q3008" t="s">
        <v>49</v>
      </c>
    </row>
    <row r="3009" spans="2:17" hidden="1" x14ac:dyDescent="0.25">
      <c r="B3009">
        <v>103423</v>
      </c>
      <c r="C3009" t="s">
        <v>82</v>
      </c>
      <c r="D3009" t="s">
        <v>3836</v>
      </c>
      <c r="E3009" t="s">
        <v>6058</v>
      </c>
      <c r="F3009" t="s">
        <v>5844</v>
      </c>
      <c r="G3009" t="s">
        <v>79</v>
      </c>
      <c r="H3009">
        <v>45592</v>
      </c>
      <c r="I3009">
        <v>2000.19</v>
      </c>
      <c r="Q3009" t="s">
        <v>49</v>
      </c>
    </row>
    <row r="3010" spans="2:17" hidden="1" x14ac:dyDescent="0.25">
      <c r="B3010">
        <v>107786</v>
      </c>
      <c r="C3010" t="s">
        <v>242</v>
      </c>
      <c r="D3010" t="s">
        <v>3836</v>
      </c>
      <c r="E3010" t="s">
        <v>6059</v>
      </c>
      <c r="F3010" t="s">
        <v>6060</v>
      </c>
      <c r="G3010" t="s">
        <v>79</v>
      </c>
      <c r="H3010">
        <v>45614</v>
      </c>
      <c r="I3010">
        <v>1505.02</v>
      </c>
      <c r="Q3010" t="s">
        <v>49</v>
      </c>
    </row>
    <row r="3011" spans="2:17" hidden="1" x14ac:dyDescent="0.25">
      <c r="B3011">
        <v>107786</v>
      </c>
      <c r="C3011" t="s">
        <v>242</v>
      </c>
      <c r="D3011" t="s">
        <v>3836</v>
      </c>
      <c r="E3011" t="s">
        <v>6061</v>
      </c>
      <c r="F3011" t="s">
        <v>6062</v>
      </c>
      <c r="G3011" t="s">
        <v>79</v>
      </c>
      <c r="H3011">
        <v>45635</v>
      </c>
      <c r="I3011">
        <v>298.94</v>
      </c>
      <c r="Q3011" t="s">
        <v>49</v>
      </c>
    </row>
    <row r="3012" spans="2:17" hidden="1" x14ac:dyDescent="0.25">
      <c r="B3012">
        <v>104758</v>
      </c>
      <c r="C3012" t="s">
        <v>188</v>
      </c>
      <c r="D3012" t="s">
        <v>3836</v>
      </c>
      <c r="E3012" t="s">
        <v>6063</v>
      </c>
      <c r="F3012" t="s">
        <v>6064</v>
      </c>
      <c r="G3012" t="s">
        <v>101</v>
      </c>
      <c r="H3012">
        <v>45672</v>
      </c>
      <c r="I3012">
        <v>42.64</v>
      </c>
      <c r="Q3012" t="s">
        <v>49</v>
      </c>
    </row>
    <row r="3013" spans="2:17" hidden="1" x14ac:dyDescent="0.25">
      <c r="B3013">
        <v>128340</v>
      </c>
      <c r="C3013" t="s">
        <v>137</v>
      </c>
      <c r="D3013" t="s">
        <v>3836</v>
      </c>
      <c r="E3013" t="s">
        <v>6065</v>
      </c>
      <c r="F3013" t="s">
        <v>4902</v>
      </c>
      <c r="G3013" t="s">
        <v>79</v>
      </c>
      <c r="H3013">
        <v>45663</v>
      </c>
      <c r="I3013">
        <v>4581.6099999999997</v>
      </c>
      <c r="Q3013" t="s">
        <v>49</v>
      </c>
    </row>
    <row r="3014" spans="2:17" hidden="1" x14ac:dyDescent="0.25">
      <c r="B3014">
        <v>108481</v>
      </c>
      <c r="C3014" t="s">
        <v>121</v>
      </c>
      <c r="D3014" t="s">
        <v>3836</v>
      </c>
      <c r="E3014" t="s">
        <v>6066</v>
      </c>
      <c r="F3014" t="s">
        <v>4058</v>
      </c>
      <c r="G3014" t="s">
        <v>79</v>
      </c>
      <c r="H3014">
        <v>45609</v>
      </c>
      <c r="I3014">
        <v>9020.65</v>
      </c>
      <c r="Q3014" t="s">
        <v>49</v>
      </c>
    </row>
    <row r="3015" spans="2:17" hidden="1" x14ac:dyDescent="0.25">
      <c r="B3015">
        <v>107786</v>
      </c>
      <c r="C3015" t="s">
        <v>242</v>
      </c>
      <c r="D3015" t="s">
        <v>3836</v>
      </c>
      <c r="E3015" t="s">
        <v>6067</v>
      </c>
      <c r="F3015" t="s">
        <v>4913</v>
      </c>
      <c r="G3015" t="s">
        <v>79</v>
      </c>
      <c r="H3015">
        <v>45621</v>
      </c>
      <c r="I3015">
        <v>809.67</v>
      </c>
      <c r="Q3015" t="s">
        <v>49</v>
      </c>
    </row>
    <row r="3016" spans="2:17" hidden="1" x14ac:dyDescent="0.25">
      <c r="B3016">
        <v>107776</v>
      </c>
      <c r="C3016" t="s">
        <v>151</v>
      </c>
      <c r="D3016" t="s">
        <v>3836</v>
      </c>
      <c r="E3016" t="s">
        <v>6068</v>
      </c>
      <c r="F3016" t="s">
        <v>6069</v>
      </c>
      <c r="G3016" t="s">
        <v>79</v>
      </c>
      <c r="H3016">
        <v>45581</v>
      </c>
      <c r="I3016">
        <v>428.32</v>
      </c>
      <c r="Q3016" t="s">
        <v>49</v>
      </c>
    </row>
    <row r="3017" spans="2:17" hidden="1" x14ac:dyDescent="0.25">
      <c r="B3017">
        <v>101526</v>
      </c>
      <c r="C3017" t="s">
        <v>82</v>
      </c>
      <c r="D3017" t="s">
        <v>3836</v>
      </c>
      <c r="E3017" t="s">
        <v>6070</v>
      </c>
      <c r="F3017" t="s">
        <v>5371</v>
      </c>
      <c r="G3017" t="s">
        <v>79</v>
      </c>
      <c r="H3017">
        <v>45627</v>
      </c>
      <c r="I3017">
        <v>646.32000000000005</v>
      </c>
      <c r="Q3017" t="s">
        <v>49</v>
      </c>
    </row>
    <row r="3018" spans="2:17" hidden="1" x14ac:dyDescent="0.25">
      <c r="B3018">
        <v>107786</v>
      </c>
      <c r="C3018" t="s">
        <v>242</v>
      </c>
      <c r="D3018" t="s">
        <v>3836</v>
      </c>
      <c r="E3018" t="s">
        <v>6071</v>
      </c>
      <c r="F3018" t="s">
        <v>5204</v>
      </c>
      <c r="G3018" t="s">
        <v>79</v>
      </c>
      <c r="H3018">
        <v>45573</v>
      </c>
      <c r="I3018">
        <v>-225.67</v>
      </c>
      <c r="Q3018" t="s">
        <v>49</v>
      </c>
    </row>
    <row r="3019" spans="2:17" hidden="1" x14ac:dyDescent="0.25">
      <c r="B3019">
        <v>107786</v>
      </c>
      <c r="C3019" t="s">
        <v>242</v>
      </c>
      <c r="D3019" t="s">
        <v>3836</v>
      </c>
      <c r="E3019" t="s">
        <v>6072</v>
      </c>
      <c r="F3019" t="s">
        <v>6073</v>
      </c>
      <c r="G3019" t="s">
        <v>79</v>
      </c>
      <c r="H3019">
        <v>45642</v>
      </c>
      <c r="I3019">
        <v>224.91</v>
      </c>
      <c r="Q3019" t="s">
        <v>49</v>
      </c>
    </row>
    <row r="3020" spans="2:17" hidden="1" x14ac:dyDescent="0.25">
      <c r="B3020">
        <v>103277</v>
      </c>
      <c r="C3020" t="s">
        <v>3651</v>
      </c>
      <c r="D3020" t="s">
        <v>3836</v>
      </c>
      <c r="E3020" t="s">
        <v>6074</v>
      </c>
      <c r="F3020" t="s">
        <v>6075</v>
      </c>
      <c r="G3020" t="s">
        <v>79</v>
      </c>
      <c r="H3020">
        <v>45674</v>
      </c>
      <c r="I3020">
        <v>30669.119999999999</v>
      </c>
      <c r="Q3020" t="s">
        <v>49</v>
      </c>
    </row>
    <row r="3021" spans="2:17" hidden="1" x14ac:dyDescent="0.25">
      <c r="B3021">
        <v>103423</v>
      </c>
      <c r="C3021" t="s">
        <v>82</v>
      </c>
      <c r="D3021" t="s">
        <v>3836</v>
      </c>
      <c r="E3021" t="s">
        <v>6076</v>
      </c>
      <c r="F3021" t="s">
        <v>4525</v>
      </c>
      <c r="G3021" t="s">
        <v>101</v>
      </c>
      <c r="H3021">
        <v>45664</v>
      </c>
      <c r="I3021">
        <v>2675.06</v>
      </c>
      <c r="Q3021" t="s">
        <v>49</v>
      </c>
    </row>
    <row r="3022" spans="2:17" hidden="1" x14ac:dyDescent="0.25">
      <c r="B3022">
        <v>103423</v>
      </c>
      <c r="C3022" t="s">
        <v>82</v>
      </c>
      <c r="D3022" t="s">
        <v>3836</v>
      </c>
      <c r="E3022" t="s">
        <v>6077</v>
      </c>
      <c r="F3022" t="s">
        <v>4162</v>
      </c>
      <c r="G3022" t="s">
        <v>101</v>
      </c>
      <c r="H3022">
        <v>45700</v>
      </c>
      <c r="I3022">
        <v>231.23</v>
      </c>
      <c r="Q3022" t="s">
        <v>49</v>
      </c>
    </row>
    <row r="3023" spans="2:17" hidden="1" x14ac:dyDescent="0.25">
      <c r="B3023">
        <v>104758</v>
      </c>
      <c r="C3023" t="s">
        <v>188</v>
      </c>
      <c r="D3023" t="s">
        <v>3836</v>
      </c>
      <c r="E3023" t="s">
        <v>6078</v>
      </c>
      <c r="F3023" t="s">
        <v>6079</v>
      </c>
      <c r="G3023" t="s">
        <v>79</v>
      </c>
      <c r="H3023">
        <v>45649</v>
      </c>
      <c r="I3023">
        <v>54.4</v>
      </c>
      <c r="Q3023" t="s">
        <v>49</v>
      </c>
    </row>
    <row r="3024" spans="2:17" hidden="1" x14ac:dyDescent="0.25">
      <c r="B3024">
        <v>104758</v>
      </c>
      <c r="C3024" t="s">
        <v>188</v>
      </c>
      <c r="D3024" t="s">
        <v>3836</v>
      </c>
      <c r="E3024" t="s">
        <v>6080</v>
      </c>
      <c r="F3024" t="s">
        <v>5747</v>
      </c>
      <c r="G3024" t="s">
        <v>79</v>
      </c>
      <c r="H3024">
        <v>45596</v>
      </c>
      <c r="I3024">
        <v>302.88</v>
      </c>
      <c r="Q3024" t="s">
        <v>49</v>
      </c>
    </row>
    <row r="3025" spans="2:17" hidden="1" x14ac:dyDescent="0.25">
      <c r="B3025">
        <v>104758</v>
      </c>
      <c r="C3025" t="s">
        <v>188</v>
      </c>
      <c r="D3025" t="s">
        <v>3836</v>
      </c>
      <c r="E3025" t="s">
        <v>6081</v>
      </c>
      <c r="F3025" t="s">
        <v>4745</v>
      </c>
      <c r="G3025" t="s">
        <v>79</v>
      </c>
      <c r="H3025">
        <v>45670</v>
      </c>
      <c r="I3025">
        <v>-7712.64</v>
      </c>
      <c r="Q3025" t="s">
        <v>49</v>
      </c>
    </row>
    <row r="3026" spans="2:17" hidden="1" x14ac:dyDescent="0.25">
      <c r="B3026">
        <v>103423</v>
      </c>
      <c r="C3026" t="s">
        <v>82</v>
      </c>
      <c r="D3026" t="s">
        <v>3836</v>
      </c>
      <c r="E3026" t="s">
        <v>6082</v>
      </c>
      <c r="F3026" t="s">
        <v>6083</v>
      </c>
      <c r="G3026" t="s">
        <v>79</v>
      </c>
      <c r="H3026">
        <v>45688</v>
      </c>
      <c r="I3026">
        <v>0</v>
      </c>
      <c r="Q3026" t="s">
        <v>49</v>
      </c>
    </row>
    <row r="3027" spans="2:17" hidden="1" x14ac:dyDescent="0.25">
      <c r="B3027">
        <v>107786</v>
      </c>
      <c r="C3027" t="s">
        <v>242</v>
      </c>
      <c r="D3027" t="s">
        <v>3836</v>
      </c>
      <c r="E3027" t="s">
        <v>6084</v>
      </c>
      <c r="F3027" t="s">
        <v>6085</v>
      </c>
      <c r="G3027" t="s">
        <v>101</v>
      </c>
      <c r="H3027">
        <v>45712</v>
      </c>
      <c r="I3027">
        <v>40.08</v>
      </c>
      <c r="Q3027" t="s">
        <v>49</v>
      </c>
    </row>
    <row r="3028" spans="2:17" hidden="1" x14ac:dyDescent="0.25">
      <c r="B3028">
        <v>103423</v>
      </c>
      <c r="C3028" t="s">
        <v>82</v>
      </c>
      <c r="D3028" t="s">
        <v>3836</v>
      </c>
      <c r="E3028" t="s">
        <v>6086</v>
      </c>
      <c r="F3028" t="s">
        <v>6087</v>
      </c>
      <c r="G3028" t="s">
        <v>101</v>
      </c>
      <c r="H3028">
        <v>45673</v>
      </c>
      <c r="I3028">
        <v>4971.3900000000003</v>
      </c>
      <c r="Q3028" t="s">
        <v>49</v>
      </c>
    </row>
    <row r="3029" spans="2:17" hidden="1" x14ac:dyDescent="0.25">
      <c r="B3029">
        <v>103423</v>
      </c>
      <c r="C3029" t="s">
        <v>82</v>
      </c>
      <c r="D3029" t="s">
        <v>3836</v>
      </c>
      <c r="E3029" t="s">
        <v>6088</v>
      </c>
      <c r="F3029" t="s">
        <v>6089</v>
      </c>
      <c r="G3029" t="s">
        <v>79</v>
      </c>
      <c r="H3029">
        <v>45595</v>
      </c>
      <c r="I3029">
        <v>223.3</v>
      </c>
      <c r="Q3029" t="s">
        <v>49</v>
      </c>
    </row>
    <row r="3030" spans="2:17" hidden="1" x14ac:dyDescent="0.25">
      <c r="B3030">
        <v>103423</v>
      </c>
      <c r="C3030" t="s">
        <v>82</v>
      </c>
      <c r="D3030" t="s">
        <v>3836</v>
      </c>
      <c r="E3030" t="s">
        <v>6090</v>
      </c>
      <c r="F3030" t="s">
        <v>6091</v>
      </c>
      <c r="G3030" t="s">
        <v>101</v>
      </c>
      <c r="H3030">
        <v>45644</v>
      </c>
      <c r="I3030">
        <v>1412.32</v>
      </c>
      <c r="Q3030" t="s">
        <v>49</v>
      </c>
    </row>
    <row r="3031" spans="2:17" hidden="1" x14ac:dyDescent="0.25">
      <c r="B3031">
        <v>108345</v>
      </c>
      <c r="C3031" t="s">
        <v>4197</v>
      </c>
      <c r="D3031" t="s">
        <v>3836</v>
      </c>
      <c r="E3031" t="s">
        <v>6092</v>
      </c>
      <c r="F3031" t="s">
        <v>6093</v>
      </c>
      <c r="G3031" t="s">
        <v>79</v>
      </c>
      <c r="H3031">
        <v>45677</v>
      </c>
      <c r="I3031">
        <v>413.24</v>
      </c>
      <c r="Q3031" t="s">
        <v>49</v>
      </c>
    </row>
    <row r="3032" spans="2:17" hidden="1" x14ac:dyDescent="0.25">
      <c r="B3032">
        <v>107776</v>
      </c>
      <c r="C3032" t="s">
        <v>151</v>
      </c>
      <c r="D3032" t="s">
        <v>3836</v>
      </c>
      <c r="E3032" t="s">
        <v>6094</v>
      </c>
      <c r="F3032" t="s">
        <v>6095</v>
      </c>
      <c r="G3032" t="s">
        <v>79</v>
      </c>
      <c r="H3032">
        <v>45665</v>
      </c>
      <c r="I3032">
        <v>1751.23</v>
      </c>
      <c r="Q3032" t="s">
        <v>49</v>
      </c>
    </row>
    <row r="3033" spans="2:17" hidden="1" x14ac:dyDescent="0.25">
      <c r="B3033">
        <v>104758</v>
      </c>
      <c r="C3033" t="s">
        <v>188</v>
      </c>
      <c r="D3033" t="s">
        <v>3836</v>
      </c>
      <c r="E3033" t="s">
        <v>6096</v>
      </c>
      <c r="F3033" t="s">
        <v>6097</v>
      </c>
      <c r="G3033" t="s">
        <v>79</v>
      </c>
      <c r="H3033">
        <v>45583</v>
      </c>
      <c r="I3033">
        <v>223.2</v>
      </c>
      <c r="Q3033" t="s">
        <v>49</v>
      </c>
    </row>
    <row r="3034" spans="2:17" hidden="1" x14ac:dyDescent="0.25">
      <c r="B3034">
        <v>107776</v>
      </c>
      <c r="C3034" t="s">
        <v>151</v>
      </c>
      <c r="D3034" t="s">
        <v>3836</v>
      </c>
      <c r="E3034" t="s">
        <v>6098</v>
      </c>
      <c r="F3034" t="s">
        <v>6099</v>
      </c>
      <c r="G3034" t="s">
        <v>79</v>
      </c>
      <c r="H3034">
        <v>45672</v>
      </c>
      <c r="I3034">
        <v>6557.52</v>
      </c>
      <c r="Q3034" t="s">
        <v>49</v>
      </c>
    </row>
    <row r="3035" spans="2:17" hidden="1" x14ac:dyDescent="0.25">
      <c r="B3035">
        <v>107776</v>
      </c>
      <c r="C3035" t="s">
        <v>151</v>
      </c>
      <c r="D3035" t="s">
        <v>3836</v>
      </c>
      <c r="E3035" t="s">
        <v>6100</v>
      </c>
      <c r="F3035" t="s">
        <v>4648</v>
      </c>
      <c r="G3035" t="s">
        <v>79</v>
      </c>
      <c r="H3035">
        <v>45706</v>
      </c>
      <c r="I3035">
        <v>0</v>
      </c>
      <c r="Q3035" t="s">
        <v>49</v>
      </c>
    </row>
    <row r="3036" spans="2:17" hidden="1" x14ac:dyDescent="0.25">
      <c r="B3036">
        <v>104758</v>
      </c>
      <c r="C3036" t="s">
        <v>188</v>
      </c>
      <c r="D3036" t="s">
        <v>3836</v>
      </c>
      <c r="E3036" t="s">
        <v>6101</v>
      </c>
      <c r="F3036" t="s">
        <v>4745</v>
      </c>
      <c r="G3036" t="s">
        <v>79</v>
      </c>
      <c r="H3036">
        <v>45632</v>
      </c>
      <c r="I3036">
        <v>11128.32</v>
      </c>
      <c r="Q3036" t="s">
        <v>49</v>
      </c>
    </row>
    <row r="3037" spans="2:17" hidden="1" x14ac:dyDescent="0.25">
      <c r="B3037">
        <v>107297</v>
      </c>
      <c r="C3037" t="s">
        <v>286</v>
      </c>
      <c r="D3037" t="s">
        <v>3836</v>
      </c>
      <c r="E3037" t="s">
        <v>6102</v>
      </c>
      <c r="F3037" t="s">
        <v>3863</v>
      </c>
      <c r="G3037" t="s">
        <v>79</v>
      </c>
      <c r="H3037">
        <v>45614</v>
      </c>
      <c r="I3037">
        <v>20337.3</v>
      </c>
      <c r="Q3037" t="s">
        <v>49</v>
      </c>
    </row>
    <row r="3038" spans="2:17" hidden="1" x14ac:dyDescent="0.25">
      <c r="B3038">
        <v>128340</v>
      </c>
      <c r="C3038" t="s">
        <v>137</v>
      </c>
      <c r="D3038" t="s">
        <v>3836</v>
      </c>
      <c r="E3038" t="s">
        <v>6103</v>
      </c>
      <c r="F3038" t="s">
        <v>6104</v>
      </c>
      <c r="G3038" t="s">
        <v>79</v>
      </c>
      <c r="H3038">
        <v>45646</v>
      </c>
      <c r="I3038">
        <v>3642.51</v>
      </c>
      <c r="Q3038" t="s">
        <v>49</v>
      </c>
    </row>
    <row r="3039" spans="2:17" hidden="1" x14ac:dyDescent="0.25">
      <c r="B3039">
        <v>107786</v>
      </c>
      <c r="C3039" t="s">
        <v>242</v>
      </c>
      <c r="D3039" t="s">
        <v>3836</v>
      </c>
      <c r="E3039" t="s">
        <v>6105</v>
      </c>
      <c r="F3039" t="s">
        <v>6106</v>
      </c>
      <c r="G3039" t="s">
        <v>101</v>
      </c>
      <c r="H3039">
        <v>45698</v>
      </c>
      <c r="I3039">
        <v>851.29</v>
      </c>
      <c r="Q3039" t="s">
        <v>49</v>
      </c>
    </row>
    <row r="3040" spans="2:17" hidden="1" x14ac:dyDescent="0.25">
      <c r="B3040">
        <v>107486</v>
      </c>
      <c r="C3040" t="s">
        <v>308</v>
      </c>
      <c r="D3040" t="s">
        <v>3836</v>
      </c>
      <c r="E3040" t="s">
        <v>6107</v>
      </c>
      <c r="F3040" t="s">
        <v>6108</v>
      </c>
      <c r="G3040" t="s">
        <v>101</v>
      </c>
      <c r="H3040">
        <v>45716</v>
      </c>
      <c r="I3040">
        <v>13878.65</v>
      </c>
      <c r="Q3040" t="s">
        <v>49</v>
      </c>
    </row>
    <row r="3041" spans="2:17" hidden="1" x14ac:dyDescent="0.25">
      <c r="B3041">
        <v>122430</v>
      </c>
      <c r="C3041" t="s">
        <v>127</v>
      </c>
      <c r="D3041" t="s">
        <v>3836</v>
      </c>
      <c r="E3041" t="s">
        <v>5451</v>
      </c>
      <c r="F3041" t="s">
        <v>6109</v>
      </c>
      <c r="G3041" t="s">
        <v>79</v>
      </c>
      <c r="H3041">
        <v>45583</v>
      </c>
      <c r="I3041">
        <v>2061</v>
      </c>
      <c r="Q3041" t="s">
        <v>49</v>
      </c>
    </row>
    <row r="3042" spans="2:17" hidden="1" x14ac:dyDescent="0.25">
      <c r="B3042">
        <v>104758</v>
      </c>
      <c r="C3042" t="s">
        <v>188</v>
      </c>
      <c r="D3042" t="s">
        <v>3836</v>
      </c>
      <c r="E3042" t="s">
        <v>6110</v>
      </c>
      <c r="F3042" t="s">
        <v>6111</v>
      </c>
      <c r="G3042" t="s">
        <v>79</v>
      </c>
      <c r="H3042">
        <v>45604</v>
      </c>
      <c r="I3042">
        <v>80.400000000000006</v>
      </c>
      <c r="Q3042" t="s">
        <v>49</v>
      </c>
    </row>
    <row r="3043" spans="2:17" hidden="1" x14ac:dyDescent="0.25">
      <c r="B3043">
        <v>107786</v>
      </c>
      <c r="C3043" t="s">
        <v>242</v>
      </c>
      <c r="D3043" t="s">
        <v>3836</v>
      </c>
      <c r="E3043" t="s">
        <v>6112</v>
      </c>
      <c r="F3043" t="s">
        <v>6113</v>
      </c>
      <c r="G3043" t="s">
        <v>79</v>
      </c>
      <c r="H3043">
        <v>45621</v>
      </c>
      <c r="I3043">
        <v>3549.6</v>
      </c>
      <c r="Q3043" t="s">
        <v>49</v>
      </c>
    </row>
    <row r="3044" spans="2:17" hidden="1" x14ac:dyDescent="0.25">
      <c r="B3044">
        <v>107341</v>
      </c>
      <c r="C3044" t="s">
        <v>2181</v>
      </c>
      <c r="D3044" t="s">
        <v>3836</v>
      </c>
      <c r="E3044" t="s">
        <v>6114</v>
      </c>
      <c r="F3044" t="s">
        <v>6115</v>
      </c>
      <c r="G3044" t="s">
        <v>79</v>
      </c>
      <c r="H3044">
        <v>45580</v>
      </c>
      <c r="I3044">
        <v>2814.46</v>
      </c>
      <c r="Q3044" t="s">
        <v>49</v>
      </c>
    </row>
    <row r="3045" spans="2:17" hidden="1" x14ac:dyDescent="0.25">
      <c r="B3045">
        <v>107786</v>
      </c>
      <c r="C3045" t="s">
        <v>242</v>
      </c>
      <c r="D3045" t="s">
        <v>3836</v>
      </c>
      <c r="E3045" t="s">
        <v>6116</v>
      </c>
      <c r="F3045" t="s">
        <v>4455</v>
      </c>
      <c r="G3045" t="s">
        <v>101</v>
      </c>
      <c r="H3045">
        <v>45677</v>
      </c>
      <c r="I3045">
        <v>3076.22</v>
      </c>
      <c r="Q3045" t="s">
        <v>49</v>
      </c>
    </row>
    <row r="3046" spans="2:17" hidden="1" x14ac:dyDescent="0.25">
      <c r="B3046">
        <v>108164</v>
      </c>
      <c r="C3046" t="s">
        <v>86</v>
      </c>
      <c r="D3046" t="s">
        <v>3836</v>
      </c>
      <c r="E3046" t="s">
        <v>6117</v>
      </c>
      <c r="F3046" t="s">
        <v>6118</v>
      </c>
      <c r="G3046" t="s">
        <v>79</v>
      </c>
      <c r="H3046">
        <v>45601</v>
      </c>
      <c r="I3046">
        <v>105.83</v>
      </c>
      <c r="Q3046" t="s">
        <v>49</v>
      </c>
    </row>
    <row r="3047" spans="2:17" hidden="1" x14ac:dyDescent="0.25">
      <c r="B3047">
        <v>103423</v>
      </c>
      <c r="C3047" t="s">
        <v>82</v>
      </c>
      <c r="D3047" t="s">
        <v>3836</v>
      </c>
      <c r="E3047" t="s">
        <v>6119</v>
      </c>
      <c r="F3047" t="s">
        <v>3838</v>
      </c>
      <c r="G3047" t="s">
        <v>101</v>
      </c>
      <c r="H3047">
        <v>45664</v>
      </c>
      <c r="I3047">
        <v>-4523.79</v>
      </c>
      <c r="Q3047" t="s">
        <v>49</v>
      </c>
    </row>
    <row r="3048" spans="2:17" hidden="1" x14ac:dyDescent="0.25">
      <c r="B3048">
        <v>108481</v>
      </c>
      <c r="C3048" t="s">
        <v>121</v>
      </c>
      <c r="D3048" t="s">
        <v>3836</v>
      </c>
      <c r="E3048" t="s">
        <v>6120</v>
      </c>
      <c r="F3048" t="s">
        <v>5505</v>
      </c>
      <c r="G3048" t="s">
        <v>79</v>
      </c>
      <c r="H3048">
        <v>45630</v>
      </c>
      <c r="I3048">
        <v>5886.25</v>
      </c>
      <c r="Q3048" t="s">
        <v>49</v>
      </c>
    </row>
    <row r="3049" spans="2:17" hidden="1" x14ac:dyDescent="0.25">
      <c r="B3049">
        <v>107786</v>
      </c>
      <c r="C3049" t="s">
        <v>242</v>
      </c>
      <c r="D3049" t="s">
        <v>3836</v>
      </c>
      <c r="E3049" t="s">
        <v>6121</v>
      </c>
      <c r="F3049" t="s">
        <v>6122</v>
      </c>
      <c r="G3049" t="s">
        <v>79</v>
      </c>
      <c r="H3049">
        <v>45635</v>
      </c>
      <c r="I3049">
        <v>783.22</v>
      </c>
      <c r="Q3049" t="s">
        <v>49</v>
      </c>
    </row>
    <row r="3050" spans="2:17" hidden="1" x14ac:dyDescent="0.25">
      <c r="B3050">
        <v>107768</v>
      </c>
      <c r="C3050" t="s">
        <v>225</v>
      </c>
      <c r="D3050" t="s">
        <v>3836</v>
      </c>
      <c r="E3050" t="s">
        <v>6123</v>
      </c>
      <c r="F3050" t="s">
        <v>6010</v>
      </c>
      <c r="G3050" t="s">
        <v>79</v>
      </c>
      <c r="H3050">
        <v>45657</v>
      </c>
      <c r="I3050">
        <v>12060.94</v>
      </c>
      <c r="Q3050" t="s">
        <v>49</v>
      </c>
    </row>
    <row r="3051" spans="2:17" hidden="1" x14ac:dyDescent="0.25">
      <c r="B3051">
        <v>103423</v>
      </c>
      <c r="C3051" t="s">
        <v>82</v>
      </c>
      <c r="D3051" t="s">
        <v>3836</v>
      </c>
      <c r="E3051" t="s">
        <v>6124</v>
      </c>
      <c r="F3051" t="s">
        <v>6125</v>
      </c>
      <c r="G3051" t="s">
        <v>101</v>
      </c>
      <c r="H3051">
        <v>45678</v>
      </c>
      <c r="I3051">
        <v>260.61</v>
      </c>
      <c r="Q3051" t="s">
        <v>49</v>
      </c>
    </row>
    <row r="3052" spans="2:17" hidden="1" x14ac:dyDescent="0.25">
      <c r="B3052">
        <v>103423</v>
      </c>
      <c r="C3052" t="s">
        <v>82</v>
      </c>
      <c r="D3052" t="s">
        <v>3836</v>
      </c>
      <c r="E3052" t="s">
        <v>6126</v>
      </c>
      <c r="F3052" t="s">
        <v>3849</v>
      </c>
      <c r="G3052" t="s">
        <v>79</v>
      </c>
      <c r="H3052">
        <v>45632</v>
      </c>
      <c r="I3052">
        <v>13820.64</v>
      </c>
      <c r="Q3052" t="s">
        <v>49</v>
      </c>
    </row>
    <row r="3053" spans="2:17" hidden="1" x14ac:dyDescent="0.25">
      <c r="B3053">
        <v>103423</v>
      </c>
      <c r="C3053" t="s">
        <v>82</v>
      </c>
      <c r="D3053" t="s">
        <v>3836</v>
      </c>
      <c r="E3053" t="s">
        <v>6127</v>
      </c>
      <c r="F3053" t="s">
        <v>6128</v>
      </c>
      <c r="G3053" t="s">
        <v>79</v>
      </c>
      <c r="H3053">
        <v>45610</v>
      </c>
      <c r="I3053">
        <v>0</v>
      </c>
      <c r="Q3053" t="s">
        <v>49</v>
      </c>
    </row>
    <row r="3054" spans="2:17" hidden="1" x14ac:dyDescent="0.25">
      <c r="B3054">
        <v>107786</v>
      </c>
      <c r="C3054" t="s">
        <v>242</v>
      </c>
      <c r="D3054" t="s">
        <v>3836</v>
      </c>
      <c r="E3054" t="s">
        <v>6129</v>
      </c>
      <c r="F3054" t="s">
        <v>4461</v>
      </c>
      <c r="G3054" t="s">
        <v>79</v>
      </c>
      <c r="H3054">
        <v>45649</v>
      </c>
      <c r="I3054">
        <v>170.8</v>
      </c>
      <c r="Q3054" t="s">
        <v>49</v>
      </c>
    </row>
    <row r="3055" spans="2:17" hidden="1" x14ac:dyDescent="0.25">
      <c r="B3055">
        <v>104758</v>
      </c>
      <c r="C3055" t="s">
        <v>188</v>
      </c>
      <c r="D3055" t="s">
        <v>3836</v>
      </c>
      <c r="E3055" t="s">
        <v>6130</v>
      </c>
      <c r="F3055" t="s">
        <v>6131</v>
      </c>
      <c r="G3055" t="s">
        <v>79</v>
      </c>
      <c r="H3055">
        <v>45594</v>
      </c>
      <c r="I3055">
        <v>594</v>
      </c>
      <c r="Q3055" t="s">
        <v>49</v>
      </c>
    </row>
    <row r="3056" spans="2:17" hidden="1" x14ac:dyDescent="0.25">
      <c r="B3056">
        <v>127228</v>
      </c>
      <c r="C3056" t="s">
        <v>355</v>
      </c>
      <c r="D3056" t="s">
        <v>3836</v>
      </c>
      <c r="E3056" t="s">
        <v>6132</v>
      </c>
      <c r="F3056" t="s">
        <v>6133</v>
      </c>
      <c r="G3056" t="s">
        <v>101</v>
      </c>
      <c r="H3056">
        <v>45688</v>
      </c>
      <c r="I3056">
        <v>2804.45</v>
      </c>
      <c r="Q3056" t="s">
        <v>49</v>
      </c>
    </row>
    <row r="3057" spans="2:17" hidden="1" x14ac:dyDescent="0.25">
      <c r="B3057">
        <v>107486</v>
      </c>
      <c r="C3057" t="s">
        <v>308</v>
      </c>
      <c r="D3057" t="s">
        <v>3836</v>
      </c>
      <c r="E3057" t="s">
        <v>6134</v>
      </c>
      <c r="F3057" t="s">
        <v>6135</v>
      </c>
      <c r="G3057" t="s">
        <v>79</v>
      </c>
      <c r="H3057">
        <v>45590</v>
      </c>
      <c r="I3057">
        <v>1474.35</v>
      </c>
      <c r="Q3057" t="s">
        <v>49</v>
      </c>
    </row>
    <row r="3058" spans="2:17" hidden="1" x14ac:dyDescent="0.25">
      <c r="B3058">
        <v>107768</v>
      </c>
      <c r="C3058" t="s">
        <v>225</v>
      </c>
      <c r="D3058" t="s">
        <v>3836</v>
      </c>
      <c r="E3058" t="s">
        <v>6136</v>
      </c>
      <c r="F3058" t="s">
        <v>6137</v>
      </c>
      <c r="G3058" t="s">
        <v>79</v>
      </c>
      <c r="H3058">
        <v>45663</v>
      </c>
      <c r="I3058">
        <v>-259.93</v>
      </c>
      <c r="Q3058" t="s">
        <v>49</v>
      </c>
    </row>
    <row r="3059" spans="2:17" hidden="1" x14ac:dyDescent="0.25">
      <c r="B3059">
        <v>108345</v>
      </c>
      <c r="C3059" t="s">
        <v>4197</v>
      </c>
      <c r="D3059" t="s">
        <v>3836</v>
      </c>
      <c r="E3059" t="s">
        <v>6138</v>
      </c>
      <c r="F3059" t="s">
        <v>6139</v>
      </c>
      <c r="G3059" t="s">
        <v>79</v>
      </c>
      <c r="H3059">
        <v>45691</v>
      </c>
      <c r="I3059">
        <v>2466.6799999999998</v>
      </c>
      <c r="Q3059" t="s">
        <v>49</v>
      </c>
    </row>
    <row r="3060" spans="2:17" hidden="1" x14ac:dyDescent="0.25">
      <c r="B3060">
        <v>128340</v>
      </c>
      <c r="C3060" t="s">
        <v>137</v>
      </c>
      <c r="D3060" t="s">
        <v>3836</v>
      </c>
      <c r="E3060" t="s">
        <v>6140</v>
      </c>
      <c r="F3060" t="s">
        <v>6141</v>
      </c>
      <c r="G3060" t="s">
        <v>79</v>
      </c>
      <c r="H3060">
        <v>45615</v>
      </c>
      <c r="I3060">
        <v>1178.27</v>
      </c>
      <c r="Q3060" t="s">
        <v>49</v>
      </c>
    </row>
    <row r="3061" spans="2:17" hidden="1" x14ac:dyDescent="0.25">
      <c r="B3061">
        <v>107786</v>
      </c>
      <c r="C3061" t="s">
        <v>242</v>
      </c>
      <c r="D3061" t="s">
        <v>3836</v>
      </c>
      <c r="E3061" t="s">
        <v>6142</v>
      </c>
      <c r="F3061" t="s">
        <v>5847</v>
      </c>
      <c r="G3061" t="s">
        <v>79</v>
      </c>
      <c r="H3061">
        <v>45628</v>
      </c>
      <c r="I3061">
        <v>1508.96</v>
      </c>
      <c r="Q3061" t="s">
        <v>49</v>
      </c>
    </row>
    <row r="3062" spans="2:17" hidden="1" x14ac:dyDescent="0.25">
      <c r="B3062">
        <v>107786</v>
      </c>
      <c r="C3062" t="s">
        <v>242</v>
      </c>
      <c r="D3062" t="s">
        <v>3836</v>
      </c>
      <c r="E3062" t="s">
        <v>6143</v>
      </c>
      <c r="F3062" t="s">
        <v>6144</v>
      </c>
      <c r="G3062" t="s">
        <v>101</v>
      </c>
      <c r="H3062">
        <v>45691</v>
      </c>
      <c r="I3062">
        <v>132.4</v>
      </c>
      <c r="Q3062" t="s">
        <v>49</v>
      </c>
    </row>
    <row r="3063" spans="2:17" hidden="1" x14ac:dyDescent="0.25">
      <c r="B3063">
        <v>107786</v>
      </c>
      <c r="C3063" t="s">
        <v>242</v>
      </c>
      <c r="D3063" t="s">
        <v>3836</v>
      </c>
      <c r="E3063" t="s">
        <v>6145</v>
      </c>
      <c r="F3063" t="s">
        <v>5714</v>
      </c>
      <c r="G3063" t="s">
        <v>101</v>
      </c>
      <c r="H3063">
        <v>45670</v>
      </c>
      <c r="I3063">
        <v>1406.39</v>
      </c>
      <c r="Q3063" t="s">
        <v>49</v>
      </c>
    </row>
    <row r="3064" spans="2:17" hidden="1" x14ac:dyDescent="0.25">
      <c r="B3064">
        <v>108345</v>
      </c>
      <c r="C3064" t="s">
        <v>4197</v>
      </c>
      <c r="D3064" t="s">
        <v>3836</v>
      </c>
      <c r="E3064" t="s">
        <v>6146</v>
      </c>
      <c r="F3064" t="s">
        <v>6147</v>
      </c>
      <c r="G3064" t="s">
        <v>79</v>
      </c>
      <c r="H3064">
        <v>45657</v>
      </c>
      <c r="I3064">
        <v>2678.88</v>
      </c>
      <c r="Q3064" t="s">
        <v>49</v>
      </c>
    </row>
    <row r="3065" spans="2:17" hidden="1" x14ac:dyDescent="0.25">
      <c r="B3065">
        <v>128340</v>
      </c>
      <c r="C3065" t="s">
        <v>137</v>
      </c>
      <c r="D3065" t="s">
        <v>3836</v>
      </c>
      <c r="E3065" t="s">
        <v>6148</v>
      </c>
      <c r="F3065" t="s">
        <v>6149</v>
      </c>
      <c r="G3065" t="s">
        <v>79</v>
      </c>
      <c r="H3065">
        <v>45603</v>
      </c>
      <c r="I3065">
        <v>1685.04</v>
      </c>
      <c r="Q3065" t="s">
        <v>49</v>
      </c>
    </row>
    <row r="3066" spans="2:17" hidden="1" x14ac:dyDescent="0.25">
      <c r="B3066">
        <v>122430</v>
      </c>
      <c r="C3066" t="s">
        <v>127</v>
      </c>
      <c r="D3066" t="s">
        <v>3836</v>
      </c>
      <c r="E3066" t="s">
        <v>6150</v>
      </c>
      <c r="F3066" t="s">
        <v>6151</v>
      </c>
      <c r="G3066" t="s">
        <v>101</v>
      </c>
      <c r="H3066">
        <v>45706</v>
      </c>
      <c r="I3066">
        <v>265.32</v>
      </c>
      <c r="Q3066" t="s">
        <v>49</v>
      </c>
    </row>
    <row r="3067" spans="2:17" hidden="1" x14ac:dyDescent="0.25">
      <c r="B3067">
        <v>121550</v>
      </c>
      <c r="C3067" t="s">
        <v>418</v>
      </c>
      <c r="D3067" t="s">
        <v>3836</v>
      </c>
      <c r="E3067" t="s">
        <v>6152</v>
      </c>
      <c r="F3067" t="s">
        <v>4972</v>
      </c>
      <c r="G3067" t="s">
        <v>101</v>
      </c>
      <c r="H3067">
        <v>45684</v>
      </c>
      <c r="I3067">
        <v>5566.24</v>
      </c>
      <c r="Q3067" t="s">
        <v>49</v>
      </c>
    </row>
    <row r="3068" spans="2:17" hidden="1" x14ac:dyDescent="0.25">
      <c r="B3068">
        <v>108481</v>
      </c>
      <c r="C3068" t="s">
        <v>121</v>
      </c>
      <c r="D3068" t="s">
        <v>3836</v>
      </c>
      <c r="E3068" t="s">
        <v>6153</v>
      </c>
      <c r="F3068" t="s">
        <v>6154</v>
      </c>
      <c r="G3068" t="s">
        <v>79</v>
      </c>
      <c r="H3068">
        <v>45601</v>
      </c>
      <c r="I3068">
        <v>5450</v>
      </c>
      <c r="Q3068" t="s">
        <v>49</v>
      </c>
    </row>
    <row r="3069" spans="2:17" hidden="1" x14ac:dyDescent="0.25">
      <c r="B3069">
        <v>121019</v>
      </c>
      <c r="C3069" t="s">
        <v>594</v>
      </c>
      <c r="D3069" t="s">
        <v>3836</v>
      </c>
      <c r="E3069" t="s">
        <v>6155</v>
      </c>
      <c r="F3069" t="s">
        <v>4319</v>
      </c>
      <c r="G3069" t="s">
        <v>79</v>
      </c>
      <c r="H3069">
        <v>45615</v>
      </c>
      <c r="I3069">
        <v>-600</v>
      </c>
      <c r="Q3069" t="s">
        <v>49</v>
      </c>
    </row>
    <row r="3070" spans="2:17" hidden="1" x14ac:dyDescent="0.25">
      <c r="B3070">
        <v>103423</v>
      </c>
      <c r="C3070" t="s">
        <v>82</v>
      </c>
      <c r="D3070" t="s">
        <v>3836</v>
      </c>
      <c r="E3070" t="s">
        <v>6156</v>
      </c>
      <c r="F3070" t="s">
        <v>5989</v>
      </c>
      <c r="G3070" t="s">
        <v>79</v>
      </c>
      <c r="H3070">
        <v>45581</v>
      </c>
      <c r="I3070">
        <v>250.38</v>
      </c>
      <c r="Q3070" t="s">
        <v>49</v>
      </c>
    </row>
    <row r="3071" spans="2:17" hidden="1" x14ac:dyDescent="0.25">
      <c r="B3071">
        <v>104758</v>
      </c>
      <c r="C3071" t="s">
        <v>188</v>
      </c>
      <c r="D3071" t="s">
        <v>3836</v>
      </c>
      <c r="E3071" t="s">
        <v>6157</v>
      </c>
      <c r="F3071" t="s">
        <v>6158</v>
      </c>
      <c r="G3071" t="s">
        <v>101</v>
      </c>
      <c r="H3071">
        <v>45678</v>
      </c>
      <c r="I3071">
        <v>80.400000000000006</v>
      </c>
      <c r="Q3071" t="s">
        <v>49</v>
      </c>
    </row>
    <row r="3072" spans="2:17" hidden="1" x14ac:dyDescent="0.25">
      <c r="B3072">
        <v>121550</v>
      </c>
      <c r="C3072" t="s">
        <v>418</v>
      </c>
      <c r="D3072" t="s">
        <v>3836</v>
      </c>
      <c r="E3072" t="s">
        <v>6159</v>
      </c>
      <c r="F3072" t="s">
        <v>5035</v>
      </c>
      <c r="G3072" t="s">
        <v>79</v>
      </c>
      <c r="H3072">
        <v>45630</v>
      </c>
      <c r="I3072">
        <v>3787.9</v>
      </c>
      <c r="Q3072" t="s">
        <v>49</v>
      </c>
    </row>
    <row r="3073" spans="2:17" hidden="1" x14ac:dyDescent="0.25">
      <c r="B3073">
        <v>128340</v>
      </c>
      <c r="C3073" t="s">
        <v>137</v>
      </c>
      <c r="D3073" t="s">
        <v>3836</v>
      </c>
      <c r="E3073" t="s">
        <v>6160</v>
      </c>
      <c r="F3073" t="s">
        <v>6161</v>
      </c>
      <c r="G3073" t="s">
        <v>79</v>
      </c>
      <c r="H3073">
        <v>45644</v>
      </c>
      <c r="I3073">
        <v>2871.28</v>
      </c>
      <c r="Q3073" t="s">
        <v>49</v>
      </c>
    </row>
    <row r="3074" spans="2:17" hidden="1" x14ac:dyDescent="0.25">
      <c r="B3074">
        <v>108164</v>
      </c>
      <c r="C3074" t="s">
        <v>86</v>
      </c>
      <c r="D3074" t="s">
        <v>3836</v>
      </c>
      <c r="E3074" t="s">
        <v>6162</v>
      </c>
      <c r="F3074" t="s">
        <v>6163</v>
      </c>
      <c r="G3074" t="s">
        <v>101</v>
      </c>
      <c r="H3074">
        <v>45688</v>
      </c>
      <c r="I3074">
        <v>32962.1</v>
      </c>
      <c r="Q3074" t="s">
        <v>49</v>
      </c>
    </row>
    <row r="3075" spans="2:17" hidden="1" x14ac:dyDescent="0.25">
      <c r="B3075">
        <v>107786</v>
      </c>
      <c r="C3075" t="s">
        <v>242</v>
      </c>
      <c r="D3075" t="s">
        <v>3836</v>
      </c>
      <c r="E3075" t="s">
        <v>6164</v>
      </c>
      <c r="F3075" t="s">
        <v>6165</v>
      </c>
      <c r="G3075" t="s">
        <v>101</v>
      </c>
      <c r="H3075">
        <v>45698</v>
      </c>
      <c r="I3075">
        <v>726.65</v>
      </c>
      <c r="Q3075" t="s">
        <v>49</v>
      </c>
    </row>
    <row r="3076" spans="2:17" hidden="1" x14ac:dyDescent="0.25">
      <c r="B3076">
        <v>104758</v>
      </c>
      <c r="C3076" t="s">
        <v>188</v>
      </c>
      <c r="D3076" t="s">
        <v>3836</v>
      </c>
      <c r="E3076" t="s">
        <v>6166</v>
      </c>
      <c r="F3076" t="s">
        <v>6167</v>
      </c>
      <c r="G3076" t="s">
        <v>101</v>
      </c>
      <c r="H3076">
        <v>45709</v>
      </c>
      <c r="I3076">
        <v>160.80000000000001</v>
      </c>
      <c r="Q3076" t="s">
        <v>49</v>
      </c>
    </row>
    <row r="3077" spans="2:17" hidden="1" x14ac:dyDescent="0.25">
      <c r="B3077">
        <v>107786</v>
      </c>
      <c r="C3077" t="s">
        <v>242</v>
      </c>
      <c r="D3077" t="s">
        <v>3836</v>
      </c>
      <c r="E3077" t="s">
        <v>6168</v>
      </c>
      <c r="F3077" t="s">
        <v>6169</v>
      </c>
      <c r="G3077" t="s">
        <v>79</v>
      </c>
      <c r="H3077">
        <v>45628</v>
      </c>
      <c r="I3077">
        <v>58.16</v>
      </c>
      <c r="Q3077" t="s">
        <v>49</v>
      </c>
    </row>
    <row r="3078" spans="2:17" hidden="1" x14ac:dyDescent="0.25">
      <c r="B3078">
        <v>107786</v>
      </c>
      <c r="C3078" t="s">
        <v>242</v>
      </c>
      <c r="D3078" t="s">
        <v>3836</v>
      </c>
      <c r="E3078" t="s">
        <v>6170</v>
      </c>
      <c r="F3078" t="s">
        <v>6171</v>
      </c>
      <c r="G3078" t="s">
        <v>79</v>
      </c>
      <c r="H3078">
        <v>45607</v>
      </c>
      <c r="I3078">
        <v>228.48</v>
      </c>
      <c r="Q3078" t="s">
        <v>49</v>
      </c>
    </row>
    <row r="3079" spans="2:17" hidden="1" x14ac:dyDescent="0.25">
      <c r="B3079">
        <v>107659</v>
      </c>
      <c r="C3079" t="s">
        <v>679</v>
      </c>
      <c r="D3079" t="s">
        <v>3836</v>
      </c>
      <c r="E3079" t="s">
        <v>6172</v>
      </c>
      <c r="F3079" t="s">
        <v>6173</v>
      </c>
      <c r="G3079" t="s">
        <v>79</v>
      </c>
      <c r="H3079">
        <v>45630</v>
      </c>
      <c r="I3079">
        <v>51.02</v>
      </c>
      <c r="Q3079" t="s">
        <v>49</v>
      </c>
    </row>
    <row r="3080" spans="2:17" hidden="1" x14ac:dyDescent="0.25">
      <c r="B3080">
        <v>103269</v>
      </c>
      <c r="C3080" t="s">
        <v>262</v>
      </c>
      <c r="D3080" t="s">
        <v>3836</v>
      </c>
      <c r="E3080" t="s">
        <v>6174</v>
      </c>
      <c r="F3080" t="s">
        <v>6175</v>
      </c>
      <c r="G3080" t="s">
        <v>79</v>
      </c>
      <c r="H3080">
        <v>45576</v>
      </c>
      <c r="I3080">
        <v>1184.43</v>
      </c>
      <c r="Q3080" t="s">
        <v>49</v>
      </c>
    </row>
    <row r="3081" spans="2:17" hidden="1" x14ac:dyDescent="0.25">
      <c r="B3081">
        <v>121550</v>
      </c>
      <c r="C3081" t="s">
        <v>418</v>
      </c>
      <c r="D3081" t="s">
        <v>3836</v>
      </c>
      <c r="E3081" t="s">
        <v>6176</v>
      </c>
      <c r="F3081" t="s">
        <v>4570</v>
      </c>
      <c r="G3081" t="s">
        <v>101</v>
      </c>
      <c r="H3081">
        <v>45677</v>
      </c>
      <c r="I3081">
        <v>39.130000000000003</v>
      </c>
      <c r="Q3081" t="s">
        <v>49</v>
      </c>
    </row>
    <row r="3082" spans="2:17" hidden="1" x14ac:dyDescent="0.25">
      <c r="B3082">
        <v>103423</v>
      </c>
      <c r="C3082" t="s">
        <v>82</v>
      </c>
      <c r="D3082" t="s">
        <v>3836</v>
      </c>
      <c r="E3082" t="s">
        <v>6177</v>
      </c>
      <c r="F3082" t="s">
        <v>3838</v>
      </c>
      <c r="G3082" t="s">
        <v>79</v>
      </c>
      <c r="H3082">
        <v>45589</v>
      </c>
      <c r="I3082">
        <v>7605.68</v>
      </c>
      <c r="Q3082" t="s">
        <v>49</v>
      </c>
    </row>
    <row r="3083" spans="2:17" hidden="1" x14ac:dyDescent="0.25">
      <c r="B3083">
        <v>103423</v>
      </c>
      <c r="C3083" t="s">
        <v>82</v>
      </c>
      <c r="D3083" t="s">
        <v>3836</v>
      </c>
      <c r="E3083" t="s">
        <v>6178</v>
      </c>
      <c r="F3083" t="s">
        <v>6179</v>
      </c>
      <c r="G3083" t="s">
        <v>79</v>
      </c>
      <c r="H3083">
        <v>45566</v>
      </c>
      <c r="I3083">
        <v>675</v>
      </c>
      <c r="Q3083" t="s">
        <v>49</v>
      </c>
    </row>
    <row r="3084" spans="2:17" hidden="1" x14ac:dyDescent="0.25">
      <c r="B3084">
        <v>107786</v>
      </c>
      <c r="C3084" t="s">
        <v>242</v>
      </c>
      <c r="D3084" t="s">
        <v>3836</v>
      </c>
      <c r="E3084" t="s">
        <v>6180</v>
      </c>
      <c r="F3084" t="s">
        <v>6181</v>
      </c>
      <c r="G3084" t="s">
        <v>79</v>
      </c>
      <c r="H3084">
        <v>45621</v>
      </c>
      <c r="I3084">
        <v>112.61</v>
      </c>
      <c r="Q3084" t="s">
        <v>49</v>
      </c>
    </row>
    <row r="3085" spans="2:17" hidden="1" x14ac:dyDescent="0.25">
      <c r="B3085">
        <v>104758</v>
      </c>
      <c r="C3085" t="s">
        <v>188</v>
      </c>
      <c r="D3085" t="s">
        <v>3836</v>
      </c>
      <c r="E3085" t="s">
        <v>6182</v>
      </c>
      <c r="F3085" t="s">
        <v>6183</v>
      </c>
      <c r="G3085" t="s">
        <v>79</v>
      </c>
      <c r="H3085">
        <v>45623</v>
      </c>
      <c r="I3085">
        <v>964.8</v>
      </c>
      <c r="Q3085" t="s">
        <v>49</v>
      </c>
    </row>
    <row r="3086" spans="2:17" hidden="1" x14ac:dyDescent="0.25">
      <c r="B3086">
        <v>104758</v>
      </c>
      <c r="C3086" t="s">
        <v>188</v>
      </c>
      <c r="D3086" t="s">
        <v>3836</v>
      </c>
      <c r="E3086" t="s">
        <v>6184</v>
      </c>
      <c r="F3086" t="s">
        <v>6185</v>
      </c>
      <c r="G3086" t="s">
        <v>79</v>
      </c>
      <c r="H3086">
        <v>45623</v>
      </c>
      <c r="I3086">
        <v>53.2</v>
      </c>
      <c r="Q3086" t="s">
        <v>49</v>
      </c>
    </row>
    <row r="3087" spans="2:17" hidden="1" x14ac:dyDescent="0.25">
      <c r="B3087">
        <v>122430</v>
      </c>
      <c r="C3087" t="s">
        <v>127</v>
      </c>
      <c r="D3087" t="s">
        <v>3836</v>
      </c>
      <c r="E3087" t="s">
        <v>6186</v>
      </c>
      <c r="F3087" t="s">
        <v>5111</v>
      </c>
      <c r="G3087" t="s">
        <v>79</v>
      </c>
      <c r="H3087">
        <v>45573</v>
      </c>
      <c r="I3087">
        <v>1557</v>
      </c>
      <c r="Q3087" t="s">
        <v>49</v>
      </c>
    </row>
    <row r="3088" spans="2:17" hidden="1" x14ac:dyDescent="0.25">
      <c r="B3088">
        <v>122430</v>
      </c>
      <c r="C3088" t="s">
        <v>127</v>
      </c>
      <c r="D3088" t="s">
        <v>3836</v>
      </c>
      <c r="E3088" t="s">
        <v>6187</v>
      </c>
      <c r="F3088" t="s">
        <v>6188</v>
      </c>
      <c r="G3088" t="s">
        <v>79</v>
      </c>
      <c r="H3088">
        <v>45677</v>
      </c>
      <c r="I3088">
        <v>234</v>
      </c>
      <c r="Q3088" t="s">
        <v>49</v>
      </c>
    </row>
    <row r="3089" spans="2:17" hidden="1" x14ac:dyDescent="0.25">
      <c r="B3089">
        <v>108481</v>
      </c>
      <c r="C3089" t="s">
        <v>121</v>
      </c>
      <c r="D3089" t="s">
        <v>3836</v>
      </c>
      <c r="E3089" t="s">
        <v>6189</v>
      </c>
      <c r="F3089" t="s">
        <v>6190</v>
      </c>
      <c r="G3089" t="s">
        <v>79</v>
      </c>
      <c r="H3089">
        <v>45631</v>
      </c>
      <c r="I3089">
        <v>20780.48</v>
      </c>
      <c r="Q3089" t="s">
        <v>49</v>
      </c>
    </row>
    <row r="3090" spans="2:17" hidden="1" x14ac:dyDescent="0.25">
      <c r="B3090">
        <v>122430</v>
      </c>
      <c r="C3090" t="s">
        <v>127</v>
      </c>
      <c r="D3090" t="s">
        <v>3836</v>
      </c>
      <c r="E3090" t="s">
        <v>6191</v>
      </c>
      <c r="F3090" t="s">
        <v>6192</v>
      </c>
      <c r="G3090" t="s">
        <v>79</v>
      </c>
      <c r="H3090">
        <v>45663</v>
      </c>
      <c r="I3090">
        <v>351</v>
      </c>
      <c r="Q3090" t="s">
        <v>49</v>
      </c>
    </row>
    <row r="3091" spans="2:17" hidden="1" x14ac:dyDescent="0.25">
      <c r="B3091">
        <v>107786</v>
      </c>
      <c r="C3091" t="s">
        <v>242</v>
      </c>
      <c r="D3091" t="s">
        <v>3836</v>
      </c>
      <c r="E3091" t="s">
        <v>6193</v>
      </c>
      <c r="F3091" t="s">
        <v>5614</v>
      </c>
      <c r="G3091" t="s">
        <v>101</v>
      </c>
      <c r="H3091">
        <v>45677</v>
      </c>
      <c r="I3091">
        <v>2750.94</v>
      </c>
      <c r="Q3091" t="s">
        <v>49</v>
      </c>
    </row>
    <row r="3092" spans="2:17" hidden="1" x14ac:dyDescent="0.25">
      <c r="B3092">
        <v>107776</v>
      </c>
      <c r="C3092" t="s">
        <v>151</v>
      </c>
      <c r="D3092" t="s">
        <v>3836</v>
      </c>
      <c r="E3092" t="s">
        <v>6194</v>
      </c>
      <c r="F3092" t="s">
        <v>6195</v>
      </c>
      <c r="G3092" t="s">
        <v>79</v>
      </c>
      <c r="H3092">
        <v>45623</v>
      </c>
      <c r="I3092">
        <v>783.08</v>
      </c>
      <c r="Q3092" t="s">
        <v>49</v>
      </c>
    </row>
    <row r="3093" spans="2:17" hidden="1" x14ac:dyDescent="0.25">
      <c r="B3093">
        <v>108186</v>
      </c>
      <c r="C3093" t="s">
        <v>624</v>
      </c>
      <c r="D3093" t="s">
        <v>3836</v>
      </c>
      <c r="E3093" t="s">
        <v>6196</v>
      </c>
      <c r="F3093" t="s">
        <v>6197</v>
      </c>
      <c r="G3093" t="s">
        <v>79</v>
      </c>
      <c r="H3093">
        <v>45573</v>
      </c>
      <c r="I3093">
        <v>3796.55</v>
      </c>
      <c r="Q3093" t="s">
        <v>49</v>
      </c>
    </row>
    <row r="3094" spans="2:17" hidden="1" x14ac:dyDescent="0.25">
      <c r="B3094">
        <v>104758</v>
      </c>
      <c r="C3094" t="s">
        <v>188</v>
      </c>
      <c r="D3094" t="s">
        <v>3836</v>
      </c>
      <c r="E3094" t="s">
        <v>6198</v>
      </c>
      <c r="F3094" t="s">
        <v>6199</v>
      </c>
      <c r="G3094" t="s">
        <v>79</v>
      </c>
      <c r="H3094">
        <v>45610</v>
      </c>
      <c r="I3094">
        <v>160.80000000000001</v>
      </c>
      <c r="Q3094" t="s">
        <v>49</v>
      </c>
    </row>
    <row r="3095" spans="2:17" hidden="1" x14ac:dyDescent="0.25">
      <c r="B3095">
        <v>107786</v>
      </c>
      <c r="C3095" t="s">
        <v>242</v>
      </c>
      <c r="D3095" t="s">
        <v>3836</v>
      </c>
      <c r="E3095" t="s">
        <v>6200</v>
      </c>
      <c r="F3095" t="s">
        <v>6201</v>
      </c>
      <c r="G3095" t="s">
        <v>79</v>
      </c>
      <c r="H3095">
        <v>45638</v>
      </c>
      <c r="I3095">
        <v>375.84</v>
      </c>
      <c r="Q3095" t="s">
        <v>49</v>
      </c>
    </row>
    <row r="3096" spans="2:17" hidden="1" x14ac:dyDescent="0.25">
      <c r="B3096">
        <v>108481</v>
      </c>
      <c r="C3096" t="s">
        <v>121</v>
      </c>
      <c r="D3096" t="s">
        <v>3836</v>
      </c>
      <c r="E3096" t="s">
        <v>6202</v>
      </c>
      <c r="F3096" t="s">
        <v>4709</v>
      </c>
      <c r="G3096" t="s">
        <v>79</v>
      </c>
      <c r="H3096">
        <v>45678</v>
      </c>
      <c r="I3096">
        <v>383.86</v>
      </c>
      <c r="Q3096" t="s">
        <v>49</v>
      </c>
    </row>
    <row r="3097" spans="2:17" hidden="1" x14ac:dyDescent="0.25">
      <c r="B3097">
        <v>110041</v>
      </c>
      <c r="C3097" t="s">
        <v>1894</v>
      </c>
      <c r="D3097" t="s">
        <v>3836</v>
      </c>
      <c r="E3097" t="s">
        <v>6203</v>
      </c>
      <c r="F3097" t="s">
        <v>6204</v>
      </c>
      <c r="G3097" t="s">
        <v>101</v>
      </c>
      <c r="H3097">
        <v>45707</v>
      </c>
      <c r="I3097">
        <v>2560.5</v>
      </c>
      <c r="Q3097" t="s">
        <v>49</v>
      </c>
    </row>
    <row r="3098" spans="2:17" hidden="1" x14ac:dyDescent="0.25">
      <c r="B3098">
        <v>103423</v>
      </c>
      <c r="C3098" t="s">
        <v>82</v>
      </c>
      <c r="D3098" t="s">
        <v>3836</v>
      </c>
      <c r="E3098" t="s">
        <v>6205</v>
      </c>
      <c r="F3098" t="s">
        <v>5269</v>
      </c>
      <c r="G3098" t="s">
        <v>79</v>
      </c>
      <c r="H3098">
        <v>45606</v>
      </c>
      <c r="I3098">
        <v>19705.73</v>
      </c>
      <c r="Q3098" t="s">
        <v>49</v>
      </c>
    </row>
    <row r="3099" spans="2:17" hidden="1" x14ac:dyDescent="0.25">
      <c r="B3099">
        <v>103423</v>
      </c>
      <c r="C3099" t="s">
        <v>82</v>
      </c>
      <c r="D3099" t="s">
        <v>3836</v>
      </c>
      <c r="E3099" t="s">
        <v>6206</v>
      </c>
      <c r="F3099" t="s">
        <v>3838</v>
      </c>
      <c r="G3099" t="s">
        <v>101</v>
      </c>
      <c r="H3099">
        <v>45672</v>
      </c>
      <c r="I3099">
        <v>-3315.92</v>
      </c>
      <c r="Q3099" t="s">
        <v>49</v>
      </c>
    </row>
    <row r="3100" spans="2:17" hidden="1" x14ac:dyDescent="0.25">
      <c r="B3100">
        <v>121019</v>
      </c>
      <c r="C3100" t="s">
        <v>594</v>
      </c>
      <c r="D3100" t="s">
        <v>3836</v>
      </c>
      <c r="E3100" t="s">
        <v>6207</v>
      </c>
      <c r="F3100" t="s">
        <v>6208</v>
      </c>
      <c r="G3100" t="s">
        <v>79</v>
      </c>
      <c r="H3100">
        <v>45569</v>
      </c>
      <c r="I3100">
        <v>2376</v>
      </c>
      <c r="Q3100" t="s">
        <v>49</v>
      </c>
    </row>
    <row r="3101" spans="2:17" hidden="1" x14ac:dyDescent="0.25">
      <c r="B3101">
        <v>107297</v>
      </c>
      <c r="C3101" t="s">
        <v>286</v>
      </c>
      <c r="D3101" t="s">
        <v>3836</v>
      </c>
      <c r="E3101" t="s">
        <v>6209</v>
      </c>
      <c r="F3101" t="s">
        <v>6210</v>
      </c>
      <c r="G3101" t="s">
        <v>79</v>
      </c>
      <c r="H3101">
        <v>45611</v>
      </c>
      <c r="I3101">
        <v>2418.75</v>
      </c>
      <c r="Q3101" t="s">
        <v>49</v>
      </c>
    </row>
    <row r="3102" spans="2:17" hidden="1" x14ac:dyDescent="0.25">
      <c r="B3102">
        <v>107486</v>
      </c>
      <c r="C3102" t="s">
        <v>308</v>
      </c>
      <c r="D3102" t="s">
        <v>3836</v>
      </c>
      <c r="E3102" t="s">
        <v>6211</v>
      </c>
      <c r="F3102" t="s">
        <v>6212</v>
      </c>
      <c r="G3102" t="s">
        <v>101</v>
      </c>
      <c r="H3102">
        <v>45709</v>
      </c>
      <c r="I3102">
        <v>936.52</v>
      </c>
      <c r="Q3102" t="s">
        <v>49</v>
      </c>
    </row>
    <row r="3103" spans="2:17" hidden="1" x14ac:dyDescent="0.25">
      <c r="B3103">
        <v>108481</v>
      </c>
      <c r="C3103" t="s">
        <v>121</v>
      </c>
      <c r="D3103" t="s">
        <v>3836</v>
      </c>
      <c r="E3103" t="s">
        <v>6213</v>
      </c>
      <c r="F3103" t="s">
        <v>5505</v>
      </c>
      <c r="G3103" t="s">
        <v>101</v>
      </c>
      <c r="H3103">
        <v>45714</v>
      </c>
      <c r="I3103">
        <v>-434.43</v>
      </c>
      <c r="Q3103" t="s">
        <v>49</v>
      </c>
    </row>
    <row r="3104" spans="2:17" hidden="1" x14ac:dyDescent="0.25">
      <c r="B3104">
        <v>107786</v>
      </c>
      <c r="C3104" t="s">
        <v>242</v>
      </c>
      <c r="D3104" t="s">
        <v>3836</v>
      </c>
      <c r="E3104" t="s">
        <v>6214</v>
      </c>
      <c r="F3104" t="s">
        <v>5627</v>
      </c>
      <c r="G3104" t="s">
        <v>79</v>
      </c>
      <c r="H3104">
        <v>45632</v>
      </c>
      <c r="I3104">
        <v>1509.91</v>
      </c>
      <c r="Q3104" t="s">
        <v>49</v>
      </c>
    </row>
    <row r="3105" spans="2:17" hidden="1" x14ac:dyDescent="0.25">
      <c r="B3105">
        <v>107786</v>
      </c>
      <c r="C3105" t="s">
        <v>242</v>
      </c>
      <c r="D3105" t="s">
        <v>3836</v>
      </c>
      <c r="E3105" t="s">
        <v>6215</v>
      </c>
      <c r="F3105" t="s">
        <v>6216</v>
      </c>
      <c r="G3105" t="s">
        <v>79</v>
      </c>
      <c r="H3105">
        <v>45670</v>
      </c>
      <c r="I3105">
        <v>0</v>
      </c>
      <c r="Q3105" t="s">
        <v>49</v>
      </c>
    </row>
    <row r="3106" spans="2:17" hidden="1" x14ac:dyDescent="0.25">
      <c r="B3106">
        <v>104758</v>
      </c>
      <c r="C3106" t="s">
        <v>188</v>
      </c>
      <c r="D3106" t="s">
        <v>3836</v>
      </c>
      <c r="E3106" t="s">
        <v>6217</v>
      </c>
      <c r="F3106" t="s">
        <v>6218</v>
      </c>
      <c r="G3106" t="s">
        <v>79</v>
      </c>
      <c r="H3106">
        <v>45590</v>
      </c>
      <c r="I3106">
        <v>482.4</v>
      </c>
      <c r="Q3106" t="s">
        <v>49</v>
      </c>
    </row>
    <row r="3107" spans="2:17" hidden="1" x14ac:dyDescent="0.25">
      <c r="B3107">
        <v>107659</v>
      </c>
      <c r="C3107" t="s">
        <v>679</v>
      </c>
      <c r="D3107" t="s">
        <v>3836</v>
      </c>
      <c r="E3107" t="s">
        <v>6219</v>
      </c>
      <c r="F3107" t="s">
        <v>6220</v>
      </c>
      <c r="G3107" t="s">
        <v>79</v>
      </c>
      <c r="H3107">
        <v>45631</v>
      </c>
      <c r="I3107">
        <v>4415.01</v>
      </c>
      <c r="Q3107" t="s">
        <v>49</v>
      </c>
    </row>
    <row r="3108" spans="2:17" hidden="1" x14ac:dyDescent="0.25">
      <c r="B3108">
        <v>104758</v>
      </c>
      <c r="C3108" t="s">
        <v>188</v>
      </c>
      <c r="D3108" t="s">
        <v>3836</v>
      </c>
      <c r="E3108" t="s">
        <v>6221</v>
      </c>
      <c r="F3108" t="s">
        <v>6222</v>
      </c>
      <c r="G3108" t="s">
        <v>79</v>
      </c>
      <c r="H3108">
        <v>45652</v>
      </c>
      <c r="I3108">
        <v>417.3</v>
      </c>
      <c r="Q3108" t="s">
        <v>49</v>
      </c>
    </row>
    <row r="3109" spans="2:17" hidden="1" x14ac:dyDescent="0.25">
      <c r="B3109">
        <v>104758</v>
      </c>
      <c r="C3109" t="s">
        <v>188</v>
      </c>
      <c r="D3109" t="s">
        <v>3836</v>
      </c>
      <c r="E3109" t="s">
        <v>6223</v>
      </c>
      <c r="F3109" t="s">
        <v>6224</v>
      </c>
      <c r="G3109" t="s">
        <v>79</v>
      </c>
      <c r="H3109">
        <v>45608</v>
      </c>
      <c r="I3109">
        <v>80.400000000000006</v>
      </c>
      <c r="Q3109" t="s">
        <v>49</v>
      </c>
    </row>
    <row r="3110" spans="2:17" hidden="1" x14ac:dyDescent="0.25">
      <c r="B3110">
        <v>107768</v>
      </c>
      <c r="C3110" t="s">
        <v>225</v>
      </c>
      <c r="D3110" t="s">
        <v>3836</v>
      </c>
      <c r="E3110" t="s">
        <v>6225</v>
      </c>
      <c r="F3110" t="s">
        <v>6226</v>
      </c>
      <c r="G3110" t="s">
        <v>79</v>
      </c>
      <c r="H3110">
        <v>45571</v>
      </c>
      <c r="I3110">
        <v>224.76</v>
      </c>
      <c r="Q3110" t="s">
        <v>49</v>
      </c>
    </row>
    <row r="3111" spans="2:17" hidden="1" x14ac:dyDescent="0.25">
      <c r="B3111">
        <v>104758</v>
      </c>
      <c r="C3111" t="s">
        <v>188</v>
      </c>
      <c r="D3111" t="s">
        <v>3836</v>
      </c>
      <c r="E3111" t="s">
        <v>6227</v>
      </c>
      <c r="F3111" t="s">
        <v>6228</v>
      </c>
      <c r="G3111" t="s">
        <v>79</v>
      </c>
      <c r="H3111">
        <v>45649</v>
      </c>
      <c r="I3111">
        <v>468</v>
      </c>
      <c r="Q3111" t="s">
        <v>49</v>
      </c>
    </row>
    <row r="3112" spans="2:17" hidden="1" x14ac:dyDescent="0.25">
      <c r="B3112">
        <v>122247</v>
      </c>
      <c r="C3112" t="s">
        <v>111</v>
      </c>
      <c r="D3112" t="s">
        <v>3836</v>
      </c>
      <c r="E3112" t="s">
        <v>6229</v>
      </c>
      <c r="F3112" t="s">
        <v>6230</v>
      </c>
      <c r="G3112" t="s">
        <v>79</v>
      </c>
      <c r="H3112">
        <v>45680</v>
      </c>
      <c r="I3112">
        <v>512.28</v>
      </c>
      <c r="Q3112" t="s">
        <v>49</v>
      </c>
    </row>
    <row r="3113" spans="2:17" hidden="1" x14ac:dyDescent="0.25">
      <c r="B3113">
        <v>107768</v>
      </c>
      <c r="C3113" t="s">
        <v>225</v>
      </c>
      <c r="D3113" t="s">
        <v>3836</v>
      </c>
      <c r="E3113" t="s">
        <v>6231</v>
      </c>
      <c r="F3113" t="s">
        <v>4215</v>
      </c>
      <c r="G3113" t="s">
        <v>79</v>
      </c>
      <c r="H3113">
        <v>45666</v>
      </c>
      <c r="I3113">
        <v>-88.04</v>
      </c>
      <c r="Q3113" t="s">
        <v>49</v>
      </c>
    </row>
    <row r="3114" spans="2:17" hidden="1" x14ac:dyDescent="0.25">
      <c r="B3114">
        <v>104758</v>
      </c>
      <c r="C3114" t="s">
        <v>188</v>
      </c>
      <c r="D3114" t="s">
        <v>3836</v>
      </c>
      <c r="E3114" t="s">
        <v>6232</v>
      </c>
      <c r="F3114" t="s">
        <v>4990</v>
      </c>
      <c r="G3114" t="s">
        <v>79</v>
      </c>
      <c r="H3114">
        <v>45623</v>
      </c>
      <c r="I3114">
        <v>134.80000000000001</v>
      </c>
      <c r="Q3114" t="s">
        <v>49</v>
      </c>
    </row>
    <row r="3115" spans="2:17" hidden="1" x14ac:dyDescent="0.25">
      <c r="B3115">
        <v>107786</v>
      </c>
      <c r="C3115" t="s">
        <v>242</v>
      </c>
      <c r="D3115" t="s">
        <v>3836</v>
      </c>
      <c r="E3115" t="s">
        <v>6233</v>
      </c>
      <c r="F3115" t="s">
        <v>4678</v>
      </c>
      <c r="G3115" t="s">
        <v>101</v>
      </c>
      <c r="H3115">
        <v>45701</v>
      </c>
      <c r="I3115">
        <v>44.27</v>
      </c>
      <c r="Q3115" t="s">
        <v>49</v>
      </c>
    </row>
    <row r="3116" spans="2:17" hidden="1" x14ac:dyDescent="0.25">
      <c r="B3116">
        <v>103423</v>
      </c>
      <c r="C3116" t="s">
        <v>82</v>
      </c>
      <c r="D3116" t="s">
        <v>3836</v>
      </c>
      <c r="E3116" t="s">
        <v>6234</v>
      </c>
      <c r="F3116" t="s">
        <v>6235</v>
      </c>
      <c r="G3116" t="s">
        <v>79</v>
      </c>
      <c r="H3116">
        <v>45606</v>
      </c>
      <c r="I3116">
        <v>16911</v>
      </c>
      <c r="Q3116" t="s">
        <v>49</v>
      </c>
    </row>
    <row r="3117" spans="2:17" hidden="1" x14ac:dyDescent="0.25">
      <c r="B3117">
        <v>104564</v>
      </c>
      <c r="C3117" t="s">
        <v>2388</v>
      </c>
      <c r="D3117" t="s">
        <v>3836</v>
      </c>
      <c r="E3117" t="s">
        <v>6236</v>
      </c>
      <c r="F3117" t="s">
        <v>4784</v>
      </c>
      <c r="G3117" t="s">
        <v>101</v>
      </c>
      <c r="H3117">
        <v>45677</v>
      </c>
      <c r="I3117">
        <v>382.9</v>
      </c>
      <c r="Q3117" t="s">
        <v>49</v>
      </c>
    </row>
    <row r="3118" spans="2:17" hidden="1" x14ac:dyDescent="0.25">
      <c r="B3118">
        <v>107776</v>
      </c>
      <c r="C3118" t="s">
        <v>151</v>
      </c>
      <c r="D3118" t="s">
        <v>3836</v>
      </c>
      <c r="E3118" t="s">
        <v>6237</v>
      </c>
      <c r="F3118" t="s">
        <v>6238</v>
      </c>
      <c r="G3118" t="s">
        <v>79</v>
      </c>
      <c r="H3118">
        <v>45581</v>
      </c>
      <c r="I3118">
        <v>2141.64</v>
      </c>
      <c r="Q3118" t="s">
        <v>49</v>
      </c>
    </row>
    <row r="3119" spans="2:17" hidden="1" x14ac:dyDescent="0.25">
      <c r="B3119">
        <v>104758</v>
      </c>
      <c r="C3119" t="s">
        <v>188</v>
      </c>
      <c r="D3119" t="s">
        <v>3836</v>
      </c>
      <c r="E3119" t="s">
        <v>6239</v>
      </c>
      <c r="F3119" t="s">
        <v>6240</v>
      </c>
      <c r="G3119" t="s">
        <v>79</v>
      </c>
      <c r="H3119">
        <v>45622</v>
      </c>
      <c r="I3119">
        <v>80.400000000000006</v>
      </c>
      <c r="Q3119" t="s">
        <v>49</v>
      </c>
    </row>
    <row r="3120" spans="2:17" hidden="1" x14ac:dyDescent="0.25">
      <c r="B3120">
        <v>107786</v>
      </c>
      <c r="C3120" t="s">
        <v>242</v>
      </c>
      <c r="D3120" t="s">
        <v>3836</v>
      </c>
      <c r="E3120" t="s">
        <v>6241</v>
      </c>
      <c r="F3120" t="s">
        <v>5444</v>
      </c>
      <c r="G3120" t="s">
        <v>101</v>
      </c>
      <c r="H3120">
        <v>45666</v>
      </c>
      <c r="I3120">
        <v>-1107.8</v>
      </c>
      <c r="Q3120" t="s">
        <v>49</v>
      </c>
    </row>
    <row r="3121" spans="2:17" hidden="1" x14ac:dyDescent="0.25">
      <c r="B3121">
        <v>103423</v>
      </c>
      <c r="C3121" t="s">
        <v>82</v>
      </c>
      <c r="D3121" t="s">
        <v>3836</v>
      </c>
      <c r="E3121" t="s">
        <v>6242</v>
      </c>
      <c r="F3121" t="s">
        <v>6243</v>
      </c>
      <c r="G3121" t="s">
        <v>79</v>
      </c>
      <c r="H3121">
        <v>45604</v>
      </c>
      <c r="I3121">
        <v>26.95</v>
      </c>
      <c r="Q3121" t="s">
        <v>49</v>
      </c>
    </row>
    <row r="3122" spans="2:17" hidden="1" x14ac:dyDescent="0.25">
      <c r="B3122">
        <v>107786</v>
      </c>
      <c r="C3122" t="s">
        <v>242</v>
      </c>
      <c r="D3122" t="s">
        <v>3836</v>
      </c>
      <c r="E3122" t="s">
        <v>6244</v>
      </c>
      <c r="F3122" t="s">
        <v>5733</v>
      </c>
      <c r="G3122" t="s">
        <v>79</v>
      </c>
      <c r="H3122">
        <v>45663</v>
      </c>
      <c r="I3122">
        <v>-71.3</v>
      </c>
      <c r="Q3122" t="s">
        <v>49</v>
      </c>
    </row>
    <row r="3123" spans="2:17" hidden="1" x14ac:dyDescent="0.25">
      <c r="B3123">
        <v>107486</v>
      </c>
      <c r="C3123" t="s">
        <v>308</v>
      </c>
      <c r="D3123" t="s">
        <v>3836</v>
      </c>
      <c r="E3123" t="s">
        <v>6245</v>
      </c>
      <c r="F3123" t="s">
        <v>6246</v>
      </c>
      <c r="G3123" t="s">
        <v>79</v>
      </c>
      <c r="H3123">
        <v>45614</v>
      </c>
      <c r="I3123">
        <v>4181.6400000000003</v>
      </c>
      <c r="Q3123" t="s">
        <v>49</v>
      </c>
    </row>
    <row r="3124" spans="2:17" hidden="1" x14ac:dyDescent="0.25">
      <c r="B3124">
        <v>108481</v>
      </c>
      <c r="C3124" t="s">
        <v>121</v>
      </c>
      <c r="D3124" t="s">
        <v>3836</v>
      </c>
      <c r="E3124" t="s">
        <v>6247</v>
      </c>
      <c r="F3124" t="s">
        <v>6248</v>
      </c>
      <c r="G3124" t="s">
        <v>79</v>
      </c>
      <c r="H3124">
        <v>45579</v>
      </c>
      <c r="I3124">
        <v>439.03</v>
      </c>
      <c r="Q3124" t="s">
        <v>49</v>
      </c>
    </row>
    <row r="3125" spans="2:17" hidden="1" x14ac:dyDescent="0.25">
      <c r="B3125">
        <v>107297</v>
      </c>
      <c r="C3125" t="s">
        <v>286</v>
      </c>
      <c r="D3125" t="s">
        <v>3836</v>
      </c>
      <c r="E3125" t="s">
        <v>6249</v>
      </c>
      <c r="F3125" t="s">
        <v>6250</v>
      </c>
      <c r="G3125" t="s">
        <v>79</v>
      </c>
      <c r="H3125">
        <v>45618</v>
      </c>
      <c r="I3125">
        <v>2642.12</v>
      </c>
      <c r="Q3125" t="s">
        <v>49</v>
      </c>
    </row>
    <row r="3126" spans="2:17" hidden="1" x14ac:dyDescent="0.25">
      <c r="B3126">
        <v>107786</v>
      </c>
      <c r="C3126" t="s">
        <v>242</v>
      </c>
      <c r="D3126" t="s">
        <v>3836</v>
      </c>
      <c r="E3126" t="s">
        <v>6251</v>
      </c>
      <c r="F3126" t="s">
        <v>6252</v>
      </c>
      <c r="G3126" t="s">
        <v>79</v>
      </c>
      <c r="H3126">
        <v>45588</v>
      </c>
      <c r="I3126">
        <v>932.86</v>
      </c>
      <c r="Q3126" t="s">
        <v>49</v>
      </c>
    </row>
    <row r="3127" spans="2:17" hidden="1" x14ac:dyDescent="0.25">
      <c r="B3127">
        <v>108186</v>
      </c>
      <c r="C3127" t="s">
        <v>624</v>
      </c>
      <c r="D3127" t="s">
        <v>3836</v>
      </c>
      <c r="E3127" t="s">
        <v>6253</v>
      </c>
      <c r="F3127" t="s">
        <v>6254</v>
      </c>
      <c r="G3127" t="s">
        <v>101</v>
      </c>
      <c r="H3127">
        <v>45679</v>
      </c>
      <c r="I3127">
        <v>5401.05</v>
      </c>
      <c r="Q3127" t="s">
        <v>49</v>
      </c>
    </row>
    <row r="3128" spans="2:17" hidden="1" x14ac:dyDescent="0.25">
      <c r="B3128">
        <v>108345</v>
      </c>
      <c r="C3128" t="s">
        <v>4197</v>
      </c>
      <c r="D3128" t="s">
        <v>3836</v>
      </c>
      <c r="E3128" t="s">
        <v>6255</v>
      </c>
      <c r="F3128" t="s">
        <v>6256</v>
      </c>
      <c r="G3128" t="s">
        <v>79</v>
      </c>
      <c r="H3128">
        <v>45657</v>
      </c>
      <c r="I3128">
        <v>1635.99</v>
      </c>
      <c r="Q3128" t="s">
        <v>49</v>
      </c>
    </row>
    <row r="3129" spans="2:17" hidden="1" x14ac:dyDescent="0.25">
      <c r="B3129">
        <v>103423</v>
      </c>
      <c r="C3129" t="s">
        <v>82</v>
      </c>
      <c r="D3129" t="s">
        <v>3836</v>
      </c>
      <c r="E3129" t="s">
        <v>6257</v>
      </c>
      <c r="F3129" t="s">
        <v>6258</v>
      </c>
      <c r="G3129" t="s">
        <v>101</v>
      </c>
      <c r="H3129">
        <v>45684</v>
      </c>
      <c r="I3129">
        <v>886.41</v>
      </c>
      <c r="Q3129" t="s">
        <v>49</v>
      </c>
    </row>
    <row r="3130" spans="2:17" hidden="1" x14ac:dyDescent="0.25">
      <c r="B3130">
        <v>107786</v>
      </c>
      <c r="C3130" t="s">
        <v>242</v>
      </c>
      <c r="D3130" t="s">
        <v>3836</v>
      </c>
      <c r="E3130" t="s">
        <v>6259</v>
      </c>
      <c r="F3130" t="s">
        <v>6260</v>
      </c>
      <c r="G3130" t="s">
        <v>101</v>
      </c>
      <c r="H3130">
        <v>45663</v>
      </c>
      <c r="I3130">
        <v>110.55</v>
      </c>
      <c r="Q3130" t="s">
        <v>49</v>
      </c>
    </row>
    <row r="3131" spans="2:17" hidden="1" x14ac:dyDescent="0.25">
      <c r="B3131">
        <v>104758</v>
      </c>
      <c r="C3131" t="s">
        <v>188</v>
      </c>
      <c r="D3131" t="s">
        <v>3836</v>
      </c>
      <c r="E3131" t="s">
        <v>6261</v>
      </c>
      <c r="F3131" t="s">
        <v>6262</v>
      </c>
      <c r="G3131" t="s">
        <v>79</v>
      </c>
      <c r="H3131">
        <v>45664</v>
      </c>
      <c r="I3131">
        <v>2090.4</v>
      </c>
      <c r="Q3131" t="s">
        <v>49</v>
      </c>
    </row>
    <row r="3132" spans="2:17" hidden="1" x14ac:dyDescent="0.25">
      <c r="B3132">
        <v>107786</v>
      </c>
      <c r="C3132" t="s">
        <v>242</v>
      </c>
      <c r="D3132" t="s">
        <v>3836</v>
      </c>
      <c r="E3132" t="s">
        <v>6263</v>
      </c>
      <c r="F3132" t="s">
        <v>3997</v>
      </c>
      <c r="G3132" t="s">
        <v>101</v>
      </c>
      <c r="H3132">
        <v>45672</v>
      </c>
      <c r="I3132">
        <v>333.72</v>
      </c>
      <c r="Q3132" t="s">
        <v>49</v>
      </c>
    </row>
    <row r="3133" spans="2:17" hidden="1" x14ac:dyDescent="0.25">
      <c r="B3133">
        <v>129612</v>
      </c>
      <c r="C3133" t="s">
        <v>282</v>
      </c>
      <c r="D3133" t="s">
        <v>3836</v>
      </c>
      <c r="E3133" t="s">
        <v>6264</v>
      </c>
      <c r="F3133" t="s">
        <v>4408</v>
      </c>
      <c r="G3133" t="s">
        <v>79</v>
      </c>
      <c r="H3133">
        <v>45566</v>
      </c>
      <c r="I3133">
        <v>8240.16</v>
      </c>
      <c r="Q3133" t="s">
        <v>49</v>
      </c>
    </row>
    <row r="3134" spans="2:17" hidden="1" x14ac:dyDescent="0.25">
      <c r="B3134">
        <v>103269</v>
      </c>
      <c r="C3134" t="s">
        <v>262</v>
      </c>
      <c r="D3134" t="s">
        <v>3836</v>
      </c>
      <c r="E3134" t="s">
        <v>6265</v>
      </c>
      <c r="F3134" t="s">
        <v>6266</v>
      </c>
      <c r="G3134" t="s">
        <v>79</v>
      </c>
      <c r="H3134">
        <v>45643</v>
      </c>
      <c r="I3134">
        <v>1475.79</v>
      </c>
      <c r="Q3134" t="s">
        <v>49</v>
      </c>
    </row>
    <row r="3135" spans="2:17" hidden="1" x14ac:dyDescent="0.25">
      <c r="B3135">
        <v>104758</v>
      </c>
      <c r="C3135" t="s">
        <v>188</v>
      </c>
      <c r="D3135" t="s">
        <v>3836</v>
      </c>
      <c r="E3135" t="s">
        <v>6267</v>
      </c>
      <c r="F3135" t="s">
        <v>6268</v>
      </c>
      <c r="G3135" t="s">
        <v>101</v>
      </c>
      <c r="H3135">
        <v>45695</v>
      </c>
      <c r="I3135">
        <v>146.05000000000001</v>
      </c>
      <c r="Q3135" t="s">
        <v>49</v>
      </c>
    </row>
    <row r="3136" spans="2:17" hidden="1" x14ac:dyDescent="0.25">
      <c r="B3136">
        <v>107786</v>
      </c>
      <c r="C3136" t="s">
        <v>242</v>
      </c>
      <c r="D3136" t="s">
        <v>3836</v>
      </c>
      <c r="E3136" t="s">
        <v>6269</v>
      </c>
      <c r="F3136" t="s">
        <v>6270</v>
      </c>
      <c r="G3136" t="s">
        <v>101</v>
      </c>
      <c r="H3136">
        <v>45686</v>
      </c>
      <c r="I3136">
        <v>446.76</v>
      </c>
      <c r="Q3136" t="s">
        <v>49</v>
      </c>
    </row>
    <row r="3137" spans="2:17" hidden="1" x14ac:dyDescent="0.25">
      <c r="B3137">
        <v>104758</v>
      </c>
      <c r="C3137" t="s">
        <v>188</v>
      </c>
      <c r="D3137" t="s">
        <v>3836</v>
      </c>
      <c r="E3137" t="s">
        <v>6271</v>
      </c>
      <c r="F3137" t="s">
        <v>6272</v>
      </c>
      <c r="G3137" t="s">
        <v>79</v>
      </c>
      <c r="H3137">
        <v>45642</v>
      </c>
      <c r="I3137">
        <v>878.08</v>
      </c>
      <c r="Q3137" t="s">
        <v>49</v>
      </c>
    </row>
    <row r="3138" spans="2:17" hidden="1" x14ac:dyDescent="0.25">
      <c r="B3138">
        <v>104499</v>
      </c>
      <c r="C3138" t="s">
        <v>96</v>
      </c>
      <c r="D3138" t="s">
        <v>3836</v>
      </c>
      <c r="E3138" t="s">
        <v>6273</v>
      </c>
      <c r="F3138" t="s">
        <v>3905</v>
      </c>
      <c r="G3138" t="s">
        <v>79</v>
      </c>
      <c r="H3138">
        <v>45608</v>
      </c>
      <c r="I3138">
        <v>468</v>
      </c>
      <c r="Q3138" t="s">
        <v>49</v>
      </c>
    </row>
    <row r="3139" spans="2:17" hidden="1" x14ac:dyDescent="0.25">
      <c r="B3139">
        <v>107768</v>
      </c>
      <c r="C3139" t="s">
        <v>225</v>
      </c>
      <c r="D3139" t="s">
        <v>3836</v>
      </c>
      <c r="E3139" t="s">
        <v>6274</v>
      </c>
      <c r="F3139" t="s">
        <v>4103</v>
      </c>
      <c r="G3139" t="s">
        <v>79</v>
      </c>
      <c r="H3139">
        <v>45656</v>
      </c>
      <c r="I3139">
        <v>7658.27</v>
      </c>
      <c r="Q3139" t="s">
        <v>49</v>
      </c>
    </row>
    <row r="3140" spans="2:17" hidden="1" x14ac:dyDescent="0.25">
      <c r="B3140">
        <v>104758</v>
      </c>
      <c r="C3140" t="s">
        <v>188</v>
      </c>
      <c r="D3140" t="s">
        <v>3836</v>
      </c>
      <c r="E3140" t="s">
        <v>6275</v>
      </c>
      <c r="F3140" t="s">
        <v>6276</v>
      </c>
      <c r="G3140" t="s">
        <v>79</v>
      </c>
      <c r="H3140">
        <v>45601</v>
      </c>
      <c r="I3140">
        <v>128.16</v>
      </c>
      <c r="Q3140" t="s">
        <v>49</v>
      </c>
    </row>
    <row r="3141" spans="2:17" hidden="1" x14ac:dyDescent="0.25">
      <c r="B3141">
        <v>122247</v>
      </c>
      <c r="C3141" t="s">
        <v>111</v>
      </c>
      <c r="D3141" t="s">
        <v>3836</v>
      </c>
      <c r="E3141" t="s">
        <v>6277</v>
      </c>
      <c r="F3141" t="s">
        <v>6278</v>
      </c>
      <c r="G3141" t="s">
        <v>79</v>
      </c>
      <c r="H3141">
        <v>45674</v>
      </c>
      <c r="I3141">
        <v>5652</v>
      </c>
      <c r="Q3141" t="s">
        <v>49</v>
      </c>
    </row>
    <row r="3142" spans="2:17" hidden="1" x14ac:dyDescent="0.25">
      <c r="B3142">
        <v>107776</v>
      </c>
      <c r="C3142" t="s">
        <v>151</v>
      </c>
      <c r="D3142" t="s">
        <v>3836</v>
      </c>
      <c r="E3142" t="s">
        <v>6279</v>
      </c>
      <c r="F3142" t="s">
        <v>6280</v>
      </c>
      <c r="G3142" t="s">
        <v>79</v>
      </c>
      <c r="H3142">
        <v>45674</v>
      </c>
      <c r="I3142">
        <v>1945.69</v>
      </c>
      <c r="Q3142" t="s">
        <v>49</v>
      </c>
    </row>
    <row r="3143" spans="2:17" hidden="1" x14ac:dyDescent="0.25">
      <c r="B3143">
        <v>107297</v>
      </c>
      <c r="C3143" t="s">
        <v>286</v>
      </c>
      <c r="D3143" t="s">
        <v>3836</v>
      </c>
      <c r="E3143" t="s">
        <v>6281</v>
      </c>
      <c r="F3143" t="s">
        <v>6282</v>
      </c>
      <c r="G3143" t="s">
        <v>79</v>
      </c>
      <c r="H3143">
        <v>45665</v>
      </c>
      <c r="I3143">
        <v>10750.26</v>
      </c>
      <c r="Q3143" t="s">
        <v>49</v>
      </c>
    </row>
    <row r="3144" spans="2:17" hidden="1" x14ac:dyDescent="0.25">
      <c r="B3144">
        <v>107297</v>
      </c>
      <c r="C3144" t="s">
        <v>286</v>
      </c>
      <c r="D3144" t="s">
        <v>3836</v>
      </c>
      <c r="E3144" t="s">
        <v>6283</v>
      </c>
      <c r="F3144" t="s">
        <v>3861</v>
      </c>
      <c r="G3144" t="s">
        <v>79</v>
      </c>
      <c r="H3144">
        <v>45629</v>
      </c>
      <c r="I3144">
        <v>25448.6</v>
      </c>
      <c r="Q3144" t="s">
        <v>49</v>
      </c>
    </row>
    <row r="3145" spans="2:17" hidden="1" x14ac:dyDescent="0.25">
      <c r="B3145">
        <v>108481</v>
      </c>
      <c r="C3145" t="s">
        <v>121</v>
      </c>
      <c r="D3145" t="s">
        <v>3836</v>
      </c>
      <c r="E3145" t="s">
        <v>6284</v>
      </c>
      <c r="F3145" t="s">
        <v>5100</v>
      </c>
      <c r="G3145" t="s">
        <v>101</v>
      </c>
      <c r="H3145">
        <v>45695</v>
      </c>
      <c r="I3145">
        <v>829.49</v>
      </c>
      <c r="Q3145" t="s">
        <v>49</v>
      </c>
    </row>
    <row r="3146" spans="2:17" hidden="1" x14ac:dyDescent="0.25">
      <c r="B3146">
        <v>104758</v>
      </c>
      <c r="C3146" t="s">
        <v>188</v>
      </c>
      <c r="D3146" t="s">
        <v>3836</v>
      </c>
      <c r="E3146" t="s">
        <v>6285</v>
      </c>
      <c r="F3146" t="s">
        <v>6286</v>
      </c>
      <c r="G3146" t="s">
        <v>79</v>
      </c>
      <c r="H3146">
        <v>45581</v>
      </c>
      <c r="I3146">
        <v>1461.96</v>
      </c>
      <c r="Q3146" t="s">
        <v>49</v>
      </c>
    </row>
    <row r="3147" spans="2:17" hidden="1" x14ac:dyDescent="0.25">
      <c r="B3147">
        <v>107659</v>
      </c>
      <c r="C3147" t="s">
        <v>679</v>
      </c>
      <c r="D3147" t="s">
        <v>3836</v>
      </c>
      <c r="E3147" t="s">
        <v>6287</v>
      </c>
      <c r="F3147" t="s">
        <v>6288</v>
      </c>
      <c r="G3147" t="s">
        <v>79</v>
      </c>
      <c r="H3147">
        <v>45653</v>
      </c>
      <c r="I3147">
        <v>1058.26</v>
      </c>
      <c r="Q3147" t="s">
        <v>49</v>
      </c>
    </row>
    <row r="3148" spans="2:17" hidden="1" x14ac:dyDescent="0.25">
      <c r="B3148">
        <v>122247</v>
      </c>
      <c r="C3148" t="s">
        <v>111</v>
      </c>
      <c r="D3148" t="s">
        <v>3836</v>
      </c>
      <c r="E3148" t="s">
        <v>6289</v>
      </c>
      <c r="F3148" t="s">
        <v>4790</v>
      </c>
      <c r="G3148" t="s">
        <v>79</v>
      </c>
      <c r="H3148">
        <v>45581</v>
      </c>
      <c r="I3148">
        <v>1274.8800000000001</v>
      </c>
      <c r="Q3148" t="s">
        <v>49</v>
      </c>
    </row>
    <row r="3149" spans="2:17" hidden="1" x14ac:dyDescent="0.25">
      <c r="B3149">
        <v>108164</v>
      </c>
      <c r="C3149" t="s">
        <v>86</v>
      </c>
      <c r="D3149" t="s">
        <v>3836</v>
      </c>
      <c r="E3149" t="s">
        <v>6290</v>
      </c>
      <c r="F3149" t="s">
        <v>6291</v>
      </c>
      <c r="G3149" t="s">
        <v>79</v>
      </c>
      <c r="H3149">
        <v>45582</v>
      </c>
      <c r="I3149">
        <v>1812.48</v>
      </c>
      <c r="Q3149" t="s">
        <v>49</v>
      </c>
    </row>
    <row r="3150" spans="2:17" hidden="1" x14ac:dyDescent="0.25">
      <c r="B3150">
        <v>126441</v>
      </c>
      <c r="C3150" t="s">
        <v>6293</v>
      </c>
      <c r="D3150" t="s">
        <v>3836</v>
      </c>
      <c r="E3150" t="s">
        <v>6294</v>
      </c>
      <c r="F3150" t="s">
        <v>6295</v>
      </c>
      <c r="G3150" t="s">
        <v>79</v>
      </c>
      <c r="H3150">
        <v>45611</v>
      </c>
      <c r="I3150">
        <v>764.6</v>
      </c>
      <c r="Q3150" t="s">
        <v>49</v>
      </c>
    </row>
    <row r="3151" spans="2:17" hidden="1" x14ac:dyDescent="0.25">
      <c r="B3151">
        <v>122247</v>
      </c>
      <c r="C3151" t="s">
        <v>111</v>
      </c>
      <c r="D3151" t="s">
        <v>3836</v>
      </c>
      <c r="E3151" t="s">
        <v>6296</v>
      </c>
      <c r="F3151" t="s">
        <v>6297</v>
      </c>
      <c r="G3151" t="s">
        <v>101</v>
      </c>
      <c r="H3151">
        <v>45694</v>
      </c>
      <c r="I3151">
        <v>5196</v>
      </c>
      <c r="Q3151" t="s">
        <v>49</v>
      </c>
    </row>
    <row r="3152" spans="2:17" hidden="1" x14ac:dyDescent="0.25">
      <c r="B3152">
        <v>107776</v>
      </c>
      <c r="C3152" t="s">
        <v>151</v>
      </c>
      <c r="D3152" t="s">
        <v>3836</v>
      </c>
      <c r="E3152" t="s">
        <v>6298</v>
      </c>
      <c r="F3152" t="s">
        <v>4648</v>
      </c>
      <c r="G3152" t="s">
        <v>79</v>
      </c>
      <c r="H3152">
        <v>45567</v>
      </c>
      <c r="I3152">
        <v>1220.72</v>
      </c>
      <c r="Q3152" t="s">
        <v>49</v>
      </c>
    </row>
    <row r="3153" spans="2:17" hidden="1" x14ac:dyDescent="0.25">
      <c r="B3153">
        <v>104758</v>
      </c>
      <c r="C3153" t="s">
        <v>188</v>
      </c>
      <c r="D3153" t="s">
        <v>3836</v>
      </c>
      <c r="E3153" t="s">
        <v>6299</v>
      </c>
      <c r="F3153" t="s">
        <v>6300</v>
      </c>
      <c r="G3153" t="s">
        <v>79</v>
      </c>
      <c r="H3153">
        <v>45590</v>
      </c>
      <c r="I3153">
        <v>194.28</v>
      </c>
      <c r="Q3153" t="s">
        <v>49</v>
      </c>
    </row>
    <row r="3154" spans="2:17" hidden="1" x14ac:dyDescent="0.25">
      <c r="B3154">
        <v>104758</v>
      </c>
      <c r="C3154" t="s">
        <v>188</v>
      </c>
      <c r="D3154" t="s">
        <v>3836</v>
      </c>
      <c r="E3154" t="s">
        <v>6301</v>
      </c>
      <c r="F3154" t="s">
        <v>6302</v>
      </c>
      <c r="G3154" t="s">
        <v>79</v>
      </c>
      <c r="H3154">
        <v>45583</v>
      </c>
      <c r="I3154">
        <v>241.2</v>
      </c>
      <c r="Q3154" t="s">
        <v>49</v>
      </c>
    </row>
    <row r="3155" spans="2:17" hidden="1" x14ac:dyDescent="0.25">
      <c r="B3155">
        <v>108481</v>
      </c>
      <c r="C3155" t="s">
        <v>121</v>
      </c>
      <c r="D3155" t="s">
        <v>3836</v>
      </c>
      <c r="E3155" t="s">
        <v>6303</v>
      </c>
      <c r="F3155" t="s">
        <v>6304</v>
      </c>
      <c r="G3155" t="s">
        <v>79</v>
      </c>
      <c r="H3155">
        <v>45639</v>
      </c>
      <c r="I3155">
        <v>2530.1</v>
      </c>
      <c r="Q3155" t="s">
        <v>49</v>
      </c>
    </row>
    <row r="3156" spans="2:17" hidden="1" x14ac:dyDescent="0.25">
      <c r="B3156">
        <v>107860</v>
      </c>
      <c r="C3156" t="s">
        <v>103</v>
      </c>
      <c r="D3156" t="s">
        <v>3836</v>
      </c>
      <c r="E3156" t="s">
        <v>6305</v>
      </c>
      <c r="F3156" t="s">
        <v>6306</v>
      </c>
      <c r="G3156" t="s">
        <v>79</v>
      </c>
      <c r="H3156">
        <v>45630</v>
      </c>
      <c r="I3156">
        <v>442.35</v>
      </c>
      <c r="Q3156" t="s">
        <v>49</v>
      </c>
    </row>
    <row r="3157" spans="2:17" hidden="1" x14ac:dyDescent="0.25">
      <c r="B3157">
        <v>103423</v>
      </c>
      <c r="C3157" t="s">
        <v>82</v>
      </c>
      <c r="D3157" t="s">
        <v>3836</v>
      </c>
      <c r="E3157" t="s">
        <v>6307</v>
      </c>
      <c r="F3157" t="s">
        <v>6308</v>
      </c>
      <c r="G3157" t="s">
        <v>101</v>
      </c>
      <c r="H3157">
        <v>45698</v>
      </c>
      <c r="I3157">
        <v>907.68</v>
      </c>
      <c r="Q3157" t="s">
        <v>49</v>
      </c>
    </row>
    <row r="3158" spans="2:17" hidden="1" x14ac:dyDescent="0.25">
      <c r="B3158">
        <v>103423</v>
      </c>
      <c r="C3158" t="s">
        <v>82</v>
      </c>
      <c r="D3158" t="s">
        <v>3836</v>
      </c>
      <c r="E3158" t="s">
        <v>6309</v>
      </c>
      <c r="F3158" t="s">
        <v>6310</v>
      </c>
      <c r="G3158" t="s">
        <v>101</v>
      </c>
      <c r="H3158">
        <v>45655</v>
      </c>
      <c r="I3158">
        <v>929.14</v>
      </c>
      <c r="Q3158" t="s">
        <v>49</v>
      </c>
    </row>
    <row r="3159" spans="2:17" hidden="1" x14ac:dyDescent="0.25">
      <c r="B3159">
        <v>107786</v>
      </c>
      <c r="C3159" t="s">
        <v>242</v>
      </c>
      <c r="D3159" t="s">
        <v>3836</v>
      </c>
      <c r="E3159" t="s">
        <v>6311</v>
      </c>
      <c r="F3159" t="s">
        <v>6312</v>
      </c>
      <c r="G3159" t="s">
        <v>79</v>
      </c>
      <c r="H3159">
        <v>45579</v>
      </c>
      <c r="I3159">
        <v>11.63</v>
      </c>
      <c r="Q3159" t="s">
        <v>49</v>
      </c>
    </row>
    <row r="3160" spans="2:17" hidden="1" x14ac:dyDescent="0.25">
      <c r="B3160">
        <v>107659</v>
      </c>
      <c r="C3160" t="s">
        <v>679</v>
      </c>
      <c r="D3160" t="s">
        <v>3836</v>
      </c>
      <c r="E3160" t="s">
        <v>6313</v>
      </c>
      <c r="F3160" t="s">
        <v>6314</v>
      </c>
      <c r="G3160" t="s">
        <v>101</v>
      </c>
      <c r="H3160">
        <v>45700</v>
      </c>
      <c r="I3160">
        <v>569.9</v>
      </c>
      <c r="Q3160" t="s">
        <v>49</v>
      </c>
    </row>
    <row r="3161" spans="2:17" hidden="1" x14ac:dyDescent="0.25">
      <c r="B3161">
        <v>127228</v>
      </c>
      <c r="C3161" t="s">
        <v>355</v>
      </c>
      <c r="D3161" t="s">
        <v>3836</v>
      </c>
      <c r="E3161" t="s">
        <v>6315</v>
      </c>
      <c r="F3161" t="s">
        <v>6316</v>
      </c>
      <c r="G3161" t="s">
        <v>101</v>
      </c>
      <c r="H3161">
        <v>45694</v>
      </c>
      <c r="I3161">
        <v>1119</v>
      </c>
      <c r="Q3161" t="s">
        <v>49</v>
      </c>
    </row>
    <row r="3162" spans="2:17" hidden="1" x14ac:dyDescent="0.25">
      <c r="B3162">
        <v>102775</v>
      </c>
      <c r="C3162" t="s">
        <v>75</v>
      </c>
      <c r="D3162" t="s">
        <v>3836</v>
      </c>
      <c r="E3162" t="s">
        <v>6317</v>
      </c>
      <c r="F3162" t="s">
        <v>6318</v>
      </c>
      <c r="G3162" t="s">
        <v>101</v>
      </c>
      <c r="H3162">
        <v>45706</v>
      </c>
      <c r="I3162">
        <v>244.04</v>
      </c>
      <c r="Q3162" t="s">
        <v>49</v>
      </c>
    </row>
    <row r="3163" spans="2:17" hidden="1" x14ac:dyDescent="0.25">
      <c r="B3163">
        <v>107786</v>
      </c>
      <c r="C3163" t="s">
        <v>242</v>
      </c>
      <c r="D3163" t="s">
        <v>3836</v>
      </c>
      <c r="E3163" t="s">
        <v>6319</v>
      </c>
      <c r="F3163" t="s">
        <v>6320</v>
      </c>
      <c r="G3163" t="s">
        <v>79</v>
      </c>
      <c r="H3163">
        <v>45628</v>
      </c>
      <c r="I3163">
        <v>635.87</v>
      </c>
      <c r="Q3163" t="s">
        <v>49</v>
      </c>
    </row>
    <row r="3164" spans="2:17" hidden="1" x14ac:dyDescent="0.25">
      <c r="B3164">
        <v>107786</v>
      </c>
      <c r="C3164" t="s">
        <v>242</v>
      </c>
      <c r="D3164" t="s">
        <v>3836</v>
      </c>
      <c r="E3164" t="s">
        <v>6321</v>
      </c>
      <c r="F3164" t="s">
        <v>6322</v>
      </c>
      <c r="G3164" t="s">
        <v>79</v>
      </c>
      <c r="H3164">
        <v>45586</v>
      </c>
      <c r="I3164">
        <v>1451.72</v>
      </c>
      <c r="Q3164" t="s">
        <v>49</v>
      </c>
    </row>
    <row r="3165" spans="2:17" hidden="1" x14ac:dyDescent="0.25">
      <c r="B3165">
        <v>122430</v>
      </c>
      <c r="C3165" t="s">
        <v>127</v>
      </c>
      <c r="D3165" t="s">
        <v>3836</v>
      </c>
      <c r="E3165" t="s">
        <v>6323</v>
      </c>
      <c r="F3165" t="s">
        <v>6324</v>
      </c>
      <c r="G3165" t="s">
        <v>79</v>
      </c>
      <c r="H3165">
        <v>45632</v>
      </c>
      <c r="I3165">
        <v>14.7</v>
      </c>
      <c r="Q3165" t="s">
        <v>49</v>
      </c>
    </row>
    <row r="3166" spans="2:17" hidden="1" x14ac:dyDescent="0.25">
      <c r="B3166">
        <v>103423</v>
      </c>
      <c r="C3166" t="s">
        <v>82</v>
      </c>
      <c r="D3166" t="s">
        <v>3836</v>
      </c>
      <c r="E3166" t="s">
        <v>6325</v>
      </c>
      <c r="F3166" t="s">
        <v>6326</v>
      </c>
      <c r="G3166" t="s">
        <v>101</v>
      </c>
      <c r="H3166">
        <v>45659</v>
      </c>
      <c r="I3166">
        <v>628.04999999999995</v>
      </c>
      <c r="Q3166" t="s">
        <v>49</v>
      </c>
    </row>
    <row r="3167" spans="2:17" hidden="1" x14ac:dyDescent="0.25">
      <c r="B3167">
        <v>122430</v>
      </c>
      <c r="C3167" t="s">
        <v>127</v>
      </c>
      <c r="D3167" t="s">
        <v>3836</v>
      </c>
      <c r="E3167" t="s">
        <v>6327</v>
      </c>
      <c r="F3167" t="s">
        <v>6328</v>
      </c>
      <c r="G3167" t="s">
        <v>79</v>
      </c>
      <c r="H3167">
        <v>45670</v>
      </c>
      <c r="I3167">
        <v>490.56</v>
      </c>
      <c r="Q3167" t="s">
        <v>49</v>
      </c>
    </row>
    <row r="3168" spans="2:17" hidden="1" x14ac:dyDescent="0.25">
      <c r="B3168">
        <v>122247</v>
      </c>
      <c r="C3168" t="s">
        <v>111</v>
      </c>
      <c r="D3168" t="s">
        <v>3836</v>
      </c>
      <c r="E3168" t="s">
        <v>6329</v>
      </c>
      <c r="F3168" t="s">
        <v>6330</v>
      </c>
      <c r="G3168" t="s">
        <v>79</v>
      </c>
      <c r="H3168">
        <v>45583</v>
      </c>
      <c r="I3168">
        <v>10443.959999999999</v>
      </c>
      <c r="Q3168" t="s">
        <v>49</v>
      </c>
    </row>
    <row r="3169" spans="2:17" hidden="1" x14ac:dyDescent="0.25">
      <c r="B3169">
        <v>104758</v>
      </c>
      <c r="C3169" t="s">
        <v>188</v>
      </c>
      <c r="D3169" t="s">
        <v>3836</v>
      </c>
      <c r="E3169" t="s">
        <v>6331</v>
      </c>
      <c r="F3169" t="s">
        <v>6332</v>
      </c>
      <c r="G3169" t="s">
        <v>79</v>
      </c>
      <c r="H3169">
        <v>45573</v>
      </c>
      <c r="I3169">
        <v>80.400000000000006</v>
      </c>
      <c r="Q3169" t="s">
        <v>49</v>
      </c>
    </row>
    <row r="3170" spans="2:17" hidden="1" x14ac:dyDescent="0.25">
      <c r="B3170">
        <v>127228</v>
      </c>
      <c r="C3170" t="s">
        <v>355</v>
      </c>
      <c r="D3170" t="s">
        <v>3836</v>
      </c>
      <c r="E3170" t="s">
        <v>6333</v>
      </c>
      <c r="F3170" t="s">
        <v>6334</v>
      </c>
      <c r="G3170" t="s">
        <v>101</v>
      </c>
      <c r="H3170">
        <v>45709</v>
      </c>
      <c r="I3170">
        <v>5959.45</v>
      </c>
      <c r="Q3170" t="s">
        <v>49</v>
      </c>
    </row>
    <row r="3171" spans="2:17" hidden="1" x14ac:dyDescent="0.25">
      <c r="B3171">
        <v>102775</v>
      </c>
      <c r="C3171" t="s">
        <v>75</v>
      </c>
      <c r="D3171" t="s">
        <v>3836</v>
      </c>
      <c r="E3171" t="s">
        <v>6335</v>
      </c>
      <c r="F3171" t="s">
        <v>6336</v>
      </c>
      <c r="G3171" t="s">
        <v>79</v>
      </c>
      <c r="H3171">
        <v>45633</v>
      </c>
      <c r="I3171">
        <v>7790.06</v>
      </c>
      <c r="Q3171" t="s">
        <v>49</v>
      </c>
    </row>
    <row r="3172" spans="2:17" hidden="1" x14ac:dyDescent="0.25">
      <c r="B3172">
        <v>122247</v>
      </c>
      <c r="C3172" t="s">
        <v>111</v>
      </c>
      <c r="D3172" t="s">
        <v>3836</v>
      </c>
      <c r="E3172" t="s">
        <v>6337</v>
      </c>
      <c r="F3172" t="s">
        <v>6338</v>
      </c>
      <c r="G3172" t="s">
        <v>79</v>
      </c>
      <c r="H3172">
        <v>45608</v>
      </c>
      <c r="I3172">
        <v>12200.16</v>
      </c>
      <c r="Q3172" t="s">
        <v>49</v>
      </c>
    </row>
    <row r="3173" spans="2:17" hidden="1" x14ac:dyDescent="0.25">
      <c r="B3173">
        <v>107786</v>
      </c>
      <c r="C3173" t="s">
        <v>242</v>
      </c>
      <c r="D3173" t="s">
        <v>3836</v>
      </c>
      <c r="E3173" t="s">
        <v>6339</v>
      </c>
      <c r="F3173" t="s">
        <v>6340</v>
      </c>
      <c r="G3173" t="s">
        <v>79</v>
      </c>
      <c r="H3173">
        <v>45656</v>
      </c>
      <c r="I3173">
        <v>364.54</v>
      </c>
      <c r="Q3173" t="s">
        <v>49</v>
      </c>
    </row>
    <row r="3174" spans="2:17" hidden="1" x14ac:dyDescent="0.25">
      <c r="B3174">
        <v>108481</v>
      </c>
      <c r="C3174" t="s">
        <v>121</v>
      </c>
      <c r="D3174" t="s">
        <v>3836</v>
      </c>
      <c r="E3174" t="s">
        <v>6341</v>
      </c>
      <c r="F3174" t="s">
        <v>6342</v>
      </c>
      <c r="G3174" t="s">
        <v>79</v>
      </c>
      <c r="H3174">
        <v>45569</v>
      </c>
      <c r="I3174">
        <v>5265</v>
      </c>
      <c r="Q3174" t="s">
        <v>49</v>
      </c>
    </row>
    <row r="3175" spans="2:17" hidden="1" x14ac:dyDescent="0.25">
      <c r="B3175">
        <v>122034</v>
      </c>
      <c r="C3175" t="s">
        <v>575</v>
      </c>
      <c r="D3175" t="s">
        <v>3836</v>
      </c>
      <c r="E3175" t="s">
        <v>6343</v>
      </c>
      <c r="F3175" t="s">
        <v>6344</v>
      </c>
      <c r="G3175" t="s">
        <v>79</v>
      </c>
      <c r="H3175">
        <v>45579</v>
      </c>
      <c r="I3175">
        <v>5618.41</v>
      </c>
      <c r="Q3175" t="s">
        <v>49</v>
      </c>
    </row>
    <row r="3176" spans="2:17" hidden="1" x14ac:dyDescent="0.25">
      <c r="B3176">
        <v>121429</v>
      </c>
      <c r="C3176" t="s">
        <v>4271</v>
      </c>
      <c r="D3176" t="s">
        <v>3836</v>
      </c>
      <c r="E3176" t="s">
        <v>6345</v>
      </c>
      <c r="F3176" t="s">
        <v>6346</v>
      </c>
      <c r="G3176" t="s">
        <v>79</v>
      </c>
      <c r="H3176">
        <v>45712</v>
      </c>
      <c r="I3176">
        <v>570</v>
      </c>
      <c r="Q3176" t="s">
        <v>49</v>
      </c>
    </row>
    <row r="3177" spans="2:17" hidden="1" x14ac:dyDescent="0.25">
      <c r="B3177">
        <v>121550</v>
      </c>
      <c r="C3177" t="s">
        <v>418</v>
      </c>
      <c r="D3177" t="s">
        <v>3836</v>
      </c>
      <c r="E3177" t="s">
        <v>6347</v>
      </c>
      <c r="F3177" t="s">
        <v>6348</v>
      </c>
      <c r="G3177" t="s">
        <v>79</v>
      </c>
      <c r="H3177">
        <v>45597</v>
      </c>
      <c r="I3177">
        <v>2145.6</v>
      </c>
      <c r="Q3177" t="s">
        <v>49</v>
      </c>
    </row>
    <row r="3178" spans="2:17" hidden="1" x14ac:dyDescent="0.25">
      <c r="B3178">
        <v>122430</v>
      </c>
      <c r="C3178" t="s">
        <v>127</v>
      </c>
      <c r="D3178" t="s">
        <v>3836</v>
      </c>
      <c r="E3178" t="s">
        <v>6349</v>
      </c>
      <c r="F3178" t="s">
        <v>6350</v>
      </c>
      <c r="G3178" t="s">
        <v>79</v>
      </c>
      <c r="H3178">
        <v>45674</v>
      </c>
      <c r="I3178">
        <v>786.72</v>
      </c>
      <c r="Q3178" t="s">
        <v>49</v>
      </c>
    </row>
    <row r="3179" spans="2:17" hidden="1" x14ac:dyDescent="0.25">
      <c r="B3179">
        <v>104325</v>
      </c>
      <c r="C3179" t="s">
        <v>6352</v>
      </c>
      <c r="D3179" t="s">
        <v>3836</v>
      </c>
      <c r="E3179" t="s">
        <v>6353</v>
      </c>
      <c r="F3179" t="s">
        <v>6354</v>
      </c>
      <c r="G3179" t="s">
        <v>79</v>
      </c>
      <c r="H3179">
        <v>45719</v>
      </c>
      <c r="I3179">
        <v>3648</v>
      </c>
      <c r="Q3179" t="s">
        <v>49</v>
      </c>
    </row>
    <row r="3180" spans="2:17" hidden="1" x14ac:dyDescent="0.25">
      <c r="B3180">
        <v>108186</v>
      </c>
      <c r="C3180" t="s">
        <v>624</v>
      </c>
      <c r="D3180" t="s">
        <v>3836</v>
      </c>
      <c r="E3180" t="s">
        <v>6355</v>
      </c>
      <c r="F3180" t="s">
        <v>6356</v>
      </c>
      <c r="G3180" t="s">
        <v>101</v>
      </c>
      <c r="H3180">
        <v>45694</v>
      </c>
      <c r="I3180">
        <v>15219.66</v>
      </c>
      <c r="Q3180" t="s">
        <v>49</v>
      </c>
    </row>
    <row r="3181" spans="2:17" hidden="1" x14ac:dyDescent="0.25">
      <c r="B3181">
        <v>129332</v>
      </c>
      <c r="C3181" t="s">
        <v>3875</v>
      </c>
      <c r="D3181" t="s">
        <v>3836</v>
      </c>
      <c r="E3181" t="s">
        <v>6357</v>
      </c>
      <c r="F3181" t="s">
        <v>6358</v>
      </c>
      <c r="G3181" t="s">
        <v>79</v>
      </c>
      <c r="H3181">
        <v>45666</v>
      </c>
      <c r="I3181">
        <v>34116.53</v>
      </c>
      <c r="Q3181" t="s">
        <v>49</v>
      </c>
    </row>
    <row r="3182" spans="2:17" hidden="1" x14ac:dyDescent="0.25">
      <c r="B3182">
        <v>103423</v>
      </c>
      <c r="C3182" t="s">
        <v>82</v>
      </c>
      <c r="D3182" t="s">
        <v>3836</v>
      </c>
      <c r="E3182" t="s">
        <v>6359</v>
      </c>
      <c r="F3182" t="s">
        <v>6360</v>
      </c>
      <c r="G3182" t="s">
        <v>101</v>
      </c>
      <c r="H3182">
        <v>45659</v>
      </c>
      <c r="I3182">
        <v>2766.65</v>
      </c>
      <c r="Q3182" t="s">
        <v>49</v>
      </c>
    </row>
    <row r="3183" spans="2:17" hidden="1" x14ac:dyDescent="0.25">
      <c r="B3183">
        <v>103423</v>
      </c>
      <c r="C3183" t="s">
        <v>82</v>
      </c>
      <c r="D3183" t="s">
        <v>3836</v>
      </c>
      <c r="E3183" t="s">
        <v>6361</v>
      </c>
      <c r="F3183" t="s">
        <v>6362</v>
      </c>
      <c r="G3183" t="s">
        <v>79</v>
      </c>
      <c r="H3183">
        <v>45608</v>
      </c>
      <c r="I3183">
        <v>418.25</v>
      </c>
      <c r="Q3183" t="s">
        <v>49</v>
      </c>
    </row>
    <row r="3184" spans="2:17" hidden="1" x14ac:dyDescent="0.25">
      <c r="B3184">
        <v>129612</v>
      </c>
      <c r="C3184" t="s">
        <v>282</v>
      </c>
      <c r="D3184" t="s">
        <v>3836</v>
      </c>
      <c r="E3184" t="s">
        <v>6363</v>
      </c>
      <c r="F3184" t="s">
        <v>4470</v>
      </c>
      <c r="G3184" t="s">
        <v>79</v>
      </c>
      <c r="H3184">
        <v>45614</v>
      </c>
      <c r="I3184">
        <v>29634.03</v>
      </c>
      <c r="Q3184" t="s">
        <v>49</v>
      </c>
    </row>
    <row r="3185" spans="2:17" hidden="1" x14ac:dyDescent="0.25">
      <c r="B3185">
        <v>107486</v>
      </c>
      <c r="C3185" t="s">
        <v>308</v>
      </c>
      <c r="D3185" t="s">
        <v>3836</v>
      </c>
      <c r="E3185" t="s">
        <v>6364</v>
      </c>
      <c r="F3185" t="s">
        <v>6365</v>
      </c>
      <c r="G3185" t="s">
        <v>79</v>
      </c>
      <c r="H3185">
        <v>45672</v>
      </c>
      <c r="I3185">
        <v>645.54</v>
      </c>
      <c r="Q3185" t="s">
        <v>49</v>
      </c>
    </row>
    <row r="3186" spans="2:17" hidden="1" x14ac:dyDescent="0.25">
      <c r="B3186">
        <v>104758</v>
      </c>
      <c r="C3186" t="s">
        <v>188</v>
      </c>
      <c r="D3186" t="s">
        <v>3836</v>
      </c>
      <c r="E3186" t="s">
        <v>6366</v>
      </c>
      <c r="F3186" t="s">
        <v>6367</v>
      </c>
      <c r="G3186" t="s">
        <v>101</v>
      </c>
      <c r="H3186">
        <v>45678</v>
      </c>
      <c r="I3186">
        <v>5226</v>
      </c>
      <c r="Q3186" t="s">
        <v>49</v>
      </c>
    </row>
    <row r="3187" spans="2:17" hidden="1" x14ac:dyDescent="0.25">
      <c r="B3187">
        <v>126695</v>
      </c>
      <c r="C3187" t="s">
        <v>167</v>
      </c>
      <c r="D3187" t="s">
        <v>3836</v>
      </c>
      <c r="E3187" t="s">
        <v>6368</v>
      </c>
      <c r="F3187" t="s">
        <v>5405</v>
      </c>
      <c r="G3187" t="s">
        <v>79</v>
      </c>
      <c r="H3187">
        <v>45664</v>
      </c>
      <c r="I3187">
        <v>2807.25</v>
      </c>
      <c r="Q3187" t="s">
        <v>49</v>
      </c>
    </row>
    <row r="3188" spans="2:17" hidden="1" x14ac:dyDescent="0.25">
      <c r="B3188">
        <v>107768</v>
      </c>
      <c r="C3188" t="s">
        <v>225</v>
      </c>
      <c r="D3188" t="s">
        <v>3836</v>
      </c>
      <c r="E3188" t="s">
        <v>6369</v>
      </c>
      <c r="F3188" t="s">
        <v>6010</v>
      </c>
      <c r="G3188" t="s">
        <v>79</v>
      </c>
      <c r="H3188">
        <v>45664</v>
      </c>
      <c r="I3188">
        <v>-78.77</v>
      </c>
      <c r="Q3188" t="s">
        <v>49</v>
      </c>
    </row>
    <row r="3189" spans="2:17" hidden="1" x14ac:dyDescent="0.25">
      <c r="B3189">
        <v>107786</v>
      </c>
      <c r="C3189" t="s">
        <v>242</v>
      </c>
      <c r="D3189" t="s">
        <v>3836</v>
      </c>
      <c r="E3189" t="s">
        <v>6370</v>
      </c>
      <c r="F3189" t="s">
        <v>6371</v>
      </c>
      <c r="G3189" t="s">
        <v>101</v>
      </c>
      <c r="H3189">
        <v>45712</v>
      </c>
      <c r="I3189">
        <v>74.95</v>
      </c>
      <c r="Q3189" t="s">
        <v>49</v>
      </c>
    </row>
    <row r="3190" spans="2:17" hidden="1" x14ac:dyDescent="0.25">
      <c r="B3190">
        <v>107786</v>
      </c>
      <c r="C3190" t="s">
        <v>242</v>
      </c>
      <c r="D3190" t="s">
        <v>3836</v>
      </c>
      <c r="E3190" t="s">
        <v>6372</v>
      </c>
      <c r="F3190" t="s">
        <v>4203</v>
      </c>
      <c r="G3190" t="s">
        <v>79</v>
      </c>
      <c r="H3190">
        <v>45607</v>
      </c>
      <c r="I3190">
        <v>-818.61</v>
      </c>
      <c r="Q3190" t="s">
        <v>49</v>
      </c>
    </row>
    <row r="3191" spans="2:17" hidden="1" x14ac:dyDescent="0.25">
      <c r="B3191">
        <v>110041</v>
      </c>
      <c r="C3191" t="s">
        <v>1894</v>
      </c>
      <c r="D3191" t="s">
        <v>3836</v>
      </c>
      <c r="E3191" t="s">
        <v>6373</v>
      </c>
      <c r="F3191" t="s">
        <v>6374</v>
      </c>
      <c r="G3191" t="s">
        <v>79</v>
      </c>
      <c r="H3191">
        <v>45567</v>
      </c>
      <c r="I3191">
        <v>855.5</v>
      </c>
      <c r="Q3191" t="s">
        <v>49</v>
      </c>
    </row>
    <row r="3192" spans="2:17" hidden="1" x14ac:dyDescent="0.25">
      <c r="B3192">
        <v>103423</v>
      </c>
      <c r="C3192" t="s">
        <v>82</v>
      </c>
      <c r="D3192" t="s">
        <v>3836</v>
      </c>
      <c r="E3192" t="s">
        <v>6375</v>
      </c>
      <c r="F3192" t="s">
        <v>6376</v>
      </c>
      <c r="G3192" t="s">
        <v>79</v>
      </c>
      <c r="H3192">
        <v>45592</v>
      </c>
      <c r="I3192">
        <v>6206.25</v>
      </c>
      <c r="Q3192" t="s">
        <v>49</v>
      </c>
    </row>
    <row r="3193" spans="2:17" hidden="1" x14ac:dyDescent="0.25">
      <c r="B3193">
        <v>107297</v>
      </c>
      <c r="C3193" t="s">
        <v>286</v>
      </c>
      <c r="D3193" t="s">
        <v>3836</v>
      </c>
      <c r="E3193" t="s">
        <v>6377</v>
      </c>
      <c r="F3193" t="s">
        <v>6378</v>
      </c>
      <c r="G3193" t="s">
        <v>101</v>
      </c>
      <c r="H3193">
        <v>45712</v>
      </c>
      <c r="I3193">
        <v>38.06</v>
      </c>
      <c r="Q3193" t="s">
        <v>49</v>
      </c>
    </row>
    <row r="3194" spans="2:17" hidden="1" x14ac:dyDescent="0.25">
      <c r="B3194">
        <v>107786</v>
      </c>
      <c r="C3194" t="s">
        <v>242</v>
      </c>
      <c r="D3194" t="s">
        <v>3836</v>
      </c>
      <c r="E3194" t="s">
        <v>6379</v>
      </c>
      <c r="F3194" t="s">
        <v>6169</v>
      </c>
      <c r="G3194" t="s">
        <v>79</v>
      </c>
      <c r="H3194">
        <v>45621</v>
      </c>
      <c r="I3194">
        <v>2583.44</v>
      </c>
      <c r="Q3194" t="s">
        <v>49</v>
      </c>
    </row>
    <row r="3195" spans="2:17" hidden="1" x14ac:dyDescent="0.25">
      <c r="B3195">
        <v>103423</v>
      </c>
      <c r="C3195" t="s">
        <v>82</v>
      </c>
      <c r="D3195" t="s">
        <v>3836</v>
      </c>
      <c r="E3195" t="s">
        <v>6380</v>
      </c>
      <c r="F3195" t="s">
        <v>4394</v>
      </c>
      <c r="G3195" t="s">
        <v>101</v>
      </c>
      <c r="H3195">
        <v>45669</v>
      </c>
      <c r="I3195">
        <v>6181.37</v>
      </c>
      <c r="Q3195" t="s">
        <v>49</v>
      </c>
    </row>
    <row r="3196" spans="2:17" hidden="1" x14ac:dyDescent="0.25">
      <c r="B3196">
        <v>107786</v>
      </c>
      <c r="C3196" t="s">
        <v>242</v>
      </c>
      <c r="D3196" t="s">
        <v>3836</v>
      </c>
      <c r="E3196" t="s">
        <v>6381</v>
      </c>
      <c r="F3196" t="s">
        <v>6382</v>
      </c>
      <c r="G3196" t="s">
        <v>79</v>
      </c>
      <c r="H3196">
        <v>45582</v>
      </c>
      <c r="I3196">
        <v>871.48</v>
      </c>
      <c r="Q3196" t="s">
        <v>49</v>
      </c>
    </row>
    <row r="3197" spans="2:17" hidden="1" x14ac:dyDescent="0.25">
      <c r="B3197">
        <v>107786</v>
      </c>
      <c r="C3197" t="s">
        <v>242</v>
      </c>
      <c r="D3197" t="s">
        <v>3836</v>
      </c>
      <c r="E3197" t="s">
        <v>6383</v>
      </c>
      <c r="F3197" t="s">
        <v>6384</v>
      </c>
      <c r="G3197" t="s">
        <v>79</v>
      </c>
      <c r="H3197">
        <v>45572</v>
      </c>
      <c r="I3197">
        <v>2398.8000000000002</v>
      </c>
      <c r="Q3197" t="s">
        <v>49</v>
      </c>
    </row>
    <row r="3198" spans="2:17" hidden="1" x14ac:dyDescent="0.25">
      <c r="B3198">
        <v>107776</v>
      </c>
      <c r="C3198" t="s">
        <v>151</v>
      </c>
      <c r="D3198" t="s">
        <v>3836</v>
      </c>
      <c r="E3198" t="s">
        <v>6385</v>
      </c>
      <c r="F3198" t="s">
        <v>170</v>
      </c>
      <c r="G3198" t="s">
        <v>101</v>
      </c>
      <c r="H3198">
        <v>45688</v>
      </c>
      <c r="I3198">
        <v>1521.29</v>
      </c>
      <c r="Q3198" t="s">
        <v>49</v>
      </c>
    </row>
    <row r="3199" spans="2:17" hidden="1" x14ac:dyDescent="0.25">
      <c r="B3199">
        <v>101857</v>
      </c>
      <c r="C3199" t="s">
        <v>565</v>
      </c>
      <c r="D3199" t="s">
        <v>3836</v>
      </c>
      <c r="E3199" t="s">
        <v>6386</v>
      </c>
      <c r="F3199" t="s">
        <v>5900</v>
      </c>
      <c r="G3199" t="s">
        <v>79</v>
      </c>
      <c r="H3199">
        <v>45637</v>
      </c>
      <c r="I3199">
        <v>1049.1500000000001</v>
      </c>
      <c r="Q3199" t="s">
        <v>49</v>
      </c>
    </row>
    <row r="3200" spans="2:17" hidden="1" x14ac:dyDescent="0.25">
      <c r="B3200">
        <v>128340</v>
      </c>
      <c r="C3200" t="s">
        <v>137</v>
      </c>
      <c r="D3200" t="s">
        <v>3836</v>
      </c>
      <c r="E3200" t="s">
        <v>6387</v>
      </c>
      <c r="F3200" t="s">
        <v>6388</v>
      </c>
      <c r="G3200" t="s">
        <v>79</v>
      </c>
      <c r="H3200">
        <v>45580</v>
      </c>
      <c r="I3200">
        <v>4282.28</v>
      </c>
      <c r="Q3200" t="s">
        <v>49</v>
      </c>
    </row>
    <row r="3201" spans="2:17" hidden="1" x14ac:dyDescent="0.25">
      <c r="B3201">
        <v>104758</v>
      </c>
      <c r="C3201" t="s">
        <v>188</v>
      </c>
      <c r="D3201" t="s">
        <v>3836</v>
      </c>
      <c r="E3201" t="s">
        <v>6389</v>
      </c>
      <c r="F3201" t="s">
        <v>6390</v>
      </c>
      <c r="G3201" t="s">
        <v>79</v>
      </c>
      <c r="H3201">
        <v>45594</v>
      </c>
      <c r="I3201">
        <v>657.96</v>
      </c>
      <c r="Q3201" t="s">
        <v>49</v>
      </c>
    </row>
    <row r="3202" spans="2:17" hidden="1" x14ac:dyDescent="0.25">
      <c r="B3202">
        <v>126952</v>
      </c>
      <c r="C3202" t="s">
        <v>4360</v>
      </c>
      <c r="D3202" t="s">
        <v>3836</v>
      </c>
      <c r="E3202" t="s">
        <v>6391</v>
      </c>
      <c r="F3202" t="s">
        <v>6392</v>
      </c>
      <c r="G3202" t="s">
        <v>101</v>
      </c>
      <c r="H3202">
        <v>45719</v>
      </c>
      <c r="I3202">
        <v>324.89999999999998</v>
      </c>
      <c r="Q3202" t="s">
        <v>49</v>
      </c>
    </row>
    <row r="3203" spans="2:17" hidden="1" x14ac:dyDescent="0.25">
      <c r="B3203">
        <v>109455</v>
      </c>
      <c r="C3203" t="s">
        <v>312</v>
      </c>
      <c r="D3203" t="s">
        <v>3836</v>
      </c>
      <c r="E3203" t="s">
        <v>6393</v>
      </c>
      <c r="F3203" t="s">
        <v>6394</v>
      </c>
      <c r="G3203" t="s">
        <v>79</v>
      </c>
      <c r="H3203">
        <v>45716</v>
      </c>
      <c r="I3203">
        <v>0</v>
      </c>
      <c r="Q3203" t="s">
        <v>49</v>
      </c>
    </row>
    <row r="3204" spans="2:17" hidden="1" x14ac:dyDescent="0.25">
      <c r="B3204">
        <v>107486</v>
      </c>
      <c r="C3204" t="s">
        <v>308</v>
      </c>
      <c r="D3204" t="s">
        <v>3836</v>
      </c>
      <c r="E3204" t="s">
        <v>6395</v>
      </c>
      <c r="F3204" t="s">
        <v>6396</v>
      </c>
      <c r="G3204" t="s">
        <v>79</v>
      </c>
      <c r="H3204">
        <v>45656</v>
      </c>
      <c r="I3204">
        <v>555.38</v>
      </c>
      <c r="Q3204" t="s">
        <v>49</v>
      </c>
    </row>
    <row r="3205" spans="2:17" hidden="1" x14ac:dyDescent="0.25">
      <c r="B3205">
        <v>103277</v>
      </c>
      <c r="C3205" t="s">
        <v>3651</v>
      </c>
      <c r="D3205" t="s">
        <v>3836</v>
      </c>
      <c r="E3205" t="s">
        <v>6397</v>
      </c>
      <c r="F3205" t="s">
        <v>6075</v>
      </c>
      <c r="G3205" t="s">
        <v>101</v>
      </c>
      <c r="H3205">
        <v>45692</v>
      </c>
      <c r="I3205">
        <v>1966.23</v>
      </c>
      <c r="Q3205" t="s">
        <v>49</v>
      </c>
    </row>
    <row r="3206" spans="2:17" hidden="1" x14ac:dyDescent="0.25">
      <c r="B3206">
        <v>107786</v>
      </c>
      <c r="C3206" t="s">
        <v>242</v>
      </c>
      <c r="D3206" t="s">
        <v>3836</v>
      </c>
      <c r="E3206" t="s">
        <v>6398</v>
      </c>
      <c r="F3206" t="s">
        <v>6399</v>
      </c>
      <c r="G3206" t="s">
        <v>79</v>
      </c>
      <c r="H3206">
        <v>45600</v>
      </c>
      <c r="I3206">
        <v>2841.6</v>
      </c>
      <c r="Q3206" t="s">
        <v>49</v>
      </c>
    </row>
    <row r="3207" spans="2:17" hidden="1" x14ac:dyDescent="0.25">
      <c r="B3207">
        <v>107786</v>
      </c>
      <c r="C3207" t="s">
        <v>242</v>
      </c>
      <c r="D3207" t="s">
        <v>3836</v>
      </c>
      <c r="E3207" t="s">
        <v>6400</v>
      </c>
      <c r="F3207" t="s">
        <v>6401</v>
      </c>
      <c r="G3207" t="s">
        <v>79</v>
      </c>
      <c r="H3207">
        <v>45573</v>
      </c>
      <c r="I3207">
        <v>276.41000000000003</v>
      </c>
      <c r="Q3207" t="s">
        <v>49</v>
      </c>
    </row>
    <row r="3208" spans="2:17" hidden="1" x14ac:dyDescent="0.25">
      <c r="B3208">
        <v>122247</v>
      </c>
      <c r="C3208" t="s">
        <v>111</v>
      </c>
      <c r="D3208" t="s">
        <v>3836</v>
      </c>
      <c r="E3208" t="s">
        <v>6402</v>
      </c>
      <c r="F3208" t="s">
        <v>6403</v>
      </c>
      <c r="G3208" t="s">
        <v>101</v>
      </c>
      <c r="H3208">
        <v>45693</v>
      </c>
      <c r="I3208">
        <v>15265.44</v>
      </c>
      <c r="Q3208" t="s">
        <v>49</v>
      </c>
    </row>
    <row r="3209" spans="2:17" hidden="1" x14ac:dyDescent="0.25">
      <c r="B3209">
        <v>107486</v>
      </c>
      <c r="C3209" t="s">
        <v>308</v>
      </c>
      <c r="D3209" t="s">
        <v>3836</v>
      </c>
      <c r="E3209" t="s">
        <v>6404</v>
      </c>
      <c r="F3209" t="s">
        <v>6405</v>
      </c>
      <c r="G3209" t="s">
        <v>101</v>
      </c>
      <c r="H3209">
        <v>45702</v>
      </c>
      <c r="I3209">
        <v>408.03</v>
      </c>
      <c r="Q3209" t="s">
        <v>49</v>
      </c>
    </row>
    <row r="3210" spans="2:17" hidden="1" x14ac:dyDescent="0.25">
      <c r="B3210">
        <v>104758</v>
      </c>
      <c r="C3210" t="s">
        <v>188</v>
      </c>
      <c r="D3210" t="s">
        <v>3836</v>
      </c>
      <c r="E3210" t="s">
        <v>6406</v>
      </c>
      <c r="F3210" t="s">
        <v>6407</v>
      </c>
      <c r="G3210" t="s">
        <v>79</v>
      </c>
      <c r="H3210">
        <v>45581</v>
      </c>
      <c r="I3210">
        <v>1391.04</v>
      </c>
      <c r="Q3210" t="s">
        <v>49</v>
      </c>
    </row>
    <row r="3211" spans="2:17" hidden="1" x14ac:dyDescent="0.25">
      <c r="B3211">
        <v>121019</v>
      </c>
      <c r="C3211" t="s">
        <v>594</v>
      </c>
      <c r="D3211" t="s">
        <v>3836</v>
      </c>
      <c r="E3211" t="s">
        <v>6408</v>
      </c>
      <c r="F3211" t="s">
        <v>6409</v>
      </c>
      <c r="G3211" t="s">
        <v>79</v>
      </c>
      <c r="H3211">
        <v>45631</v>
      </c>
      <c r="I3211">
        <v>2257.1999999999998</v>
      </c>
      <c r="Q3211" t="s">
        <v>49</v>
      </c>
    </row>
    <row r="3212" spans="2:17" hidden="1" x14ac:dyDescent="0.25">
      <c r="B3212">
        <v>103423</v>
      </c>
      <c r="C3212" t="s">
        <v>82</v>
      </c>
      <c r="D3212" t="s">
        <v>3836</v>
      </c>
      <c r="E3212" t="s">
        <v>6410</v>
      </c>
      <c r="F3212" t="s">
        <v>6411</v>
      </c>
      <c r="G3212" t="s">
        <v>101</v>
      </c>
      <c r="H3212">
        <v>45700</v>
      </c>
      <c r="I3212">
        <v>3533.07</v>
      </c>
      <c r="Q3212" t="s">
        <v>49</v>
      </c>
    </row>
    <row r="3213" spans="2:17" hidden="1" x14ac:dyDescent="0.25">
      <c r="B3213">
        <v>107786</v>
      </c>
      <c r="C3213" t="s">
        <v>242</v>
      </c>
      <c r="D3213" t="s">
        <v>3836</v>
      </c>
      <c r="E3213" t="s">
        <v>6412</v>
      </c>
      <c r="F3213" t="s">
        <v>6413</v>
      </c>
      <c r="G3213" t="s">
        <v>79</v>
      </c>
      <c r="H3213">
        <v>45594</v>
      </c>
      <c r="I3213">
        <v>-176.64</v>
      </c>
      <c r="Q3213" t="s">
        <v>49</v>
      </c>
    </row>
    <row r="3214" spans="2:17" hidden="1" x14ac:dyDescent="0.25">
      <c r="B3214">
        <v>107786</v>
      </c>
      <c r="C3214" t="s">
        <v>242</v>
      </c>
      <c r="D3214" t="s">
        <v>3836</v>
      </c>
      <c r="E3214" t="s">
        <v>6414</v>
      </c>
      <c r="F3214" t="s">
        <v>4455</v>
      </c>
      <c r="G3214" t="s">
        <v>101</v>
      </c>
      <c r="H3214">
        <v>45677</v>
      </c>
      <c r="I3214">
        <v>2753.18</v>
      </c>
      <c r="Q3214" t="s">
        <v>49</v>
      </c>
    </row>
    <row r="3215" spans="2:17" hidden="1" x14ac:dyDescent="0.25">
      <c r="B3215">
        <v>103423</v>
      </c>
      <c r="C3215" t="s">
        <v>82</v>
      </c>
      <c r="D3215" t="s">
        <v>3836</v>
      </c>
      <c r="E3215" t="s">
        <v>6415</v>
      </c>
      <c r="F3215" t="s">
        <v>6416</v>
      </c>
      <c r="G3215" t="s">
        <v>101</v>
      </c>
      <c r="H3215">
        <v>45707</v>
      </c>
      <c r="I3215">
        <v>319.23</v>
      </c>
      <c r="Q3215" t="s">
        <v>49</v>
      </c>
    </row>
    <row r="3216" spans="2:17" hidden="1" x14ac:dyDescent="0.25">
      <c r="B3216">
        <v>103423</v>
      </c>
      <c r="C3216" t="s">
        <v>82</v>
      </c>
      <c r="D3216" t="s">
        <v>3836</v>
      </c>
      <c r="E3216" t="s">
        <v>6417</v>
      </c>
      <c r="F3216" t="s">
        <v>6083</v>
      </c>
      <c r="G3216" t="s">
        <v>79</v>
      </c>
      <c r="H3216">
        <v>45604</v>
      </c>
      <c r="I3216">
        <v>-3984.44</v>
      </c>
      <c r="Q3216" t="s">
        <v>49</v>
      </c>
    </row>
    <row r="3217" spans="2:17" hidden="1" x14ac:dyDescent="0.25">
      <c r="B3217">
        <v>103423</v>
      </c>
      <c r="C3217" t="s">
        <v>82</v>
      </c>
      <c r="D3217" t="s">
        <v>3836</v>
      </c>
      <c r="E3217" t="s">
        <v>6418</v>
      </c>
      <c r="F3217" t="s">
        <v>4333</v>
      </c>
      <c r="G3217" t="s">
        <v>79</v>
      </c>
      <c r="H3217">
        <v>45568</v>
      </c>
      <c r="I3217">
        <v>510.03</v>
      </c>
      <c r="Q3217" t="s">
        <v>49</v>
      </c>
    </row>
    <row r="3218" spans="2:17" hidden="1" x14ac:dyDescent="0.25">
      <c r="B3218">
        <v>122247</v>
      </c>
      <c r="C3218" t="s">
        <v>111</v>
      </c>
      <c r="D3218" t="s">
        <v>3836</v>
      </c>
      <c r="E3218" t="s">
        <v>6419</v>
      </c>
      <c r="F3218" t="s">
        <v>6420</v>
      </c>
      <c r="G3218" t="s">
        <v>79</v>
      </c>
      <c r="H3218">
        <v>45681</v>
      </c>
      <c r="I3218">
        <v>2170.56</v>
      </c>
      <c r="Q3218" t="s">
        <v>49</v>
      </c>
    </row>
    <row r="3219" spans="2:17" hidden="1" x14ac:dyDescent="0.25">
      <c r="B3219">
        <v>107786</v>
      </c>
      <c r="C3219" t="s">
        <v>242</v>
      </c>
      <c r="D3219" t="s">
        <v>3836</v>
      </c>
      <c r="E3219" t="s">
        <v>6421</v>
      </c>
      <c r="F3219" t="s">
        <v>6422</v>
      </c>
      <c r="G3219" t="s">
        <v>101</v>
      </c>
      <c r="H3219">
        <v>45686</v>
      </c>
      <c r="I3219">
        <v>248.41</v>
      </c>
      <c r="Q3219" t="s">
        <v>49</v>
      </c>
    </row>
    <row r="3220" spans="2:17" hidden="1" x14ac:dyDescent="0.25">
      <c r="B3220">
        <v>104758</v>
      </c>
      <c r="C3220" t="s">
        <v>188</v>
      </c>
      <c r="D3220" t="s">
        <v>3836</v>
      </c>
      <c r="E3220" t="s">
        <v>6423</v>
      </c>
      <c r="F3220" t="s">
        <v>6424</v>
      </c>
      <c r="G3220" t="s">
        <v>79</v>
      </c>
      <c r="H3220">
        <v>45649</v>
      </c>
      <c r="I3220">
        <v>104.4</v>
      </c>
      <c r="Q3220" t="s">
        <v>49</v>
      </c>
    </row>
    <row r="3221" spans="2:17" hidden="1" x14ac:dyDescent="0.25">
      <c r="B3221">
        <v>129612</v>
      </c>
      <c r="C3221" t="s">
        <v>282</v>
      </c>
      <c r="D3221" t="s">
        <v>3836</v>
      </c>
      <c r="E3221" t="s">
        <v>6425</v>
      </c>
      <c r="F3221" t="s">
        <v>4408</v>
      </c>
      <c r="G3221" t="s">
        <v>79</v>
      </c>
      <c r="H3221">
        <v>45630</v>
      </c>
      <c r="I3221">
        <v>8799.39</v>
      </c>
      <c r="Q3221" t="s">
        <v>49</v>
      </c>
    </row>
    <row r="3222" spans="2:17" hidden="1" x14ac:dyDescent="0.25">
      <c r="B3222">
        <v>107786</v>
      </c>
      <c r="C3222" t="s">
        <v>242</v>
      </c>
      <c r="D3222" t="s">
        <v>3836</v>
      </c>
      <c r="E3222" t="s">
        <v>6426</v>
      </c>
      <c r="F3222" t="s">
        <v>6427</v>
      </c>
      <c r="G3222" t="s">
        <v>79</v>
      </c>
      <c r="H3222">
        <v>45616</v>
      </c>
      <c r="I3222">
        <v>264.08</v>
      </c>
      <c r="Q3222" t="s">
        <v>49</v>
      </c>
    </row>
    <row r="3223" spans="2:17" hidden="1" x14ac:dyDescent="0.25">
      <c r="B3223">
        <v>104758</v>
      </c>
      <c r="C3223" t="s">
        <v>188</v>
      </c>
      <c r="D3223" t="s">
        <v>3836</v>
      </c>
      <c r="E3223" t="s">
        <v>6428</v>
      </c>
      <c r="F3223" t="s">
        <v>6429</v>
      </c>
      <c r="G3223" t="s">
        <v>79</v>
      </c>
      <c r="H3223">
        <v>45567</v>
      </c>
      <c r="I3223">
        <v>350.65</v>
      </c>
      <c r="Q3223" t="s">
        <v>49</v>
      </c>
    </row>
    <row r="3224" spans="2:17" hidden="1" x14ac:dyDescent="0.25">
      <c r="B3224">
        <v>124577</v>
      </c>
      <c r="C3224" t="s">
        <v>4063</v>
      </c>
      <c r="D3224" t="s">
        <v>3836</v>
      </c>
      <c r="E3224" t="s">
        <v>6430</v>
      </c>
      <c r="F3224" t="s">
        <v>6431</v>
      </c>
      <c r="G3224" t="s">
        <v>79</v>
      </c>
      <c r="H3224">
        <v>45583</v>
      </c>
      <c r="I3224">
        <v>240</v>
      </c>
      <c r="Q3224" t="s">
        <v>49</v>
      </c>
    </row>
    <row r="3225" spans="2:17" hidden="1" x14ac:dyDescent="0.25">
      <c r="B3225">
        <v>108481</v>
      </c>
      <c r="C3225" t="s">
        <v>121</v>
      </c>
      <c r="D3225" t="s">
        <v>3836</v>
      </c>
      <c r="E3225" t="s">
        <v>6432</v>
      </c>
      <c r="F3225" t="s">
        <v>6433</v>
      </c>
      <c r="G3225" t="s">
        <v>79</v>
      </c>
      <c r="H3225">
        <v>45674</v>
      </c>
      <c r="I3225">
        <v>2073.36</v>
      </c>
      <c r="Q3225" t="s">
        <v>49</v>
      </c>
    </row>
    <row r="3226" spans="2:17" hidden="1" x14ac:dyDescent="0.25">
      <c r="B3226">
        <v>107297</v>
      </c>
      <c r="C3226" t="s">
        <v>286</v>
      </c>
      <c r="D3226" t="s">
        <v>3836</v>
      </c>
      <c r="E3226" t="s">
        <v>6434</v>
      </c>
      <c r="F3226" t="s">
        <v>5067</v>
      </c>
      <c r="G3226" t="s">
        <v>79</v>
      </c>
      <c r="H3226">
        <v>45611</v>
      </c>
      <c r="I3226">
        <v>2760.43</v>
      </c>
      <c r="Q3226" t="s">
        <v>49</v>
      </c>
    </row>
    <row r="3227" spans="2:17" hidden="1" x14ac:dyDescent="0.25">
      <c r="B3227">
        <v>122247</v>
      </c>
      <c r="C3227" t="s">
        <v>111</v>
      </c>
      <c r="D3227" t="s">
        <v>3836</v>
      </c>
      <c r="E3227" t="s">
        <v>6435</v>
      </c>
      <c r="F3227" t="s">
        <v>6436</v>
      </c>
      <c r="G3227" t="s">
        <v>79</v>
      </c>
      <c r="H3227">
        <v>45707</v>
      </c>
      <c r="I3227">
        <v>-700.5</v>
      </c>
      <c r="Q3227" t="s">
        <v>49</v>
      </c>
    </row>
    <row r="3228" spans="2:17" hidden="1" x14ac:dyDescent="0.25">
      <c r="B3228">
        <v>107786</v>
      </c>
      <c r="C3228" t="s">
        <v>242</v>
      </c>
      <c r="D3228" t="s">
        <v>3836</v>
      </c>
      <c r="E3228" t="s">
        <v>6437</v>
      </c>
      <c r="F3228" t="s">
        <v>6438</v>
      </c>
      <c r="G3228" t="s">
        <v>79</v>
      </c>
      <c r="H3228">
        <v>45607</v>
      </c>
      <c r="I3228">
        <v>5613.83</v>
      </c>
      <c r="Q3228" t="s">
        <v>49</v>
      </c>
    </row>
    <row r="3229" spans="2:17" hidden="1" x14ac:dyDescent="0.25">
      <c r="B3229">
        <v>104758</v>
      </c>
      <c r="C3229" t="s">
        <v>188</v>
      </c>
      <c r="D3229" t="s">
        <v>3836</v>
      </c>
      <c r="E3229" t="s">
        <v>6439</v>
      </c>
      <c r="F3229" t="s">
        <v>6440</v>
      </c>
      <c r="G3229" t="s">
        <v>101</v>
      </c>
      <c r="H3229">
        <v>45688</v>
      </c>
      <c r="I3229">
        <v>241.2</v>
      </c>
      <c r="Q3229" t="s">
        <v>49</v>
      </c>
    </row>
    <row r="3230" spans="2:17" hidden="1" x14ac:dyDescent="0.25">
      <c r="B3230">
        <v>103269</v>
      </c>
      <c r="C3230" t="s">
        <v>262</v>
      </c>
      <c r="D3230" t="s">
        <v>3836</v>
      </c>
      <c r="E3230" t="s">
        <v>6441</v>
      </c>
      <c r="F3230" t="s">
        <v>6442</v>
      </c>
      <c r="G3230" t="s">
        <v>79</v>
      </c>
      <c r="H3230">
        <v>45569</v>
      </c>
      <c r="I3230">
        <v>477.15</v>
      </c>
      <c r="Q3230" t="s">
        <v>49</v>
      </c>
    </row>
    <row r="3231" spans="2:17" hidden="1" x14ac:dyDescent="0.25">
      <c r="B3231">
        <v>107486</v>
      </c>
      <c r="C3231" t="s">
        <v>308</v>
      </c>
      <c r="D3231" t="s">
        <v>3836</v>
      </c>
      <c r="E3231" t="s">
        <v>6443</v>
      </c>
      <c r="F3231" t="s">
        <v>6444</v>
      </c>
      <c r="G3231" t="s">
        <v>79</v>
      </c>
      <c r="H3231">
        <v>45672</v>
      </c>
      <c r="I3231">
        <v>4998.12</v>
      </c>
      <c r="Q3231" t="s">
        <v>49</v>
      </c>
    </row>
    <row r="3232" spans="2:17" hidden="1" x14ac:dyDescent="0.25">
      <c r="B3232">
        <v>104758</v>
      </c>
      <c r="C3232" t="s">
        <v>188</v>
      </c>
      <c r="D3232" t="s">
        <v>3836</v>
      </c>
      <c r="E3232" t="s">
        <v>6445</v>
      </c>
      <c r="F3232" t="s">
        <v>6446</v>
      </c>
      <c r="G3232" t="s">
        <v>101</v>
      </c>
      <c r="H3232">
        <v>45693</v>
      </c>
      <c r="I3232">
        <v>321.60000000000002</v>
      </c>
      <c r="Q3232" t="s">
        <v>49</v>
      </c>
    </row>
    <row r="3233" spans="2:17" hidden="1" x14ac:dyDescent="0.25">
      <c r="B3233">
        <v>107659</v>
      </c>
      <c r="C3233" t="s">
        <v>679</v>
      </c>
      <c r="D3233" t="s">
        <v>3836</v>
      </c>
      <c r="E3233" t="s">
        <v>6447</v>
      </c>
      <c r="F3233" t="s">
        <v>6448</v>
      </c>
      <c r="G3233" t="s">
        <v>79</v>
      </c>
      <c r="H3233">
        <v>45674</v>
      </c>
      <c r="I3233">
        <v>1185.77</v>
      </c>
      <c r="Q3233" t="s">
        <v>49</v>
      </c>
    </row>
    <row r="3234" spans="2:17" hidden="1" x14ac:dyDescent="0.25">
      <c r="B3234">
        <v>107659</v>
      </c>
      <c r="C3234" t="s">
        <v>679</v>
      </c>
      <c r="D3234" t="s">
        <v>3836</v>
      </c>
      <c r="E3234" t="s">
        <v>6449</v>
      </c>
      <c r="F3234" t="s">
        <v>6450</v>
      </c>
      <c r="G3234" t="s">
        <v>79</v>
      </c>
      <c r="H3234">
        <v>45684</v>
      </c>
      <c r="I3234">
        <v>4780.46</v>
      </c>
      <c r="Q3234" t="s">
        <v>49</v>
      </c>
    </row>
    <row r="3235" spans="2:17" hidden="1" x14ac:dyDescent="0.25">
      <c r="B3235">
        <v>122430</v>
      </c>
      <c r="C3235" t="s">
        <v>127</v>
      </c>
      <c r="D3235" t="s">
        <v>3836</v>
      </c>
      <c r="E3235" t="s">
        <v>6451</v>
      </c>
      <c r="F3235" t="s">
        <v>6452</v>
      </c>
      <c r="G3235" t="s">
        <v>79</v>
      </c>
      <c r="H3235">
        <v>45674</v>
      </c>
      <c r="I3235">
        <v>38.130000000000003</v>
      </c>
      <c r="Q3235" t="s">
        <v>49</v>
      </c>
    </row>
    <row r="3236" spans="2:17" hidden="1" x14ac:dyDescent="0.25">
      <c r="B3236">
        <v>107768</v>
      </c>
      <c r="C3236" t="s">
        <v>225</v>
      </c>
      <c r="D3236" t="s">
        <v>3836</v>
      </c>
      <c r="E3236" t="s">
        <v>6453</v>
      </c>
      <c r="F3236" t="s">
        <v>4052</v>
      </c>
      <c r="G3236" t="s">
        <v>79</v>
      </c>
      <c r="H3236">
        <v>45644</v>
      </c>
      <c r="I3236">
        <v>2984.57</v>
      </c>
      <c r="Q3236" t="s">
        <v>49</v>
      </c>
    </row>
    <row r="3237" spans="2:17" hidden="1" x14ac:dyDescent="0.25">
      <c r="B3237">
        <v>104758</v>
      </c>
      <c r="C3237" t="s">
        <v>188</v>
      </c>
      <c r="D3237" t="s">
        <v>3836</v>
      </c>
      <c r="E3237" t="s">
        <v>6454</v>
      </c>
      <c r="F3237" t="s">
        <v>6455</v>
      </c>
      <c r="G3237" t="s">
        <v>101</v>
      </c>
      <c r="H3237">
        <v>45708</v>
      </c>
      <c r="I3237">
        <v>80.400000000000006</v>
      </c>
      <c r="Q3237" t="s">
        <v>49</v>
      </c>
    </row>
    <row r="3238" spans="2:17" hidden="1" x14ac:dyDescent="0.25">
      <c r="B3238">
        <v>107786</v>
      </c>
      <c r="C3238" t="s">
        <v>242</v>
      </c>
      <c r="D3238" t="s">
        <v>3836</v>
      </c>
      <c r="E3238" t="s">
        <v>6456</v>
      </c>
      <c r="F3238" t="s">
        <v>6457</v>
      </c>
      <c r="G3238" t="s">
        <v>101</v>
      </c>
      <c r="H3238">
        <v>45708</v>
      </c>
      <c r="I3238">
        <v>984.06</v>
      </c>
      <c r="Q3238" t="s">
        <v>49</v>
      </c>
    </row>
    <row r="3239" spans="2:17" hidden="1" x14ac:dyDescent="0.25">
      <c r="B3239">
        <v>104758</v>
      </c>
      <c r="C3239" t="s">
        <v>188</v>
      </c>
      <c r="D3239" t="s">
        <v>3836</v>
      </c>
      <c r="E3239" t="s">
        <v>6458</v>
      </c>
      <c r="F3239" t="s">
        <v>6459</v>
      </c>
      <c r="G3239" t="s">
        <v>101</v>
      </c>
      <c r="H3239">
        <v>45695</v>
      </c>
      <c r="I3239">
        <v>80.400000000000006</v>
      </c>
      <c r="Q3239" t="s">
        <v>49</v>
      </c>
    </row>
    <row r="3240" spans="2:17" hidden="1" x14ac:dyDescent="0.25">
      <c r="B3240">
        <v>108481</v>
      </c>
      <c r="C3240" t="s">
        <v>121</v>
      </c>
      <c r="D3240" t="s">
        <v>3836</v>
      </c>
      <c r="E3240" t="s">
        <v>6460</v>
      </c>
      <c r="F3240" t="s">
        <v>4058</v>
      </c>
      <c r="G3240" t="s">
        <v>79</v>
      </c>
      <c r="H3240">
        <v>45607</v>
      </c>
      <c r="I3240">
        <v>34779.480000000003</v>
      </c>
      <c r="Q3240" t="s">
        <v>49</v>
      </c>
    </row>
    <row r="3241" spans="2:17" hidden="1" x14ac:dyDescent="0.25">
      <c r="B3241">
        <v>108345</v>
      </c>
      <c r="C3241" t="s">
        <v>4197</v>
      </c>
      <c r="D3241" t="s">
        <v>3836</v>
      </c>
      <c r="E3241" t="s">
        <v>6461</v>
      </c>
      <c r="F3241" t="s">
        <v>6462</v>
      </c>
      <c r="G3241" t="s">
        <v>79</v>
      </c>
      <c r="H3241">
        <v>45657</v>
      </c>
      <c r="I3241">
        <v>3906.24</v>
      </c>
      <c r="Q3241" t="s">
        <v>49</v>
      </c>
    </row>
    <row r="3242" spans="2:17" hidden="1" x14ac:dyDescent="0.25">
      <c r="B3242">
        <v>126511</v>
      </c>
      <c r="C3242" t="s">
        <v>2446</v>
      </c>
      <c r="D3242" t="s">
        <v>3836</v>
      </c>
      <c r="E3242" t="s">
        <v>6463</v>
      </c>
      <c r="F3242" t="s">
        <v>6464</v>
      </c>
      <c r="G3242" t="s">
        <v>79</v>
      </c>
      <c r="H3242">
        <v>45698</v>
      </c>
      <c r="I3242">
        <v>5176.91</v>
      </c>
      <c r="Q3242" t="s">
        <v>49</v>
      </c>
    </row>
    <row r="3243" spans="2:17" hidden="1" x14ac:dyDescent="0.25">
      <c r="B3243">
        <v>107297</v>
      </c>
      <c r="C3243" t="s">
        <v>286</v>
      </c>
      <c r="D3243" t="s">
        <v>3836</v>
      </c>
      <c r="E3243" t="s">
        <v>6465</v>
      </c>
      <c r="F3243" t="s">
        <v>3861</v>
      </c>
      <c r="G3243" t="s">
        <v>79</v>
      </c>
      <c r="H3243">
        <v>45580</v>
      </c>
      <c r="I3243">
        <v>19440.05</v>
      </c>
      <c r="Q3243" t="s">
        <v>49</v>
      </c>
    </row>
    <row r="3244" spans="2:17" hidden="1" x14ac:dyDescent="0.25">
      <c r="B3244">
        <v>103423</v>
      </c>
      <c r="C3244" t="s">
        <v>82</v>
      </c>
      <c r="D3244" t="s">
        <v>3836</v>
      </c>
      <c r="E3244" t="s">
        <v>6466</v>
      </c>
      <c r="F3244" t="s">
        <v>6467</v>
      </c>
      <c r="G3244" t="s">
        <v>79</v>
      </c>
      <c r="H3244">
        <v>45596</v>
      </c>
      <c r="I3244">
        <v>0</v>
      </c>
      <c r="Q3244" t="s">
        <v>49</v>
      </c>
    </row>
    <row r="3245" spans="2:17" hidden="1" x14ac:dyDescent="0.25">
      <c r="B3245">
        <v>129612</v>
      </c>
      <c r="C3245" t="s">
        <v>282</v>
      </c>
      <c r="D3245" t="s">
        <v>3836</v>
      </c>
      <c r="E3245" t="s">
        <v>6468</v>
      </c>
      <c r="F3245" t="s">
        <v>6469</v>
      </c>
      <c r="G3245" t="s">
        <v>101</v>
      </c>
      <c r="H3245">
        <v>45712</v>
      </c>
      <c r="I3245">
        <v>10293.9</v>
      </c>
      <c r="Q3245" t="s">
        <v>49</v>
      </c>
    </row>
    <row r="3246" spans="2:17" hidden="1" x14ac:dyDescent="0.25">
      <c r="B3246">
        <v>107659</v>
      </c>
      <c r="C3246" t="s">
        <v>679</v>
      </c>
      <c r="D3246" t="s">
        <v>3836</v>
      </c>
      <c r="E3246" t="s">
        <v>6470</v>
      </c>
      <c r="F3246" t="s">
        <v>6471</v>
      </c>
      <c r="G3246" t="s">
        <v>79</v>
      </c>
      <c r="H3246">
        <v>45638</v>
      </c>
      <c r="I3246">
        <v>109.73</v>
      </c>
      <c r="Q3246" t="s">
        <v>49</v>
      </c>
    </row>
    <row r="3247" spans="2:17" hidden="1" x14ac:dyDescent="0.25">
      <c r="B3247">
        <v>122430</v>
      </c>
      <c r="C3247" t="s">
        <v>127</v>
      </c>
      <c r="D3247" t="s">
        <v>3836</v>
      </c>
      <c r="E3247" t="s">
        <v>6472</v>
      </c>
      <c r="F3247" t="s">
        <v>5687</v>
      </c>
      <c r="G3247" t="s">
        <v>79</v>
      </c>
      <c r="H3247">
        <v>45670</v>
      </c>
      <c r="I3247">
        <v>-321.60000000000002</v>
      </c>
      <c r="Q3247" t="s">
        <v>49</v>
      </c>
    </row>
    <row r="3248" spans="2:17" hidden="1" x14ac:dyDescent="0.25">
      <c r="B3248">
        <v>108481</v>
      </c>
      <c r="C3248" t="s">
        <v>121</v>
      </c>
      <c r="D3248" t="s">
        <v>3836</v>
      </c>
      <c r="E3248" t="s">
        <v>6473</v>
      </c>
      <c r="F3248" t="s">
        <v>6474</v>
      </c>
      <c r="G3248" t="s">
        <v>79</v>
      </c>
      <c r="H3248">
        <v>45610</v>
      </c>
      <c r="I3248">
        <v>14607.6</v>
      </c>
      <c r="Q3248" t="s">
        <v>49</v>
      </c>
    </row>
    <row r="3249" spans="2:17" hidden="1" x14ac:dyDescent="0.25">
      <c r="B3249">
        <v>108164</v>
      </c>
      <c r="C3249" t="s">
        <v>86</v>
      </c>
      <c r="D3249" t="s">
        <v>3836</v>
      </c>
      <c r="E3249" t="s">
        <v>6475</v>
      </c>
      <c r="F3249" t="s">
        <v>6476</v>
      </c>
      <c r="G3249" t="s">
        <v>79</v>
      </c>
      <c r="H3249">
        <v>45622</v>
      </c>
      <c r="I3249">
        <v>5395.09</v>
      </c>
      <c r="Q3249" t="s">
        <v>49</v>
      </c>
    </row>
    <row r="3250" spans="2:17" hidden="1" x14ac:dyDescent="0.25">
      <c r="B3250">
        <v>104758</v>
      </c>
      <c r="C3250" t="s">
        <v>188</v>
      </c>
      <c r="D3250" t="s">
        <v>3836</v>
      </c>
      <c r="E3250" t="s">
        <v>6477</v>
      </c>
      <c r="F3250" t="s">
        <v>6478</v>
      </c>
      <c r="G3250" t="s">
        <v>101</v>
      </c>
      <c r="H3250">
        <v>45678</v>
      </c>
      <c r="I3250">
        <v>5189.6899999999996</v>
      </c>
      <c r="Q3250" t="s">
        <v>49</v>
      </c>
    </row>
    <row r="3251" spans="2:17" hidden="1" x14ac:dyDescent="0.25">
      <c r="B3251">
        <v>103423</v>
      </c>
      <c r="C3251" t="s">
        <v>82</v>
      </c>
      <c r="D3251" t="s">
        <v>3836</v>
      </c>
      <c r="E3251" t="s">
        <v>6479</v>
      </c>
      <c r="F3251" t="s">
        <v>6480</v>
      </c>
      <c r="G3251" t="s">
        <v>101</v>
      </c>
      <c r="H3251">
        <v>45643</v>
      </c>
      <c r="I3251">
        <v>1413.67</v>
      </c>
      <c r="Q3251" t="s">
        <v>49</v>
      </c>
    </row>
    <row r="3252" spans="2:17" hidden="1" x14ac:dyDescent="0.25">
      <c r="B3252">
        <v>107297</v>
      </c>
      <c r="C3252" t="s">
        <v>286</v>
      </c>
      <c r="D3252" t="s">
        <v>3836</v>
      </c>
      <c r="E3252" t="s">
        <v>6481</v>
      </c>
      <c r="F3252" t="s">
        <v>6482</v>
      </c>
      <c r="G3252" t="s">
        <v>79</v>
      </c>
      <c r="H3252">
        <v>45570</v>
      </c>
      <c r="I3252">
        <v>2020.39</v>
      </c>
      <c r="Q3252" t="s">
        <v>49</v>
      </c>
    </row>
    <row r="3253" spans="2:17" hidden="1" x14ac:dyDescent="0.25">
      <c r="B3253">
        <v>104758</v>
      </c>
      <c r="C3253" t="s">
        <v>188</v>
      </c>
      <c r="D3253" t="s">
        <v>3836</v>
      </c>
      <c r="E3253" t="s">
        <v>6483</v>
      </c>
      <c r="F3253" t="s">
        <v>6484</v>
      </c>
      <c r="G3253" t="s">
        <v>79</v>
      </c>
      <c r="H3253">
        <v>45608</v>
      </c>
      <c r="I3253">
        <v>234</v>
      </c>
      <c r="Q3253" t="s">
        <v>49</v>
      </c>
    </row>
    <row r="3254" spans="2:17" hidden="1" x14ac:dyDescent="0.25">
      <c r="B3254">
        <v>108481</v>
      </c>
      <c r="C3254" t="s">
        <v>121</v>
      </c>
      <c r="D3254" t="s">
        <v>3836</v>
      </c>
      <c r="E3254" t="s">
        <v>6485</v>
      </c>
      <c r="F3254" t="s">
        <v>6486</v>
      </c>
      <c r="G3254" t="s">
        <v>79</v>
      </c>
      <c r="H3254">
        <v>45646</v>
      </c>
      <c r="I3254">
        <v>7120.84</v>
      </c>
      <c r="Q3254" t="s">
        <v>49</v>
      </c>
    </row>
    <row r="3255" spans="2:17" hidden="1" x14ac:dyDescent="0.25">
      <c r="B3255">
        <v>102775</v>
      </c>
      <c r="C3255" t="s">
        <v>75</v>
      </c>
      <c r="D3255" t="s">
        <v>3836</v>
      </c>
      <c r="E3255" t="s">
        <v>6487</v>
      </c>
      <c r="F3255" t="s">
        <v>6488</v>
      </c>
      <c r="G3255" t="s">
        <v>101</v>
      </c>
      <c r="H3255">
        <v>45653</v>
      </c>
      <c r="I3255">
        <v>1725.4</v>
      </c>
      <c r="Q3255" t="s">
        <v>49</v>
      </c>
    </row>
    <row r="3256" spans="2:17" hidden="1" x14ac:dyDescent="0.25">
      <c r="B3256">
        <v>107786</v>
      </c>
      <c r="C3256" t="s">
        <v>242</v>
      </c>
      <c r="D3256" t="s">
        <v>3836</v>
      </c>
      <c r="E3256" t="s">
        <v>6489</v>
      </c>
      <c r="F3256" t="s">
        <v>6490</v>
      </c>
      <c r="G3256" t="s">
        <v>79</v>
      </c>
      <c r="H3256">
        <v>45572</v>
      </c>
      <c r="I3256">
        <v>0</v>
      </c>
      <c r="Q3256" t="s">
        <v>49</v>
      </c>
    </row>
    <row r="3257" spans="2:17" hidden="1" x14ac:dyDescent="0.25">
      <c r="B3257">
        <v>107786</v>
      </c>
      <c r="C3257" t="s">
        <v>242</v>
      </c>
      <c r="D3257" t="s">
        <v>3836</v>
      </c>
      <c r="E3257" t="s">
        <v>6491</v>
      </c>
      <c r="F3257" t="s">
        <v>5331</v>
      </c>
      <c r="G3257" t="s">
        <v>79</v>
      </c>
      <c r="H3257">
        <v>45593</v>
      </c>
      <c r="I3257">
        <v>371.91</v>
      </c>
      <c r="Q3257" t="s">
        <v>49</v>
      </c>
    </row>
    <row r="3258" spans="2:17" hidden="1" x14ac:dyDescent="0.25">
      <c r="B3258">
        <v>107786</v>
      </c>
      <c r="C3258" t="s">
        <v>242</v>
      </c>
      <c r="D3258" t="s">
        <v>3836</v>
      </c>
      <c r="E3258" t="s">
        <v>6492</v>
      </c>
      <c r="F3258" t="s">
        <v>5444</v>
      </c>
      <c r="G3258" t="s">
        <v>101</v>
      </c>
      <c r="H3258">
        <v>45672</v>
      </c>
      <c r="I3258">
        <v>709.41</v>
      </c>
      <c r="Q3258" t="s">
        <v>49</v>
      </c>
    </row>
    <row r="3259" spans="2:17" hidden="1" x14ac:dyDescent="0.25">
      <c r="B3259">
        <v>104758</v>
      </c>
      <c r="C3259" t="s">
        <v>188</v>
      </c>
      <c r="D3259" t="s">
        <v>3836</v>
      </c>
      <c r="E3259" t="s">
        <v>6493</v>
      </c>
      <c r="F3259" t="s">
        <v>6494</v>
      </c>
      <c r="G3259" t="s">
        <v>79</v>
      </c>
      <c r="H3259">
        <v>45611</v>
      </c>
      <c r="I3259">
        <v>22.08</v>
      </c>
      <c r="Q3259" t="s">
        <v>49</v>
      </c>
    </row>
    <row r="3260" spans="2:17" hidden="1" x14ac:dyDescent="0.25">
      <c r="B3260">
        <v>122430</v>
      </c>
      <c r="C3260" t="s">
        <v>127</v>
      </c>
      <c r="D3260" t="s">
        <v>3836</v>
      </c>
      <c r="E3260" t="s">
        <v>6495</v>
      </c>
      <c r="F3260" t="s">
        <v>6496</v>
      </c>
      <c r="G3260" t="s">
        <v>101</v>
      </c>
      <c r="H3260">
        <v>45688</v>
      </c>
      <c r="I3260">
        <v>82.2</v>
      </c>
      <c r="Q3260" t="s">
        <v>49</v>
      </c>
    </row>
    <row r="3261" spans="2:17" hidden="1" x14ac:dyDescent="0.25">
      <c r="B3261">
        <v>107786</v>
      </c>
      <c r="C3261" t="s">
        <v>242</v>
      </c>
      <c r="D3261" t="s">
        <v>3836</v>
      </c>
      <c r="E3261" t="s">
        <v>6497</v>
      </c>
      <c r="F3261" t="s">
        <v>6498</v>
      </c>
      <c r="G3261" t="s">
        <v>101</v>
      </c>
      <c r="H3261">
        <v>45672</v>
      </c>
      <c r="I3261">
        <v>189.01</v>
      </c>
      <c r="Q3261" t="s">
        <v>49</v>
      </c>
    </row>
    <row r="3262" spans="2:17" hidden="1" x14ac:dyDescent="0.25">
      <c r="B3262">
        <v>103423</v>
      </c>
      <c r="C3262" t="s">
        <v>82</v>
      </c>
      <c r="D3262" t="s">
        <v>3836</v>
      </c>
      <c r="E3262" t="s">
        <v>6499</v>
      </c>
      <c r="F3262" t="s">
        <v>6500</v>
      </c>
      <c r="G3262" t="s">
        <v>101</v>
      </c>
      <c r="H3262">
        <v>45644</v>
      </c>
      <c r="I3262">
        <v>737.9</v>
      </c>
      <c r="Q3262" t="s">
        <v>49</v>
      </c>
    </row>
    <row r="3263" spans="2:17" hidden="1" x14ac:dyDescent="0.25">
      <c r="B3263">
        <v>108481</v>
      </c>
      <c r="C3263" t="s">
        <v>121</v>
      </c>
      <c r="D3263" t="s">
        <v>3836</v>
      </c>
      <c r="E3263" t="s">
        <v>6501</v>
      </c>
      <c r="F3263" t="s">
        <v>6502</v>
      </c>
      <c r="G3263" t="s">
        <v>79</v>
      </c>
      <c r="H3263">
        <v>45607</v>
      </c>
      <c r="I3263">
        <v>5509.35</v>
      </c>
      <c r="Q3263" t="s">
        <v>49</v>
      </c>
    </row>
    <row r="3264" spans="2:17" hidden="1" x14ac:dyDescent="0.25">
      <c r="B3264">
        <v>104758</v>
      </c>
      <c r="C3264" t="s">
        <v>188</v>
      </c>
      <c r="D3264" t="s">
        <v>3836</v>
      </c>
      <c r="E3264" t="s">
        <v>6503</v>
      </c>
      <c r="F3264" t="s">
        <v>6504</v>
      </c>
      <c r="G3264" t="s">
        <v>79</v>
      </c>
      <c r="H3264">
        <v>45636</v>
      </c>
      <c r="I3264">
        <v>80.400000000000006</v>
      </c>
      <c r="Q3264" t="s">
        <v>49</v>
      </c>
    </row>
    <row r="3265" spans="2:17" hidden="1" x14ac:dyDescent="0.25">
      <c r="B3265">
        <v>107786</v>
      </c>
      <c r="C3265" t="s">
        <v>242</v>
      </c>
      <c r="D3265" t="s">
        <v>3836</v>
      </c>
      <c r="E3265" t="s">
        <v>6505</v>
      </c>
      <c r="F3265" t="s">
        <v>6506</v>
      </c>
      <c r="G3265" t="s">
        <v>101</v>
      </c>
      <c r="H3265">
        <v>45684</v>
      </c>
      <c r="I3265">
        <v>931.22</v>
      </c>
      <c r="Q3265" t="s">
        <v>49</v>
      </c>
    </row>
    <row r="3266" spans="2:17" hidden="1" x14ac:dyDescent="0.25">
      <c r="B3266">
        <v>103423</v>
      </c>
      <c r="C3266" t="s">
        <v>82</v>
      </c>
      <c r="D3266" t="s">
        <v>3836</v>
      </c>
      <c r="E3266" t="s">
        <v>6507</v>
      </c>
      <c r="F3266" t="s">
        <v>6508</v>
      </c>
      <c r="G3266" t="s">
        <v>101</v>
      </c>
      <c r="H3266">
        <v>45711</v>
      </c>
      <c r="I3266">
        <v>7549.02</v>
      </c>
      <c r="Q3266" t="s">
        <v>49</v>
      </c>
    </row>
    <row r="3267" spans="2:17" hidden="1" x14ac:dyDescent="0.25">
      <c r="B3267">
        <v>104758</v>
      </c>
      <c r="C3267" t="s">
        <v>188</v>
      </c>
      <c r="D3267" t="s">
        <v>3836</v>
      </c>
      <c r="E3267" t="s">
        <v>6509</v>
      </c>
      <c r="F3267" t="s">
        <v>6510</v>
      </c>
      <c r="G3267" t="s">
        <v>79</v>
      </c>
      <c r="H3267">
        <v>45632</v>
      </c>
      <c r="I3267">
        <v>321.60000000000002</v>
      </c>
      <c r="Q3267" t="s">
        <v>49</v>
      </c>
    </row>
    <row r="3268" spans="2:17" hidden="1" x14ac:dyDescent="0.25">
      <c r="B3268">
        <v>110041</v>
      </c>
      <c r="C3268" t="s">
        <v>1894</v>
      </c>
      <c r="D3268" t="s">
        <v>3836</v>
      </c>
      <c r="E3268" t="s">
        <v>6511</v>
      </c>
      <c r="F3268" t="s">
        <v>5222</v>
      </c>
      <c r="G3268" t="s">
        <v>79</v>
      </c>
      <c r="H3268">
        <v>45595</v>
      </c>
      <c r="I3268">
        <v>326.39999999999998</v>
      </c>
      <c r="Q3268" t="s">
        <v>49</v>
      </c>
    </row>
    <row r="3269" spans="2:17" hidden="1" x14ac:dyDescent="0.25">
      <c r="B3269">
        <v>107776</v>
      </c>
      <c r="C3269" t="s">
        <v>151</v>
      </c>
      <c r="D3269" t="s">
        <v>3836</v>
      </c>
      <c r="E3269" t="s">
        <v>6512</v>
      </c>
      <c r="F3269" t="s">
        <v>6513</v>
      </c>
      <c r="G3269" t="s">
        <v>79</v>
      </c>
      <c r="H3269">
        <v>45583</v>
      </c>
      <c r="I3269">
        <v>1641.23</v>
      </c>
      <c r="Q3269" t="s">
        <v>49</v>
      </c>
    </row>
    <row r="3270" spans="2:17" hidden="1" x14ac:dyDescent="0.25">
      <c r="B3270">
        <v>108481</v>
      </c>
      <c r="C3270" t="s">
        <v>121</v>
      </c>
      <c r="D3270" t="s">
        <v>3836</v>
      </c>
      <c r="E3270" t="s">
        <v>6514</v>
      </c>
      <c r="F3270" t="s">
        <v>6433</v>
      </c>
      <c r="G3270" t="s">
        <v>79</v>
      </c>
      <c r="H3270">
        <v>45674</v>
      </c>
      <c r="I3270">
        <v>-135.63999999999999</v>
      </c>
      <c r="Q3270" t="s">
        <v>49</v>
      </c>
    </row>
    <row r="3271" spans="2:17" hidden="1" x14ac:dyDescent="0.25">
      <c r="B3271">
        <v>104758</v>
      </c>
      <c r="C3271" t="s">
        <v>188</v>
      </c>
      <c r="D3271" t="s">
        <v>3836</v>
      </c>
      <c r="E3271" t="s">
        <v>6515</v>
      </c>
      <c r="F3271" t="s">
        <v>6516</v>
      </c>
      <c r="G3271" t="s">
        <v>79</v>
      </c>
      <c r="H3271">
        <v>45645</v>
      </c>
      <c r="I3271">
        <v>12.36</v>
      </c>
      <c r="Q3271" t="s">
        <v>49</v>
      </c>
    </row>
    <row r="3272" spans="2:17" hidden="1" x14ac:dyDescent="0.25">
      <c r="B3272">
        <v>108481</v>
      </c>
      <c r="C3272" t="s">
        <v>121</v>
      </c>
      <c r="D3272" t="s">
        <v>3836</v>
      </c>
      <c r="E3272" t="s">
        <v>6517</v>
      </c>
      <c r="F3272" t="s">
        <v>6047</v>
      </c>
      <c r="G3272" t="s">
        <v>101</v>
      </c>
      <c r="H3272">
        <v>45688</v>
      </c>
      <c r="I3272">
        <v>-159.18</v>
      </c>
      <c r="Q3272" t="s">
        <v>49</v>
      </c>
    </row>
    <row r="3273" spans="2:17" hidden="1" x14ac:dyDescent="0.25">
      <c r="B3273">
        <v>104758</v>
      </c>
      <c r="C3273" t="s">
        <v>188</v>
      </c>
      <c r="D3273" t="s">
        <v>3836</v>
      </c>
      <c r="E3273" t="s">
        <v>6518</v>
      </c>
      <c r="F3273" t="s">
        <v>6519</v>
      </c>
      <c r="G3273" t="s">
        <v>79</v>
      </c>
      <c r="H3273">
        <v>45593</v>
      </c>
      <c r="I3273">
        <v>29.05</v>
      </c>
      <c r="Q3273" t="s">
        <v>49</v>
      </c>
    </row>
    <row r="3274" spans="2:17" hidden="1" x14ac:dyDescent="0.25">
      <c r="B3274">
        <v>102775</v>
      </c>
      <c r="C3274" t="s">
        <v>75</v>
      </c>
      <c r="D3274" t="s">
        <v>3836</v>
      </c>
      <c r="E3274" t="s">
        <v>6520</v>
      </c>
      <c r="F3274" t="s">
        <v>6521</v>
      </c>
      <c r="G3274" t="s">
        <v>79</v>
      </c>
      <c r="H3274">
        <v>45602</v>
      </c>
      <c r="I3274">
        <v>4084.39</v>
      </c>
      <c r="Q3274" t="s">
        <v>49</v>
      </c>
    </row>
    <row r="3275" spans="2:17" hidden="1" x14ac:dyDescent="0.25">
      <c r="B3275">
        <v>103423</v>
      </c>
      <c r="C3275" t="s">
        <v>82</v>
      </c>
      <c r="D3275" t="s">
        <v>3836</v>
      </c>
      <c r="E3275" t="s">
        <v>6522</v>
      </c>
      <c r="F3275" t="s">
        <v>6523</v>
      </c>
      <c r="G3275" t="s">
        <v>101</v>
      </c>
      <c r="H3275">
        <v>45680</v>
      </c>
      <c r="I3275">
        <v>340.57</v>
      </c>
      <c r="Q3275" t="s">
        <v>49</v>
      </c>
    </row>
    <row r="3276" spans="2:17" hidden="1" x14ac:dyDescent="0.25">
      <c r="B3276">
        <v>104758</v>
      </c>
      <c r="C3276" t="s">
        <v>188</v>
      </c>
      <c r="D3276" t="s">
        <v>3836</v>
      </c>
      <c r="E3276" t="s">
        <v>6524</v>
      </c>
      <c r="F3276" t="s">
        <v>6525</v>
      </c>
      <c r="G3276" t="s">
        <v>101</v>
      </c>
      <c r="H3276">
        <v>45693</v>
      </c>
      <c r="I3276">
        <v>44.08</v>
      </c>
      <c r="Q3276" t="s">
        <v>49</v>
      </c>
    </row>
    <row r="3277" spans="2:17" hidden="1" x14ac:dyDescent="0.25">
      <c r="B3277">
        <v>107786</v>
      </c>
      <c r="C3277" t="s">
        <v>242</v>
      </c>
      <c r="D3277" t="s">
        <v>3836</v>
      </c>
      <c r="E3277" t="s">
        <v>6526</v>
      </c>
      <c r="F3277" t="s">
        <v>6527</v>
      </c>
      <c r="G3277" t="s">
        <v>79</v>
      </c>
      <c r="H3277">
        <v>45621</v>
      </c>
      <c r="I3277">
        <v>157.21</v>
      </c>
      <c r="Q3277" t="s">
        <v>49</v>
      </c>
    </row>
    <row r="3278" spans="2:17" hidden="1" x14ac:dyDescent="0.25">
      <c r="B3278">
        <v>103423</v>
      </c>
      <c r="C3278" t="s">
        <v>82</v>
      </c>
      <c r="D3278" t="s">
        <v>3836</v>
      </c>
      <c r="E3278" t="s">
        <v>6528</v>
      </c>
      <c r="F3278" t="s">
        <v>6529</v>
      </c>
      <c r="G3278" t="s">
        <v>101</v>
      </c>
      <c r="H3278">
        <v>45685</v>
      </c>
      <c r="I3278">
        <v>2346.29</v>
      </c>
      <c r="Q3278" t="s">
        <v>49</v>
      </c>
    </row>
    <row r="3279" spans="2:17" hidden="1" x14ac:dyDescent="0.25">
      <c r="B3279">
        <v>103423</v>
      </c>
      <c r="C3279" t="s">
        <v>82</v>
      </c>
      <c r="D3279" t="s">
        <v>3836</v>
      </c>
      <c r="E3279" t="s">
        <v>6530</v>
      </c>
      <c r="F3279" t="s">
        <v>4158</v>
      </c>
      <c r="G3279" t="s">
        <v>101</v>
      </c>
      <c r="H3279">
        <v>45644</v>
      </c>
      <c r="I3279">
        <v>327.60000000000002</v>
      </c>
      <c r="Q3279" t="s">
        <v>49</v>
      </c>
    </row>
    <row r="3280" spans="2:17" hidden="1" x14ac:dyDescent="0.25">
      <c r="B3280">
        <v>102775</v>
      </c>
      <c r="C3280" t="s">
        <v>75</v>
      </c>
      <c r="D3280" t="s">
        <v>3836</v>
      </c>
      <c r="E3280" t="s">
        <v>6531</v>
      </c>
      <c r="F3280" t="s">
        <v>6532</v>
      </c>
      <c r="G3280" t="s">
        <v>79</v>
      </c>
      <c r="H3280">
        <v>45636</v>
      </c>
      <c r="I3280">
        <v>2569.36</v>
      </c>
      <c r="Q3280" t="s">
        <v>49</v>
      </c>
    </row>
    <row r="3281" spans="2:17" hidden="1" x14ac:dyDescent="0.25">
      <c r="B3281">
        <v>129612</v>
      </c>
      <c r="C3281" t="s">
        <v>282</v>
      </c>
      <c r="D3281" t="s">
        <v>3836</v>
      </c>
      <c r="E3281" t="s">
        <v>6533</v>
      </c>
      <c r="F3281" t="s">
        <v>4305</v>
      </c>
      <c r="G3281" t="s">
        <v>79</v>
      </c>
      <c r="H3281">
        <v>45583</v>
      </c>
      <c r="I3281">
        <v>10466.629999999999</v>
      </c>
      <c r="Q3281" t="s">
        <v>49</v>
      </c>
    </row>
    <row r="3282" spans="2:17" hidden="1" x14ac:dyDescent="0.25">
      <c r="B3282">
        <v>107786</v>
      </c>
      <c r="C3282" t="s">
        <v>242</v>
      </c>
      <c r="D3282" t="s">
        <v>3836</v>
      </c>
      <c r="E3282" t="s">
        <v>6534</v>
      </c>
      <c r="F3282" t="s">
        <v>6535</v>
      </c>
      <c r="G3282" t="s">
        <v>101</v>
      </c>
      <c r="H3282">
        <v>45677</v>
      </c>
      <c r="I3282">
        <v>79.430000000000007</v>
      </c>
      <c r="Q3282" t="s">
        <v>49</v>
      </c>
    </row>
    <row r="3283" spans="2:17" hidden="1" x14ac:dyDescent="0.25">
      <c r="B3283">
        <v>107786</v>
      </c>
      <c r="C3283" t="s">
        <v>242</v>
      </c>
      <c r="D3283" t="s">
        <v>3836</v>
      </c>
      <c r="E3283" t="s">
        <v>6536</v>
      </c>
      <c r="F3283" t="s">
        <v>4050</v>
      </c>
      <c r="G3283" t="s">
        <v>79</v>
      </c>
      <c r="H3283">
        <v>45579</v>
      </c>
      <c r="I3283">
        <v>470.02</v>
      </c>
      <c r="Q3283" t="s">
        <v>49</v>
      </c>
    </row>
    <row r="3284" spans="2:17" hidden="1" x14ac:dyDescent="0.25">
      <c r="B3284">
        <v>104758</v>
      </c>
      <c r="C3284" t="s">
        <v>188</v>
      </c>
      <c r="D3284" t="s">
        <v>3836</v>
      </c>
      <c r="E3284" t="s">
        <v>6537</v>
      </c>
      <c r="F3284" t="s">
        <v>6538</v>
      </c>
      <c r="G3284" t="s">
        <v>101</v>
      </c>
      <c r="H3284">
        <v>45698</v>
      </c>
      <c r="I3284">
        <v>1003.52</v>
      </c>
      <c r="Q3284" t="s">
        <v>49</v>
      </c>
    </row>
    <row r="3285" spans="2:17" hidden="1" x14ac:dyDescent="0.25">
      <c r="B3285">
        <v>108481</v>
      </c>
      <c r="C3285" t="s">
        <v>121</v>
      </c>
      <c r="D3285" t="s">
        <v>3836</v>
      </c>
      <c r="E3285" t="s">
        <v>6539</v>
      </c>
      <c r="F3285" t="s">
        <v>6540</v>
      </c>
      <c r="G3285" t="s">
        <v>79</v>
      </c>
      <c r="H3285">
        <v>45573</v>
      </c>
      <c r="I3285">
        <v>1134.92</v>
      </c>
      <c r="Q3285" t="s">
        <v>49</v>
      </c>
    </row>
    <row r="3286" spans="2:17" hidden="1" x14ac:dyDescent="0.25">
      <c r="B3286">
        <v>125030</v>
      </c>
      <c r="C3286" t="s">
        <v>394</v>
      </c>
      <c r="D3286" t="s">
        <v>3836</v>
      </c>
      <c r="E3286" t="s">
        <v>6541</v>
      </c>
      <c r="F3286" t="s">
        <v>6542</v>
      </c>
      <c r="G3286" t="s">
        <v>79</v>
      </c>
      <c r="H3286">
        <v>45596</v>
      </c>
      <c r="I3286">
        <v>6261.36</v>
      </c>
      <c r="Q3286" t="s">
        <v>49</v>
      </c>
    </row>
    <row r="3287" spans="2:17" hidden="1" x14ac:dyDescent="0.25">
      <c r="B3287">
        <v>103423</v>
      </c>
      <c r="C3287" t="s">
        <v>82</v>
      </c>
      <c r="D3287" t="s">
        <v>3836</v>
      </c>
      <c r="E3287" t="s">
        <v>6543</v>
      </c>
      <c r="F3287" t="s">
        <v>6544</v>
      </c>
      <c r="G3287" t="s">
        <v>79</v>
      </c>
      <c r="H3287">
        <v>45636</v>
      </c>
      <c r="I3287">
        <v>599.47</v>
      </c>
      <c r="Q3287" t="s">
        <v>49</v>
      </c>
    </row>
    <row r="3288" spans="2:17" hidden="1" x14ac:dyDescent="0.25">
      <c r="B3288">
        <v>110041</v>
      </c>
      <c r="C3288" t="s">
        <v>1894</v>
      </c>
      <c r="D3288" t="s">
        <v>3836</v>
      </c>
      <c r="E3288" t="s">
        <v>6545</v>
      </c>
      <c r="F3288" t="s">
        <v>6546</v>
      </c>
      <c r="G3288" t="s">
        <v>79</v>
      </c>
      <c r="H3288">
        <v>45621</v>
      </c>
      <c r="I3288">
        <v>8178</v>
      </c>
      <c r="Q3288" t="s">
        <v>49</v>
      </c>
    </row>
    <row r="3289" spans="2:17" hidden="1" x14ac:dyDescent="0.25">
      <c r="B3289">
        <v>104758</v>
      </c>
      <c r="C3289" t="s">
        <v>188</v>
      </c>
      <c r="D3289" t="s">
        <v>3836</v>
      </c>
      <c r="E3289" t="s">
        <v>6547</v>
      </c>
      <c r="F3289" t="s">
        <v>6548</v>
      </c>
      <c r="G3289" t="s">
        <v>79</v>
      </c>
      <c r="H3289">
        <v>45604</v>
      </c>
      <c r="I3289">
        <v>55.8</v>
      </c>
      <c r="Q3289" t="s">
        <v>49</v>
      </c>
    </row>
    <row r="3290" spans="2:17" hidden="1" x14ac:dyDescent="0.25">
      <c r="B3290">
        <v>108481</v>
      </c>
      <c r="C3290" t="s">
        <v>121</v>
      </c>
      <c r="D3290" t="s">
        <v>3836</v>
      </c>
      <c r="E3290" t="s">
        <v>6549</v>
      </c>
      <c r="F3290" t="s">
        <v>5096</v>
      </c>
      <c r="G3290" t="s">
        <v>79</v>
      </c>
      <c r="H3290">
        <v>45587</v>
      </c>
      <c r="I3290">
        <v>9025.25</v>
      </c>
      <c r="Q3290" t="s">
        <v>49</v>
      </c>
    </row>
    <row r="3291" spans="2:17" hidden="1" x14ac:dyDescent="0.25">
      <c r="B3291">
        <v>104758</v>
      </c>
      <c r="C3291" t="s">
        <v>188</v>
      </c>
      <c r="D3291" t="s">
        <v>3836</v>
      </c>
      <c r="E3291" t="s">
        <v>6550</v>
      </c>
      <c r="F3291" t="s">
        <v>4697</v>
      </c>
      <c r="G3291" t="s">
        <v>101</v>
      </c>
      <c r="H3291">
        <v>45630</v>
      </c>
      <c r="I3291">
        <v>1561.14</v>
      </c>
      <c r="Q3291" t="s">
        <v>49</v>
      </c>
    </row>
    <row r="3292" spans="2:17" hidden="1" x14ac:dyDescent="0.25">
      <c r="B3292">
        <v>107786</v>
      </c>
      <c r="C3292" t="s">
        <v>242</v>
      </c>
      <c r="D3292" t="s">
        <v>3836</v>
      </c>
      <c r="E3292" t="s">
        <v>6551</v>
      </c>
      <c r="F3292" t="s">
        <v>4033</v>
      </c>
      <c r="G3292" t="s">
        <v>79</v>
      </c>
      <c r="H3292">
        <v>45603</v>
      </c>
      <c r="I3292">
        <v>591.6</v>
      </c>
      <c r="Q3292" t="s">
        <v>49</v>
      </c>
    </row>
    <row r="3293" spans="2:17" hidden="1" x14ac:dyDescent="0.25">
      <c r="B3293">
        <v>107514</v>
      </c>
      <c r="C3293" t="s">
        <v>5031</v>
      </c>
      <c r="D3293" t="s">
        <v>3836</v>
      </c>
      <c r="E3293" t="s">
        <v>6552</v>
      </c>
      <c r="F3293" t="s">
        <v>5033</v>
      </c>
      <c r="G3293" t="s">
        <v>79</v>
      </c>
      <c r="H3293">
        <v>45593</v>
      </c>
      <c r="I3293">
        <v>103.9</v>
      </c>
      <c r="Q3293" t="s">
        <v>49</v>
      </c>
    </row>
    <row r="3294" spans="2:17" hidden="1" x14ac:dyDescent="0.25">
      <c r="B3294">
        <v>107786</v>
      </c>
      <c r="C3294" t="s">
        <v>242</v>
      </c>
      <c r="D3294" t="s">
        <v>3836</v>
      </c>
      <c r="E3294" t="s">
        <v>6553</v>
      </c>
      <c r="F3294" t="s">
        <v>6554</v>
      </c>
      <c r="G3294" t="s">
        <v>101</v>
      </c>
      <c r="H3294">
        <v>45684</v>
      </c>
      <c r="I3294">
        <v>10.81</v>
      </c>
      <c r="Q3294" t="s">
        <v>49</v>
      </c>
    </row>
    <row r="3295" spans="2:17" hidden="1" x14ac:dyDescent="0.25">
      <c r="B3295">
        <v>107659</v>
      </c>
      <c r="C3295" t="s">
        <v>679</v>
      </c>
      <c r="D3295" t="s">
        <v>3836</v>
      </c>
      <c r="E3295" t="s">
        <v>6555</v>
      </c>
      <c r="F3295" t="s">
        <v>6556</v>
      </c>
      <c r="G3295" t="s">
        <v>79</v>
      </c>
      <c r="H3295">
        <v>45588</v>
      </c>
      <c r="I3295">
        <v>403.65</v>
      </c>
      <c r="Q3295" t="s">
        <v>49</v>
      </c>
    </row>
    <row r="3296" spans="2:17" hidden="1" x14ac:dyDescent="0.25">
      <c r="B3296">
        <v>127228</v>
      </c>
      <c r="C3296" t="s">
        <v>355</v>
      </c>
      <c r="D3296" t="s">
        <v>3836</v>
      </c>
      <c r="E3296" t="s">
        <v>6557</v>
      </c>
      <c r="F3296" t="s">
        <v>6558</v>
      </c>
      <c r="G3296" t="s">
        <v>101</v>
      </c>
      <c r="H3296">
        <v>45666</v>
      </c>
      <c r="I3296">
        <v>6151.95</v>
      </c>
      <c r="Q3296" t="s">
        <v>49</v>
      </c>
    </row>
    <row r="3297" spans="2:17" hidden="1" x14ac:dyDescent="0.25">
      <c r="B3297">
        <v>129612</v>
      </c>
      <c r="C3297" t="s">
        <v>282</v>
      </c>
      <c r="D3297" t="s">
        <v>3836</v>
      </c>
      <c r="E3297" t="s">
        <v>6559</v>
      </c>
      <c r="F3297" t="s">
        <v>6560</v>
      </c>
      <c r="G3297" t="s">
        <v>101</v>
      </c>
      <c r="H3297">
        <v>45714</v>
      </c>
      <c r="I3297">
        <v>3602.69</v>
      </c>
      <c r="Q3297" t="s">
        <v>49</v>
      </c>
    </row>
    <row r="3298" spans="2:17" hidden="1" x14ac:dyDescent="0.25">
      <c r="B3298">
        <v>107786</v>
      </c>
      <c r="C3298" t="s">
        <v>242</v>
      </c>
      <c r="D3298" t="s">
        <v>3836</v>
      </c>
      <c r="E3298" t="s">
        <v>6561</v>
      </c>
      <c r="F3298" t="s">
        <v>6562</v>
      </c>
      <c r="G3298" t="s">
        <v>79</v>
      </c>
      <c r="H3298">
        <v>45629</v>
      </c>
      <c r="I3298">
        <v>95.35</v>
      </c>
      <c r="Q3298" t="s">
        <v>49</v>
      </c>
    </row>
    <row r="3299" spans="2:17" hidden="1" x14ac:dyDescent="0.25">
      <c r="B3299">
        <v>104758</v>
      </c>
      <c r="C3299" t="s">
        <v>188</v>
      </c>
      <c r="D3299" t="s">
        <v>3836</v>
      </c>
      <c r="E3299" t="s">
        <v>6563</v>
      </c>
      <c r="F3299" t="s">
        <v>6564</v>
      </c>
      <c r="G3299" t="s">
        <v>79</v>
      </c>
      <c r="H3299">
        <v>45603</v>
      </c>
      <c r="I3299">
        <v>80.400000000000006</v>
      </c>
      <c r="Q3299" t="s">
        <v>49</v>
      </c>
    </row>
    <row r="3300" spans="2:17" hidden="1" x14ac:dyDescent="0.25">
      <c r="B3300">
        <v>107786</v>
      </c>
      <c r="C3300" t="s">
        <v>242</v>
      </c>
      <c r="D3300" t="s">
        <v>3836</v>
      </c>
      <c r="E3300" t="s">
        <v>6565</v>
      </c>
      <c r="F3300" t="s">
        <v>6169</v>
      </c>
      <c r="G3300" t="s">
        <v>79</v>
      </c>
      <c r="H3300">
        <v>45635</v>
      </c>
      <c r="I3300">
        <v>82.25</v>
      </c>
      <c r="Q3300" t="s">
        <v>49</v>
      </c>
    </row>
    <row r="3301" spans="2:17" hidden="1" x14ac:dyDescent="0.25">
      <c r="B3301">
        <v>107776</v>
      </c>
      <c r="C3301" t="s">
        <v>151</v>
      </c>
      <c r="D3301" t="s">
        <v>3836</v>
      </c>
      <c r="E3301" t="s">
        <v>6566</v>
      </c>
      <c r="F3301" t="s">
        <v>6567</v>
      </c>
      <c r="G3301" t="s">
        <v>79</v>
      </c>
      <c r="H3301">
        <v>45618</v>
      </c>
      <c r="I3301">
        <v>3781.38</v>
      </c>
      <c r="Q3301" t="s">
        <v>49</v>
      </c>
    </row>
    <row r="3302" spans="2:17" hidden="1" x14ac:dyDescent="0.25">
      <c r="B3302">
        <v>104758</v>
      </c>
      <c r="C3302" t="s">
        <v>188</v>
      </c>
      <c r="D3302" t="s">
        <v>3836</v>
      </c>
      <c r="E3302" t="s">
        <v>6568</v>
      </c>
      <c r="F3302" t="s">
        <v>6569</v>
      </c>
      <c r="G3302" t="s">
        <v>79</v>
      </c>
      <c r="H3302">
        <v>45581</v>
      </c>
      <c r="I3302">
        <v>124.8</v>
      </c>
      <c r="Q3302" t="s">
        <v>49</v>
      </c>
    </row>
    <row r="3303" spans="2:17" hidden="1" x14ac:dyDescent="0.25">
      <c r="B3303">
        <v>103423</v>
      </c>
      <c r="C3303" t="s">
        <v>82</v>
      </c>
      <c r="D3303" t="s">
        <v>3836</v>
      </c>
      <c r="E3303" t="s">
        <v>6570</v>
      </c>
      <c r="F3303" t="s">
        <v>6571</v>
      </c>
      <c r="G3303" t="s">
        <v>101</v>
      </c>
      <c r="H3303">
        <v>45686</v>
      </c>
      <c r="I3303">
        <v>1706.54</v>
      </c>
      <c r="Q3303" t="s">
        <v>49</v>
      </c>
    </row>
    <row r="3304" spans="2:17" hidden="1" x14ac:dyDescent="0.25">
      <c r="B3304">
        <v>124577</v>
      </c>
      <c r="C3304" t="s">
        <v>4063</v>
      </c>
      <c r="D3304" t="s">
        <v>3836</v>
      </c>
      <c r="E3304" t="s">
        <v>6572</v>
      </c>
      <c r="F3304" t="s">
        <v>6573</v>
      </c>
      <c r="G3304" t="s">
        <v>79</v>
      </c>
      <c r="H3304">
        <v>45580</v>
      </c>
      <c r="I3304">
        <v>1055.8800000000001</v>
      </c>
      <c r="Q3304" t="s">
        <v>49</v>
      </c>
    </row>
    <row r="3305" spans="2:17" hidden="1" x14ac:dyDescent="0.25">
      <c r="B3305">
        <v>121019</v>
      </c>
      <c r="C3305" t="s">
        <v>594</v>
      </c>
      <c r="D3305" t="s">
        <v>3836</v>
      </c>
      <c r="E3305" t="s">
        <v>6574</v>
      </c>
      <c r="F3305" t="s">
        <v>6575</v>
      </c>
      <c r="G3305" t="s">
        <v>101</v>
      </c>
      <c r="H3305">
        <v>45702</v>
      </c>
      <c r="I3305">
        <v>7758.82</v>
      </c>
      <c r="Q3305" t="s">
        <v>49</v>
      </c>
    </row>
    <row r="3306" spans="2:17" hidden="1" x14ac:dyDescent="0.25">
      <c r="B3306">
        <v>122430</v>
      </c>
      <c r="C3306" t="s">
        <v>127</v>
      </c>
      <c r="D3306" t="s">
        <v>3836</v>
      </c>
      <c r="E3306" t="s">
        <v>6576</v>
      </c>
      <c r="F3306" t="s">
        <v>6577</v>
      </c>
      <c r="G3306" t="s">
        <v>79</v>
      </c>
      <c r="H3306">
        <v>45596</v>
      </c>
      <c r="I3306">
        <v>80.400000000000006</v>
      </c>
      <c r="Q3306" t="s">
        <v>49</v>
      </c>
    </row>
    <row r="3307" spans="2:17" hidden="1" x14ac:dyDescent="0.25">
      <c r="B3307">
        <v>107786</v>
      </c>
      <c r="C3307" t="s">
        <v>242</v>
      </c>
      <c r="D3307" t="s">
        <v>3836</v>
      </c>
      <c r="E3307" t="s">
        <v>6578</v>
      </c>
      <c r="F3307" t="s">
        <v>6579</v>
      </c>
      <c r="G3307" t="s">
        <v>101</v>
      </c>
      <c r="H3307">
        <v>45716</v>
      </c>
      <c r="I3307">
        <v>5.88</v>
      </c>
      <c r="Q3307" t="s">
        <v>49</v>
      </c>
    </row>
    <row r="3308" spans="2:17" hidden="1" x14ac:dyDescent="0.25">
      <c r="B3308">
        <v>107786</v>
      </c>
      <c r="C3308" t="s">
        <v>242</v>
      </c>
      <c r="D3308" t="s">
        <v>3836</v>
      </c>
      <c r="E3308" t="s">
        <v>6580</v>
      </c>
      <c r="F3308" t="s">
        <v>6581</v>
      </c>
      <c r="G3308" t="s">
        <v>101</v>
      </c>
      <c r="H3308">
        <v>45709</v>
      </c>
      <c r="I3308">
        <v>683.13</v>
      </c>
      <c r="Q3308" t="s">
        <v>49</v>
      </c>
    </row>
    <row r="3309" spans="2:17" hidden="1" x14ac:dyDescent="0.25">
      <c r="B3309">
        <v>103269</v>
      </c>
      <c r="C3309" t="s">
        <v>262</v>
      </c>
      <c r="D3309" t="s">
        <v>3836</v>
      </c>
      <c r="E3309" t="s">
        <v>6582</v>
      </c>
      <c r="F3309" t="s">
        <v>6583</v>
      </c>
      <c r="G3309" t="s">
        <v>79</v>
      </c>
      <c r="H3309">
        <v>45595</v>
      </c>
      <c r="I3309">
        <v>655.20000000000005</v>
      </c>
      <c r="Q3309" t="s">
        <v>49</v>
      </c>
    </row>
    <row r="3310" spans="2:17" hidden="1" x14ac:dyDescent="0.25">
      <c r="B3310">
        <v>108481</v>
      </c>
      <c r="C3310" t="s">
        <v>121</v>
      </c>
      <c r="D3310" t="s">
        <v>3836</v>
      </c>
      <c r="E3310" t="s">
        <v>6584</v>
      </c>
      <c r="F3310" t="s">
        <v>3960</v>
      </c>
      <c r="G3310" t="s">
        <v>79</v>
      </c>
      <c r="H3310">
        <v>45642</v>
      </c>
      <c r="I3310">
        <v>13527.43</v>
      </c>
      <c r="Q3310" t="s">
        <v>49</v>
      </c>
    </row>
    <row r="3311" spans="2:17" hidden="1" x14ac:dyDescent="0.25">
      <c r="B3311">
        <v>107786</v>
      </c>
      <c r="C3311" t="s">
        <v>242</v>
      </c>
      <c r="D3311" t="s">
        <v>3836</v>
      </c>
      <c r="E3311" t="s">
        <v>6585</v>
      </c>
      <c r="F3311" t="s">
        <v>6586</v>
      </c>
      <c r="G3311" t="s">
        <v>79</v>
      </c>
      <c r="H3311">
        <v>45593</v>
      </c>
      <c r="I3311">
        <v>710.37</v>
      </c>
      <c r="Q3311" t="s">
        <v>49</v>
      </c>
    </row>
    <row r="3312" spans="2:17" hidden="1" x14ac:dyDescent="0.25">
      <c r="B3312">
        <v>121743</v>
      </c>
      <c r="C3312" t="s">
        <v>6588</v>
      </c>
      <c r="D3312" t="s">
        <v>3836</v>
      </c>
      <c r="E3312" t="s">
        <v>6589</v>
      </c>
      <c r="F3312" t="s">
        <v>6590</v>
      </c>
      <c r="G3312" t="s">
        <v>79</v>
      </c>
      <c r="H3312">
        <v>45682</v>
      </c>
      <c r="I3312">
        <v>7057</v>
      </c>
      <c r="Q3312" t="s">
        <v>49</v>
      </c>
    </row>
    <row r="3313" spans="2:17" hidden="1" x14ac:dyDescent="0.25">
      <c r="B3313">
        <v>103423</v>
      </c>
      <c r="C3313" t="s">
        <v>82</v>
      </c>
      <c r="D3313" t="s">
        <v>3836</v>
      </c>
      <c r="E3313" t="s">
        <v>6591</v>
      </c>
      <c r="F3313" t="s">
        <v>6592</v>
      </c>
      <c r="G3313" t="s">
        <v>79</v>
      </c>
      <c r="H3313">
        <v>45601</v>
      </c>
      <c r="I3313">
        <v>771.15</v>
      </c>
      <c r="Q3313" t="s">
        <v>49</v>
      </c>
    </row>
    <row r="3314" spans="2:17" hidden="1" x14ac:dyDescent="0.25">
      <c r="B3314">
        <v>107659</v>
      </c>
      <c r="C3314" t="s">
        <v>679</v>
      </c>
      <c r="D3314" t="s">
        <v>3836</v>
      </c>
      <c r="E3314" t="s">
        <v>6593</v>
      </c>
      <c r="F3314" t="s">
        <v>4638</v>
      </c>
      <c r="G3314" t="s">
        <v>79</v>
      </c>
      <c r="H3314">
        <v>45635</v>
      </c>
      <c r="I3314">
        <v>243.66</v>
      </c>
      <c r="Q3314" t="s">
        <v>49</v>
      </c>
    </row>
    <row r="3315" spans="2:17" hidden="1" x14ac:dyDescent="0.25">
      <c r="B3315">
        <v>121575</v>
      </c>
      <c r="C3315" t="s">
        <v>6595</v>
      </c>
      <c r="D3315" t="s">
        <v>3836</v>
      </c>
      <c r="E3315" t="s">
        <v>6596</v>
      </c>
      <c r="F3315" t="s">
        <v>6597</v>
      </c>
      <c r="G3315" t="s">
        <v>79</v>
      </c>
      <c r="H3315">
        <v>45677</v>
      </c>
      <c r="I3315">
        <v>4841.24</v>
      </c>
      <c r="Q3315" t="s">
        <v>49</v>
      </c>
    </row>
    <row r="3316" spans="2:17" hidden="1" x14ac:dyDescent="0.25">
      <c r="B3316">
        <v>104758</v>
      </c>
      <c r="C3316" t="s">
        <v>188</v>
      </c>
      <c r="D3316" t="s">
        <v>3836</v>
      </c>
      <c r="E3316" t="s">
        <v>6598</v>
      </c>
      <c r="F3316" t="s">
        <v>6599</v>
      </c>
      <c r="G3316" t="s">
        <v>79</v>
      </c>
      <c r="H3316">
        <v>45656</v>
      </c>
      <c r="I3316">
        <v>33.479999999999997</v>
      </c>
      <c r="Q3316" t="s">
        <v>49</v>
      </c>
    </row>
    <row r="3317" spans="2:17" hidden="1" x14ac:dyDescent="0.25">
      <c r="B3317">
        <v>107297</v>
      </c>
      <c r="C3317" t="s">
        <v>286</v>
      </c>
      <c r="D3317" t="s">
        <v>3836</v>
      </c>
      <c r="E3317" t="s">
        <v>6600</v>
      </c>
      <c r="F3317" t="s">
        <v>6601</v>
      </c>
      <c r="G3317" t="s">
        <v>79</v>
      </c>
      <c r="H3317">
        <v>45648</v>
      </c>
      <c r="I3317">
        <v>7654.27</v>
      </c>
      <c r="Q3317" t="s">
        <v>49</v>
      </c>
    </row>
    <row r="3318" spans="2:17" hidden="1" x14ac:dyDescent="0.25">
      <c r="B3318">
        <v>103423</v>
      </c>
      <c r="C3318" t="s">
        <v>82</v>
      </c>
      <c r="D3318" t="s">
        <v>3836</v>
      </c>
      <c r="E3318" t="s">
        <v>6602</v>
      </c>
      <c r="F3318" t="s">
        <v>6603</v>
      </c>
      <c r="G3318" t="s">
        <v>79</v>
      </c>
      <c r="H3318">
        <v>45566</v>
      </c>
      <c r="I3318">
        <v>740.17</v>
      </c>
      <c r="Q3318" t="s">
        <v>49</v>
      </c>
    </row>
    <row r="3319" spans="2:17" hidden="1" x14ac:dyDescent="0.25">
      <c r="B3319">
        <v>103269</v>
      </c>
      <c r="C3319" t="s">
        <v>262</v>
      </c>
      <c r="D3319" t="s">
        <v>3836</v>
      </c>
      <c r="E3319" t="s">
        <v>6604</v>
      </c>
      <c r="F3319" t="s">
        <v>6605</v>
      </c>
      <c r="G3319" t="s">
        <v>101</v>
      </c>
      <c r="H3319">
        <v>45693</v>
      </c>
      <c r="I3319">
        <v>6218.79</v>
      </c>
      <c r="Q3319" t="s">
        <v>49</v>
      </c>
    </row>
    <row r="3320" spans="2:17" hidden="1" x14ac:dyDescent="0.25">
      <c r="B3320">
        <v>107786</v>
      </c>
      <c r="C3320" t="s">
        <v>242</v>
      </c>
      <c r="D3320" t="s">
        <v>3836</v>
      </c>
      <c r="E3320" t="s">
        <v>6606</v>
      </c>
      <c r="F3320" t="s">
        <v>6607</v>
      </c>
      <c r="G3320" t="s">
        <v>101</v>
      </c>
      <c r="H3320">
        <v>45677</v>
      </c>
      <c r="I3320">
        <v>765</v>
      </c>
      <c r="Q3320" t="s">
        <v>49</v>
      </c>
    </row>
    <row r="3321" spans="2:17" hidden="1" x14ac:dyDescent="0.25">
      <c r="B3321">
        <v>121550</v>
      </c>
      <c r="C3321" t="s">
        <v>418</v>
      </c>
      <c r="D3321" t="s">
        <v>3836</v>
      </c>
      <c r="E3321" t="s">
        <v>6608</v>
      </c>
      <c r="F3321" t="s">
        <v>6609</v>
      </c>
      <c r="G3321" t="s">
        <v>79</v>
      </c>
      <c r="H3321">
        <v>45628</v>
      </c>
      <c r="I3321">
        <v>5000.07</v>
      </c>
      <c r="Q3321" t="s">
        <v>49</v>
      </c>
    </row>
    <row r="3322" spans="2:17" hidden="1" x14ac:dyDescent="0.25">
      <c r="B3322">
        <v>107768</v>
      </c>
      <c r="C3322" t="s">
        <v>225</v>
      </c>
      <c r="D3322" t="s">
        <v>3836</v>
      </c>
      <c r="E3322" t="s">
        <v>6610</v>
      </c>
      <c r="F3322" t="s">
        <v>6611</v>
      </c>
      <c r="G3322" t="s">
        <v>79</v>
      </c>
      <c r="H3322">
        <v>45582</v>
      </c>
      <c r="I3322">
        <v>13662.77</v>
      </c>
      <c r="Q3322" t="s">
        <v>49</v>
      </c>
    </row>
    <row r="3323" spans="2:17" hidden="1" x14ac:dyDescent="0.25">
      <c r="B3323">
        <v>108481</v>
      </c>
      <c r="C3323" t="s">
        <v>121</v>
      </c>
      <c r="D3323" t="s">
        <v>3836</v>
      </c>
      <c r="E3323" t="s">
        <v>6612</v>
      </c>
      <c r="F3323" t="s">
        <v>6613</v>
      </c>
      <c r="G3323" t="s">
        <v>79</v>
      </c>
      <c r="H3323">
        <v>45615</v>
      </c>
      <c r="I3323">
        <v>1236.72</v>
      </c>
      <c r="Q3323" t="s">
        <v>49</v>
      </c>
    </row>
    <row r="3324" spans="2:17" hidden="1" x14ac:dyDescent="0.25">
      <c r="B3324">
        <v>102775</v>
      </c>
      <c r="C3324" t="s">
        <v>75</v>
      </c>
      <c r="D3324" t="s">
        <v>3836</v>
      </c>
      <c r="E3324" t="s">
        <v>6614</v>
      </c>
      <c r="F3324" t="s">
        <v>6615</v>
      </c>
      <c r="G3324" t="s">
        <v>79</v>
      </c>
      <c r="H3324">
        <v>45589</v>
      </c>
      <c r="I3324">
        <v>2845.02</v>
      </c>
      <c r="Q3324" t="s">
        <v>49</v>
      </c>
    </row>
    <row r="3325" spans="2:17" hidden="1" x14ac:dyDescent="0.25">
      <c r="B3325">
        <v>104758</v>
      </c>
      <c r="C3325" t="s">
        <v>188</v>
      </c>
      <c r="D3325" t="s">
        <v>3836</v>
      </c>
      <c r="E3325" t="s">
        <v>6616</v>
      </c>
      <c r="F3325" t="s">
        <v>6617</v>
      </c>
      <c r="G3325" t="s">
        <v>79</v>
      </c>
      <c r="H3325">
        <v>45630</v>
      </c>
      <c r="I3325">
        <v>8040</v>
      </c>
      <c r="Q3325" t="s">
        <v>49</v>
      </c>
    </row>
    <row r="3326" spans="2:17" hidden="1" x14ac:dyDescent="0.25">
      <c r="B3326">
        <v>108481</v>
      </c>
      <c r="C3326" t="s">
        <v>121</v>
      </c>
      <c r="D3326" t="s">
        <v>3836</v>
      </c>
      <c r="E3326" t="s">
        <v>6618</v>
      </c>
      <c r="F3326" t="s">
        <v>6619</v>
      </c>
      <c r="G3326" t="s">
        <v>79</v>
      </c>
      <c r="H3326">
        <v>45659</v>
      </c>
      <c r="I3326">
        <v>1246.33</v>
      </c>
      <c r="Q3326" t="s">
        <v>49</v>
      </c>
    </row>
    <row r="3327" spans="2:17" hidden="1" x14ac:dyDescent="0.25">
      <c r="B3327">
        <v>107776</v>
      </c>
      <c r="C3327" t="s">
        <v>151</v>
      </c>
      <c r="D3327" t="s">
        <v>3836</v>
      </c>
      <c r="E3327" t="s">
        <v>6620</v>
      </c>
      <c r="F3327" t="s">
        <v>170</v>
      </c>
      <c r="G3327" t="s">
        <v>101</v>
      </c>
      <c r="H3327">
        <v>45709</v>
      </c>
      <c r="I3327">
        <v>56.2</v>
      </c>
      <c r="Q3327" t="s">
        <v>49</v>
      </c>
    </row>
    <row r="3328" spans="2:17" hidden="1" x14ac:dyDescent="0.25">
      <c r="B3328">
        <v>107297</v>
      </c>
      <c r="C3328" t="s">
        <v>286</v>
      </c>
      <c r="D3328" t="s">
        <v>3836</v>
      </c>
      <c r="E3328" t="s">
        <v>6621</v>
      </c>
      <c r="F3328" t="s">
        <v>6622</v>
      </c>
      <c r="G3328" t="s">
        <v>79</v>
      </c>
      <c r="H3328">
        <v>45680</v>
      </c>
      <c r="I3328">
        <v>1831.76</v>
      </c>
      <c r="Q3328" t="s">
        <v>49</v>
      </c>
    </row>
    <row r="3329" spans="2:17" hidden="1" x14ac:dyDescent="0.25">
      <c r="B3329">
        <v>104758</v>
      </c>
      <c r="C3329" t="s">
        <v>188</v>
      </c>
      <c r="D3329" t="s">
        <v>3836</v>
      </c>
      <c r="E3329" t="s">
        <v>6623</v>
      </c>
      <c r="F3329" t="s">
        <v>6624</v>
      </c>
      <c r="G3329" t="s">
        <v>79</v>
      </c>
      <c r="H3329">
        <v>45607</v>
      </c>
      <c r="I3329">
        <v>107.74</v>
      </c>
      <c r="Q3329" t="s">
        <v>49</v>
      </c>
    </row>
    <row r="3330" spans="2:17" hidden="1" x14ac:dyDescent="0.25">
      <c r="B3330">
        <v>127228</v>
      </c>
      <c r="C3330" t="s">
        <v>355</v>
      </c>
      <c r="D3330" t="s">
        <v>3836</v>
      </c>
      <c r="E3330" t="s">
        <v>6625</v>
      </c>
      <c r="F3330" t="s">
        <v>6316</v>
      </c>
      <c r="G3330" t="s">
        <v>101</v>
      </c>
      <c r="H3330">
        <v>45700</v>
      </c>
      <c r="I3330">
        <v>55</v>
      </c>
      <c r="Q3330" t="s">
        <v>49</v>
      </c>
    </row>
    <row r="3331" spans="2:17" hidden="1" x14ac:dyDescent="0.25">
      <c r="B3331">
        <v>103423</v>
      </c>
      <c r="C3331" t="s">
        <v>82</v>
      </c>
      <c r="D3331" t="s">
        <v>3836</v>
      </c>
      <c r="E3331" t="s">
        <v>6626</v>
      </c>
      <c r="F3331" t="s">
        <v>6627</v>
      </c>
      <c r="G3331" t="s">
        <v>79</v>
      </c>
      <c r="H3331">
        <v>45567</v>
      </c>
      <c r="I3331">
        <v>0</v>
      </c>
      <c r="Q3331" t="s">
        <v>49</v>
      </c>
    </row>
    <row r="3332" spans="2:17" hidden="1" x14ac:dyDescent="0.25">
      <c r="B3332">
        <v>107297</v>
      </c>
      <c r="C3332" t="s">
        <v>286</v>
      </c>
      <c r="D3332" t="s">
        <v>3836</v>
      </c>
      <c r="E3332" t="s">
        <v>6628</v>
      </c>
      <c r="F3332" t="s">
        <v>3865</v>
      </c>
      <c r="G3332" t="s">
        <v>79</v>
      </c>
      <c r="H3332">
        <v>45716</v>
      </c>
      <c r="I3332">
        <v>0</v>
      </c>
      <c r="Q3332" t="s">
        <v>49</v>
      </c>
    </row>
    <row r="3333" spans="2:17" hidden="1" x14ac:dyDescent="0.25">
      <c r="B3333">
        <v>124577</v>
      </c>
      <c r="C3333" t="s">
        <v>4063</v>
      </c>
      <c r="D3333" t="s">
        <v>3836</v>
      </c>
      <c r="E3333" t="s">
        <v>6629</v>
      </c>
      <c r="F3333" t="s">
        <v>6630</v>
      </c>
      <c r="G3333" t="s">
        <v>79</v>
      </c>
      <c r="H3333">
        <v>45596</v>
      </c>
      <c r="I3333">
        <v>706.6</v>
      </c>
      <c r="Q3333" t="s">
        <v>49</v>
      </c>
    </row>
    <row r="3334" spans="2:17" hidden="1" x14ac:dyDescent="0.25">
      <c r="B3334">
        <v>107297</v>
      </c>
      <c r="C3334" t="s">
        <v>286</v>
      </c>
      <c r="D3334" t="s">
        <v>3836</v>
      </c>
      <c r="E3334" t="s">
        <v>6631</v>
      </c>
      <c r="F3334" t="s">
        <v>4777</v>
      </c>
      <c r="G3334" t="s">
        <v>79</v>
      </c>
      <c r="H3334">
        <v>45700</v>
      </c>
      <c r="I3334">
        <v>-22.13</v>
      </c>
      <c r="Q3334" t="s">
        <v>49</v>
      </c>
    </row>
    <row r="3335" spans="2:17" hidden="1" x14ac:dyDescent="0.25">
      <c r="B3335">
        <v>107786</v>
      </c>
      <c r="C3335" t="s">
        <v>242</v>
      </c>
      <c r="D3335" t="s">
        <v>3836</v>
      </c>
      <c r="E3335" t="s">
        <v>6632</v>
      </c>
      <c r="F3335" t="s">
        <v>6633</v>
      </c>
      <c r="G3335" t="s">
        <v>79</v>
      </c>
      <c r="H3335">
        <v>45572</v>
      </c>
      <c r="I3335">
        <v>37.03</v>
      </c>
      <c r="Q3335" t="s">
        <v>49</v>
      </c>
    </row>
    <row r="3336" spans="2:17" hidden="1" x14ac:dyDescent="0.25">
      <c r="B3336">
        <v>107659</v>
      </c>
      <c r="C3336" t="s">
        <v>679</v>
      </c>
      <c r="D3336" t="s">
        <v>3836</v>
      </c>
      <c r="E3336" t="s">
        <v>6634</v>
      </c>
      <c r="F3336" t="s">
        <v>6635</v>
      </c>
      <c r="G3336" t="s">
        <v>79</v>
      </c>
      <c r="H3336">
        <v>45609</v>
      </c>
      <c r="I3336">
        <v>520.91999999999996</v>
      </c>
      <c r="Q3336" t="s">
        <v>49</v>
      </c>
    </row>
    <row r="3337" spans="2:17" hidden="1" x14ac:dyDescent="0.25">
      <c r="B3337">
        <v>107786</v>
      </c>
      <c r="C3337" t="s">
        <v>242</v>
      </c>
      <c r="D3337" t="s">
        <v>3836</v>
      </c>
      <c r="E3337" t="s">
        <v>6636</v>
      </c>
      <c r="F3337" t="s">
        <v>6113</v>
      </c>
      <c r="G3337" t="s">
        <v>79</v>
      </c>
      <c r="H3337">
        <v>45615</v>
      </c>
      <c r="I3337">
        <v>8610.69</v>
      </c>
      <c r="Q3337" t="s">
        <v>49</v>
      </c>
    </row>
    <row r="3338" spans="2:17" hidden="1" x14ac:dyDescent="0.25">
      <c r="B3338">
        <v>129612</v>
      </c>
      <c r="C3338" t="s">
        <v>282</v>
      </c>
      <c r="D3338" t="s">
        <v>3836</v>
      </c>
      <c r="E3338" t="s">
        <v>6637</v>
      </c>
      <c r="F3338" t="s">
        <v>6638</v>
      </c>
      <c r="G3338" t="s">
        <v>101</v>
      </c>
      <c r="H3338">
        <v>45712</v>
      </c>
      <c r="I3338">
        <v>10293.9</v>
      </c>
      <c r="Q3338" t="s">
        <v>49</v>
      </c>
    </row>
    <row r="3339" spans="2:17" hidden="1" x14ac:dyDescent="0.25">
      <c r="B3339">
        <v>122430</v>
      </c>
      <c r="C3339" t="s">
        <v>127</v>
      </c>
      <c r="D3339" t="s">
        <v>3836</v>
      </c>
      <c r="E3339" t="s">
        <v>6639</v>
      </c>
      <c r="F3339" t="s">
        <v>6640</v>
      </c>
      <c r="G3339" t="s">
        <v>79</v>
      </c>
      <c r="H3339">
        <v>45642</v>
      </c>
      <c r="I3339">
        <v>804</v>
      </c>
      <c r="Q3339" t="s">
        <v>49</v>
      </c>
    </row>
    <row r="3340" spans="2:17" hidden="1" x14ac:dyDescent="0.25">
      <c r="B3340">
        <v>107297</v>
      </c>
      <c r="C3340" t="s">
        <v>286</v>
      </c>
      <c r="D3340" t="s">
        <v>3836</v>
      </c>
      <c r="E3340" t="s">
        <v>6641</v>
      </c>
      <c r="F3340" t="s">
        <v>6642</v>
      </c>
      <c r="G3340" t="s">
        <v>79</v>
      </c>
      <c r="H3340">
        <v>45596</v>
      </c>
      <c r="I3340">
        <v>271.25</v>
      </c>
      <c r="Q3340" t="s">
        <v>49</v>
      </c>
    </row>
    <row r="3341" spans="2:17" hidden="1" x14ac:dyDescent="0.25">
      <c r="B3341">
        <v>104758</v>
      </c>
      <c r="C3341" t="s">
        <v>188</v>
      </c>
      <c r="D3341" t="s">
        <v>3836</v>
      </c>
      <c r="E3341" t="s">
        <v>6643</v>
      </c>
      <c r="F3341" t="s">
        <v>6644</v>
      </c>
      <c r="G3341" t="s">
        <v>79</v>
      </c>
      <c r="H3341">
        <v>45622</v>
      </c>
      <c r="I3341">
        <v>223.2</v>
      </c>
      <c r="Q3341" t="s">
        <v>49</v>
      </c>
    </row>
    <row r="3342" spans="2:17" hidden="1" x14ac:dyDescent="0.25">
      <c r="B3342">
        <v>107786</v>
      </c>
      <c r="C3342" t="s">
        <v>242</v>
      </c>
      <c r="D3342" t="s">
        <v>3836</v>
      </c>
      <c r="E3342" t="s">
        <v>6645</v>
      </c>
      <c r="F3342" t="s">
        <v>6646</v>
      </c>
      <c r="G3342" t="s">
        <v>79</v>
      </c>
      <c r="H3342">
        <v>45603</v>
      </c>
      <c r="I3342">
        <v>790.79</v>
      </c>
      <c r="Q3342" t="s">
        <v>49</v>
      </c>
    </row>
    <row r="3343" spans="2:17" hidden="1" x14ac:dyDescent="0.25">
      <c r="B3343">
        <v>107786</v>
      </c>
      <c r="C3343" t="s">
        <v>242</v>
      </c>
      <c r="D3343" t="s">
        <v>3836</v>
      </c>
      <c r="E3343" t="s">
        <v>6647</v>
      </c>
      <c r="F3343" t="s">
        <v>6648</v>
      </c>
      <c r="G3343" t="s">
        <v>79</v>
      </c>
      <c r="H3343">
        <v>45656</v>
      </c>
      <c r="I3343">
        <v>815.12</v>
      </c>
      <c r="Q3343" t="s">
        <v>49</v>
      </c>
    </row>
    <row r="3344" spans="2:17" hidden="1" x14ac:dyDescent="0.25">
      <c r="B3344">
        <v>104758</v>
      </c>
      <c r="C3344" t="s">
        <v>188</v>
      </c>
      <c r="D3344" t="s">
        <v>3836</v>
      </c>
      <c r="E3344" t="s">
        <v>6649</v>
      </c>
      <c r="F3344" t="s">
        <v>6650</v>
      </c>
      <c r="G3344" t="s">
        <v>79</v>
      </c>
      <c r="H3344">
        <v>45583</v>
      </c>
      <c r="I3344">
        <v>29.76</v>
      </c>
      <c r="Q3344" t="s">
        <v>49</v>
      </c>
    </row>
    <row r="3345" spans="2:17" hidden="1" x14ac:dyDescent="0.25">
      <c r="B3345">
        <v>104758</v>
      </c>
      <c r="C3345" t="s">
        <v>188</v>
      </c>
      <c r="D3345" t="s">
        <v>3836</v>
      </c>
      <c r="E3345" t="s">
        <v>6651</v>
      </c>
      <c r="F3345" t="s">
        <v>6652</v>
      </c>
      <c r="G3345" t="s">
        <v>79</v>
      </c>
      <c r="H3345">
        <v>45618</v>
      </c>
      <c r="I3345">
        <v>2534.4</v>
      </c>
      <c r="Q3345" t="s">
        <v>49</v>
      </c>
    </row>
    <row r="3346" spans="2:17" hidden="1" x14ac:dyDescent="0.25">
      <c r="B3346">
        <v>125030</v>
      </c>
      <c r="C3346" t="s">
        <v>394</v>
      </c>
      <c r="D3346" t="s">
        <v>3836</v>
      </c>
      <c r="E3346" t="s">
        <v>6653</v>
      </c>
      <c r="F3346" t="s">
        <v>6654</v>
      </c>
      <c r="G3346" t="s">
        <v>79</v>
      </c>
      <c r="H3346">
        <v>45581</v>
      </c>
      <c r="I3346">
        <v>9242.7900000000009</v>
      </c>
      <c r="Q3346" t="s">
        <v>49</v>
      </c>
    </row>
    <row r="3347" spans="2:17" hidden="1" x14ac:dyDescent="0.25">
      <c r="B3347">
        <v>103423</v>
      </c>
      <c r="C3347" t="s">
        <v>82</v>
      </c>
      <c r="D3347" t="s">
        <v>3836</v>
      </c>
      <c r="E3347" t="s">
        <v>6655</v>
      </c>
      <c r="F3347" t="s">
        <v>6656</v>
      </c>
      <c r="G3347" t="s">
        <v>101</v>
      </c>
      <c r="H3347">
        <v>45708</v>
      </c>
      <c r="I3347">
        <v>6854.67</v>
      </c>
      <c r="Q3347" t="s">
        <v>49</v>
      </c>
    </row>
    <row r="3348" spans="2:17" hidden="1" x14ac:dyDescent="0.25">
      <c r="B3348">
        <v>108481</v>
      </c>
      <c r="C3348" t="s">
        <v>121</v>
      </c>
      <c r="D3348" t="s">
        <v>3836</v>
      </c>
      <c r="E3348" t="s">
        <v>6657</v>
      </c>
      <c r="F3348" t="s">
        <v>6658</v>
      </c>
      <c r="G3348" t="s">
        <v>79</v>
      </c>
      <c r="H3348">
        <v>45568</v>
      </c>
      <c r="I3348">
        <v>4985.8</v>
      </c>
      <c r="Q3348" t="s">
        <v>49</v>
      </c>
    </row>
    <row r="3349" spans="2:17" hidden="1" x14ac:dyDescent="0.25">
      <c r="B3349">
        <v>104758</v>
      </c>
      <c r="C3349" t="s">
        <v>188</v>
      </c>
      <c r="D3349" t="s">
        <v>3836</v>
      </c>
      <c r="E3349" t="s">
        <v>6659</v>
      </c>
      <c r="F3349" t="s">
        <v>6660</v>
      </c>
      <c r="G3349" t="s">
        <v>79</v>
      </c>
      <c r="H3349">
        <v>45581</v>
      </c>
      <c r="I3349">
        <v>453.37</v>
      </c>
      <c r="Q3349" t="s">
        <v>49</v>
      </c>
    </row>
    <row r="3350" spans="2:17" hidden="1" x14ac:dyDescent="0.25">
      <c r="B3350">
        <v>103423</v>
      </c>
      <c r="C3350" t="s">
        <v>82</v>
      </c>
      <c r="D3350" t="s">
        <v>3836</v>
      </c>
      <c r="E3350" t="s">
        <v>6661</v>
      </c>
      <c r="F3350" t="s">
        <v>6662</v>
      </c>
      <c r="G3350" t="s">
        <v>101</v>
      </c>
      <c r="H3350">
        <v>45678</v>
      </c>
      <c r="I3350">
        <v>2934.18</v>
      </c>
      <c r="Q3350" t="s">
        <v>49</v>
      </c>
    </row>
    <row r="3351" spans="2:17" hidden="1" x14ac:dyDescent="0.25">
      <c r="B3351">
        <v>108481</v>
      </c>
      <c r="C3351" t="s">
        <v>121</v>
      </c>
      <c r="D3351" t="s">
        <v>3836</v>
      </c>
      <c r="E3351" t="s">
        <v>6663</v>
      </c>
      <c r="F3351" t="s">
        <v>6664</v>
      </c>
      <c r="G3351" t="s">
        <v>79</v>
      </c>
      <c r="H3351">
        <v>45635</v>
      </c>
      <c r="I3351">
        <v>2096.9</v>
      </c>
      <c r="Q3351" t="s">
        <v>49</v>
      </c>
    </row>
    <row r="3352" spans="2:17" hidden="1" x14ac:dyDescent="0.25">
      <c r="B3352">
        <v>129612</v>
      </c>
      <c r="C3352" t="s">
        <v>282</v>
      </c>
      <c r="D3352" t="s">
        <v>3836</v>
      </c>
      <c r="E3352" t="s">
        <v>6665</v>
      </c>
      <c r="F3352" t="s">
        <v>4408</v>
      </c>
      <c r="G3352" t="s">
        <v>79</v>
      </c>
      <c r="H3352">
        <v>45642</v>
      </c>
      <c r="I3352">
        <v>20970.55</v>
      </c>
      <c r="Q3352" t="s">
        <v>49</v>
      </c>
    </row>
    <row r="3353" spans="2:17" hidden="1" x14ac:dyDescent="0.25">
      <c r="B3353">
        <v>108345</v>
      </c>
      <c r="C3353" t="s">
        <v>4197</v>
      </c>
      <c r="D3353" t="s">
        <v>3836</v>
      </c>
      <c r="E3353" t="s">
        <v>6666</v>
      </c>
      <c r="F3353" t="s">
        <v>6667</v>
      </c>
      <c r="G3353" t="s">
        <v>79</v>
      </c>
      <c r="H3353">
        <v>45657</v>
      </c>
      <c r="I3353">
        <v>425.2</v>
      </c>
      <c r="Q3353" t="s">
        <v>49</v>
      </c>
    </row>
    <row r="3354" spans="2:17" hidden="1" x14ac:dyDescent="0.25">
      <c r="B3354">
        <v>107768</v>
      </c>
      <c r="C3354" t="s">
        <v>225</v>
      </c>
      <c r="D3354" t="s">
        <v>3836</v>
      </c>
      <c r="E3354" t="s">
        <v>6668</v>
      </c>
      <c r="F3354" t="s">
        <v>4103</v>
      </c>
      <c r="G3354" t="s">
        <v>79</v>
      </c>
      <c r="H3354">
        <v>45656</v>
      </c>
      <c r="I3354">
        <v>-2217.2199999999998</v>
      </c>
      <c r="Q3354" t="s">
        <v>49</v>
      </c>
    </row>
    <row r="3355" spans="2:17" hidden="1" x14ac:dyDescent="0.25">
      <c r="B3355">
        <v>103423</v>
      </c>
      <c r="C3355" t="s">
        <v>82</v>
      </c>
      <c r="D3355" t="s">
        <v>3836</v>
      </c>
      <c r="E3355" t="s">
        <v>6669</v>
      </c>
      <c r="F3355" t="s">
        <v>6670</v>
      </c>
      <c r="G3355" t="s">
        <v>101</v>
      </c>
      <c r="H3355">
        <v>45676</v>
      </c>
      <c r="I3355">
        <v>16581.09</v>
      </c>
      <c r="Q3355" t="s">
        <v>49</v>
      </c>
    </row>
    <row r="3356" spans="2:17" hidden="1" x14ac:dyDescent="0.25">
      <c r="B3356">
        <v>127228</v>
      </c>
      <c r="C3356" t="s">
        <v>355</v>
      </c>
      <c r="D3356" t="s">
        <v>3836</v>
      </c>
      <c r="E3356" t="s">
        <v>6671</v>
      </c>
      <c r="F3356" t="s">
        <v>4449</v>
      </c>
      <c r="G3356" t="s">
        <v>79</v>
      </c>
      <c r="H3356">
        <v>45623</v>
      </c>
      <c r="I3356">
        <v>2067.3000000000002</v>
      </c>
      <c r="Q3356" t="s">
        <v>49</v>
      </c>
    </row>
    <row r="3357" spans="2:17" hidden="1" x14ac:dyDescent="0.25">
      <c r="B3357">
        <v>103423</v>
      </c>
      <c r="C3357" t="s">
        <v>82</v>
      </c>
      <c r="D3357" t="s">
        <v>3836</v>
      </c>
      <c r="E3357" t="s">
        <v>6672</v>
      </c>
      <c r="F3357" t="s">
        <v>6673</v>
      </c>
      <c r="G3357" t="s">
        <v>79</v>
      </c>
      <c r="H3357">
        <v>45617</v>
      </c>
      <c r="I3357">
        <v>1221.79</v>
      </c>
      <c r="Q3357" t="s">
        <v>49</v>
      </c>
    </row>
    <row r="3358" spans="2:17" hidden="1" x14ac:dyDescent="0.25">
      <c r="B3358">
        <v>128340</v>
      </c>
      <c r="C3358" t="s">
        <v>137</v>
      </c>
      <c r="D3358" t="s">
        <v>3836</v>
      </c>
      <c r="E3358" t="s">
        <v>6674</v>
      </c>
      <c r="F3358" t="s">
        <v>6675</v>
      </c>
      <c r="G3358" t="s">
        <v>79</v>
      </c>
      <c r="H3358">
        <v>45593</v>
      </c>
      <c r="I3358">
        <v>0</v>
      </c>
      <c r="Q3358" t="s">
        <v>49</v>
      </c>
    </row>
    <row r="3359" spans="2:17" hidden="1" x14ac:dyDescent="0.25">
      <c r="B3359">
        <v>107786</v>
      </c>
      <c r="C3359" t="s">
        <v>242</v>
      </c>
      <c r="D3359" t="s">
        <v>3836</v>
      </c>
      <c r="E3359" t="s">
        <v>6676</v>
      </c>
      <c r="F3359" t="s">
        <v>6677</v>
      </c>
      <c r="G3359" t="s">
        <v>79</v>
      </c>
      <c r="H3359">
        <v>45642</v>
      </c>
      <c r="I3359">
        <v>180.35</v>
      </c>
      <c r="Q3359" t="s">
        <v>49</v>
      </c>
    </row>
    <row r="3360" spans="2:17" hidden="1" x14ac:dyDescent="0.25">
      <c r="B3360">
        <v>107786</v>
      </c>
      <c r="C3360" t="s">
        <v>242</v>
      </c>
      <c r="D3360" t="s">
        <v>3836</v>
      </c>
      <c r="E3360" t="s">
        <v>6678</v>
      </c>
      <c r="F3360" t="s">
        <v>6679</v>
      </c>
      <c r="G3360" t="s">
        <v>79</v>
      </c>
      <c r="H3360">
        <v>45621</v>
      </c>
      <c r="I3360">
        <v>114.15</v>
      </c>
      <c r="Q3360" t="s">
        <v>49</v>
      </c>
    </row>
    <row r="3361" spans="2:17" hidden="1" x14ac:dyDescent="0.25">
      <c r="B3361">
        <v>121550</v>
      </c>
      <c r="C3361" t="s">
        <v>418</v>
      </c>
      <c r="D3361" t="s">
        <v>3836</v>
      </c>
      <c r="E3361" t="s">
        <v>6680</v>
      </c>
      <c r="F3361" t="s">
        <v>6681</v>
      </c>
      <c r="G3361" t="s">
        <v>79</v>
      </c>
      <c r="H3361">
        <v>45586</v>
      </c>
      <c r="I3361">
        <v>708.43</v>
      </c>
      <c r="Q3361" t="s">
        <v>49</v>
      </c>
    </row>
    <row r="3362" spans="2:17" hidden="1" x14ac:dyDescent="0.25">
      <c r="B3362">
        <v>108186</v>
      </c>
      <c r="C3362" t="s">
        <v>624</v>
      </c>
      <c r="D3362" t="s">
        <v>3836</v>
      </c>
      <c r="E3362" t="s">
        <v>6682</v>
      </c>
      <c r="F3362" t="s">
        <v>6683</v>
      </c>
      <c r="G3362" t="s">
        <v>101</v>
      </c>
      <c r="H3362">
        <v>45700</v>
      </c>
      <c r="I3362">
        <v>2320.31</v>
      </c>
      <c r="Q3362" t="s">
        <v>49</v>
      </c>
    </row>
    <row r="3363" spans="2:17" hidden="1" x14ac:dyDescent="0.25">
      <c r="B3363">
        <v>104758</v>
      </c>
      <c r="C3363" t="s">
        <v>188</v>
      </c>
      <c r="D3363" t="s">
        <v>3836</v>
      </c>
      <c r="E3363" t="s">
        <v>6684</v>
      </c>
      <c r="F3363" t="s">
        <v>6685</v>
      </c>
      <c r="G3363" t="s">
        <v>79</v>
      </c>
      <c r="H3363">
        <v>45596</v>
      </c>
      <c r="I3363">
        <v>80.400000000000006</v>
      </c>
      <c r="Q3363" t="s">
        <v>49</v>
      </c>
    </row>
    <row r="3364" spans="2:17" hidden="1" x14ac:dyDescent="0.25">
      <c r="B3364">
        <v>103423</v>
      </c>
      <c r="C3364" t="s">
        <v>82</v>
      </c>
      <c r="D3364" t="s">
        <v>3836</v>
      </c>
      <c r="E3364" t="s">
        <v>6686</v>
      </c>
      <c r="F3364" t="s">
        <v>6687</v>
      </c>
      <c r="G3364" t="s">
        <v>101</v>
      </c>
      <c r="H3364">
        <v>45716</v>
      </c>
      <c r="I3364">
        <v>275.73</v>
      </c>
      <c r="Q3364" t="s">
        <v>49</v>
      </c>
    </row>
    <row r="3365" spans="2:17" hidden="1" x14ac:dyDescent="0.25">
      <c r="B3365">
        <v>104758</v>
      </c>
      <c r="C3365" t="s">
        <v>188</v>
      </c>
      <c r="D3365" t="s">
        <v>3836</v>
      </c>
      <c r="E3365" t="s">
        <v>6688</v>
      </c>
      <c r="F3365" t="s">
        <v>6689</v>
      </c>
      <c r="G3365" t="s">
        <v>79</v>
      </c>
      <c r="H3365">
        <v>45594</v>
      </c>
      <c r="I3365">
        <v>177.96</v>
      </c>
      <c r="Q3365" t="s">
        <v>49</v>
      </c>
    </row>
    <row r="3366" spans="2:17" hidden="1" x14ac:dyDescent="0.25">
      <c r="B3366">
        <v>127228</v>
      </c>
      <c r="C3366" t="s">
        <v>355</v>
      </c>
      <c r="D3366" t="s">
        <v>3836</v>
      </c>
      <c r="E3366" t="s">
        <v>6690</v>
      </c>
      <c r="F3366" t="s">
        <v>6691</v>
      </c>
      <c r="G3366" t="s">
        <v>101</v>
      </c>
      <c r="H3366">
        <v>45692</v>
      </c>
      <c r="I3366">
        <v>1788.5</v>
      </c>
      <c r="Q3366" t="s">
        <v>49</v>
      </c>
    </row>
    <row r="3367" spans="2:17" hidden="1" x14ac:dyDescent="0.25">
      <c r="B3367">
        <v>101526</v>
      </c>
      <c r="C3367" t="s">
        <v>82</v>
      </c>
      <c r="D3367" t="s">
        <v>3836</v>
      </c>
      <c r="E3367" t="s">
        <v>6692</v>
      </c>
      <c r="F3367" t="s">
        <v>3936</v>
      </c>
      <c r="G3367" t="s">
        <v>79</v>
      </c>
      <c r="H3367">
        <v>45627</v>
      </c>
      <c r="I3367">
        <v>1890.21</v>
      </c>
      <c r="Q3367" t="s">
        <v>49</v>
      </c>
    </row>
    <row r="3368" spans="2:17" hidden="1" x14ac:dyDescent="0.25">
      <c r="B3368">
        <v>107768</v>
      </c>
      <c r="C3368" t="s">
        <v>225</v>
      </c>
      <c r="D3368" t="s">
        <v>3836</v>
      </c>
      <c r="E3368" t="s">
        <v>6693</v>
      </c>
      <c r="F3368" t="s">
        <v>6137</v>
      </c>
      <c r="G3368" t="s">
        <v>79</v>
      </c>
      <c r="H3368">
        <v>45663</v>
      </c>
      <c r="I3368">
        <v>4135.05</v>
      </c>
      <c r="Q3368" t="s">
        <v>49</v>
      </c>
    </row>
    <row r="3369" spans="2:17" hidden="1" x14ac:dyDescent="0.25">
      <c r="B3369">
        <v>108481</v>
      </c>
      <c r="C3369" t="s">
        <v>121</v>
      </c>
      <c r="D3369" t="s">
        <v>3836</v>
      </c>
      <c r="E3369" t="s">
        <v>6694</v>
      </c>
      <c r="F3369" t="s">
        <v>6695</v>
      </c>
      <c r="G3369" t="s">
        <v>79</v>
      </c>
      <c r="H3369">
        <v>45673</v>
      </c>
      <c r="I3369">
        <v>1596.54</v>
      </c>
      <c r="Q3369" t="s">
        <v>49</v>
      </c>
    </row>
    <row r="3370" spans="2:17" hidden="1" x14ac:dyDescent="0.25">
      <c r="B3370">
        <v>104758</v>
      </c>
      <c r="C3370" t="s">
        <v>188</v>
      </c>
      <c r="D3370" t="s">
        <v>3836</v>
      </c>
      <c r="E3370" t="s">
        <v>6696</v>
      </c>
      <c r="F3370" t="s">
        <v>6697</v>
      </c>
      <c r="G3370" t="s">
        <v>79</v>
      </c>
      <c r="H3370">
        <v>45664</v>
      </c>
      <c r="I3370">
        <v>402</v>
      </c>
      <c r="Q3370" t="s">
        <v>49</v>
      </c>
    </row>
    <row r="3371" spans="2:17" hidden="1" x14ac:dyDescent="0.25">
      <c r="B3371">
        <v>108481</v>
      </c>
      <c r="C3371" t="s">
        <v>121</v>
      </c>
      <c r="D3371" t="s">
        <v>3836</v>
      </c>
      <c r="E3371" t="s">
        <v>6698</v>
      </c>
      <c r="F3371" t="s">
        <v>3960</v>
      </c>
      <c r="G3371" t="s">
        <v>79</v>
      </c>
      <c r="H3371">
        <v>45643</v>
      </c>
      <c r="I3371">
        <v>13527.43</v>
      </c>
      <c r="Q3371" t="s">
        <v>49</v>
      </c>
    </row>
    <row r="3372" spans="2:17" hidden="1" x14ac:dyDescent="0.25">
      <c r="B3372">
        <v>122247</v>
      </c>
      <c r="C3372" t="s">
        <v>111</v>
      </c>
      <c r="D3372" t="s">
        <v>3836</v>
      </c>
      <c r="E3372" t="s">
        <v>6699</v>
      </c>
      <c r="F3372" t="s">
        <v>5094</v>
      </c>
      <c r="G3372" t="s">
        <v>101</v>
      </c>
      <c r="H3372">
        <v>45706</v>
      </c>
      <c r="I3372">
        <v>1134</v>
      </c>
      <c r="Q3372" t="s">
        <v>49</v>
      </c>
    </row>
    <row r="3373" spans="2:17" hidden="1" x14ac:dyDescent="0.25">
      <c r="B3373">
        <v>107786</v>
      </c>
      <c r="C3373" t="s">
        <v>242</v>
      </c>
      <c r="D3373" t="s">
        <v>3836</v>
      </c>
      <c r="E3373" t="s">
        <v>6700</v>
      </c>
      <c r="F3373" t="s">
        <v>6260</v>
      </c>
      <c r="G3373" t="s">
        <v>101</v>
      </c>
      <c r="H3373">
        <v>45657</v>
      </c>
      <c r="I3373">
        <v>2494.9699999999998</v>
      </c>
      <c r="Q3373" t="s">
        <v>49</v>
      </c>
    </row>
    <row r="3374" spans="2:17" hidden="1" x14ac:dyDescent="0.25">
      <c r="B3374">
        <v>127228</v>
      </c>
      <c r="C3374" t="s">
        <v>355</v>
      </c>
      <c r="D3374" t="s">
        <v>3836</v>
      </c>
      <c r="E3374" t="s">
        <v>6701</v>
      </c>
      <c r="F3374" t="s">
        <v>6702</v>
      </c>
      <c r="G3374" t="s">
        <v>79</v>
      </c>
      <c r="H3374">
        <v>45637</v>
      </c>
      <c r="I3374">
        <v>279.75</v>
      </c>
      <c r="Q3374" t="s">
        <v>49</v>
      </c>
    </row>
    <row r="3375" spans="2:17" hidden="1" x14ac:dyDescent="0.25">
      <c r="B3375">
        <v>2495</v>
      </c>
      <c r="C3375" t="s">
        <v>6704</v>
      </c>
      <c r="D3375" t="s">
        <v>3836</v>
      </c>
      <c r="E3375" t="s">
        <v>6705</v>
      </c>
      <c r="F3375" t="s">
        <v>6706</v>
      </c>
      <c r="G3375" t="s">
        <v>79</v>
      </c>
      <c r="H3375">
        <v>45691</v>
      </c>
      <c r="I3375">
        <v>1620</v>
      </c>
      <c r="Q3375" t="s">
        <v>49</v>
      </c>
    </row>
    <row r="3376" spans="2:17" hidden="1" x14ac:dyDescent="0.25">
      <c r="B3376">
        <v>103423</v>
      </c>
      <c r="C3376" t="s">
        <v>82</v>
      </c>
      <c r="D3376" t="s">
        <v>3836</v>
      </c>
      <c r="E3376" t="s">
        <v>6707</v>
      </c>
      <c r="F3376" t="s">
        <v>6708</v>
      </c>
      <c r="G3376" t="s">
        <v>101</v>
      </c>
      <c r="H3376">
        <v>45652</v>
      </c>
      <c r="I3376">
        <v>1266</v>
      </c>
      <c r="Q3376" t="s">
        <v>49</v>
      </c>
    </row>
    <row r="3377" spans="2:17" hidden="1" x14ac:dyDescent="0.25">
      <c r="B3377">
        <v>107776</v>
      </c>
      <c r="C3377" t="s">
        <v>151</v>
      </c>
      <c r="D3377" t="s">
        <v>3836</v>
      </c>
      <c r="E3377" t="s">
        <v>6709</v>
      </c>
      <c r="F3377" t="s">
        <v>6710</v>
      </c>
      <c r="G3377" t="s">
        <v>79</v>
      </c>
      <c r="H3377">
        <v>45611</v>
      </c>
      <c r="I3377">
        <v>404.03</v>
      </c>
      <c r="Q3377" t="s">
        <v>49</v>
      </c>
    </row>
    <row r="3378" spans="2:17" hidden="1" x14ac:dyDescent="0.25">
      <c r="B3378">
        <v>121550</v>
      </c>
      <c r="C3378" t="s">
        <v>418</v>
      </c>
      <c r="D3378" t="s">
        <v>3836</v>
      </c>
      <c r="E3378" t="s">
        <v>6711</v>
      </c>
      <c r="F3378" t="s">
        <v>6712</v>
      </c>
      <c r="G3378" t="s">
        <v>79</v>
      </c>
      <c r="H3378">
        <v>45597</v>
      </c>
      <c r="I3378">
        <v>5254.25</v>
      </c>
      <c r="Q3378" t="s">
        <v>49</v>
      </c>
    </row>
    <row r="3379" spans="2:17" hidden="1" x14ac:dyDescent="0.25">
      <c r="B3379">
        <v>122430</v>
      </c>
      <c r="C3379" t="s">
        <v>127</v>
      </c>
      <c r="D3379" t="s">
        <v>3836</v>
      </c>
      <c r="E3379" t="s">
        <v>6713</v>
      </c>
      <c r="F3379" t="s">
        <v>6714</v>
      </c>
      <c r="G3379" t="s">
        <v>79</v>
      </c>
      <c r="H3379">
        <v>45674</v>
      </c>
      <c r="I3379">
        <v>592</v>
      </c>
      <c r="Q3379" t="s">
        <v>49</v>
      </c>
    </row>
    <row r="3380" spans="2:17" hidden="1" x14ac:dyDescent="0.25">
      <c r="B3380">
        <v>107297</v>
      </c>
      <c r="C3380" t="s">
        <v>286</v>
      </c>
      <c r="D3380" t="s">
        <v>3836</v>
      </c>
      <c r="E3380" t="s">
        <v>6715</v>
      </c>
      <c r="F3380" t="s">
        <v>3861</v>
      </c>
      <c r="G3380" t="s">
        <v>79</v>
      </c>
      <c r="H3380">
        <v>45603</v>
      </c>
      <c r="I3380">
        <v>24841.279999999999</v>
      </c>
      <c r="Q3380" t="s">
        <v>49</v>
      </c>
    </row>
    <row r="3381" spans="2:17" hidden="1" x14ac:dyDescent="0.25">
      <c r="B3381">
        <v>108186</v>
      </c>
      <c r="C3381" t="s">
        <v>624</v>
      </c>
      <c r="D3381" t="s">
        <v>3836</v>
      </c>
      <c r="E3381" t="s">
        <v>6716</v>
      </c>
      <c r="F3381" t="s">
        <v>6717</v>
      </c>
      <c r="G3381" t="s">
        <v>79</v>
      </c>
      <c r="H3381">
        <v>45657</v>
      </c>
      <c r="I3381">
        <v>3069.51</v>
      </c>
      <c r="Q3381" t="s">
        <v>49</v>
      </c>
    </row>
    <row r="3382" spans="2:17" hidden="1" x14ac:dyDescent="0.25">
      <c r="B3382">
        <v>104758</v>
      </c>
      <c r="C3382" t="s">
        <v>188</v>
      </c>
      <c r="D3382" t="s">
        <v>3836</v>
      </c>
      <c r="E3382" t="s">
        <v>6718</v>
      </c>
      <c r="F3382" t="s">
        <v>6719</v>
      </c>
      <c r="G3382" t="s">
        <v>79</v>
      </c>
      <c r="H3382">
        <v>45618</v>
      </c>
      <c r="I3382">
        <v>242.42</v>
      </c>
      <c r="Q3382" t="s">
        <v>49</v>
      </c>
    </row>
    <row r="3383" spans="2:17" hidden="1" x14ac:dyDescent="0.25">
      <c r="B3383">
        <v>107486</v>
      </c>
      <c r="C3383" t="s">
        <v>308</v>
      </c>
      <c r="D3383" t="s">
        <v>3836</v>
      </c>
      <c r="E3383" t="s">
        <v>6720</v>
      </c>
      <c r="F3383" t="s">
        <v>6721</v>
      </c>
      <c r="G3383" t="s">
        <v>101</v>
      </c>
      <c r="H3383">
        <v>45709</v>
      </c>
      <c r="I3383">
        <v>2660.11</v>
      </c>
      <c r="Q3383" t="s">
        <v>49</v>
      </c>
    </row>
    <row r="3384" spans="2:17" hidden="1" x14ac:dyDescent="0.25">
      <c r="B3384">
        <v>107659</v>
      </c>
      <c r="C3384" t="s">
        <v>679</v>
      </c>
      <c r="D3384" t="s">
        <v>3836</v>
      </c>
      <c r="E3384" t="s">
        <v>6722</v>
      </c>
      <c r="F3384" t="s">
        <v>6723</v>
      </c>
      <c r="G3384" t="s">
        <v>79</v>
      </c>
      <c r="H3384">
        <v>45601</v>
      </c>
      <c r="I3384">
        <v>1226.79</v>
      </c>
      <c r="Q3384" t="s">
        <v>49</v>
      </c>
    </row>
    <row r="3385" spans="2:17" hidden="1" x14ac:dyDescent="0.25">
      <c r="B3385">
        <v>107297</v>
      </c>
      <c r="C3385" t="s">
        <v>286</v>
      </c>
      <c r="D3385" t="s">
        <v>3836</v>
      </c>
      <c r="E3385" t="s">
        <v>6724</v>
      </c>
      <c r="F3385" t="s">
        <v>6725</v>
      </c>
      <c r="G3385" t="s">
        <v>79</v>
      </c>
      <c r="H3385">
        <v>45716</v>
      </c>
      <c r="I3385">
        <v>0</v>
      </c>
      <c r="Q3385" t="s">
        <v>49</v>
      </c>
    </row>
    <row r="3386" spans="2:17" hidden="1" x14ac:dyDescent="0.25">
      <c r="B3386">
        <v>107786</v>
      </c>
      <c r="C3386" t="s">
        <v>242</v>
      </c>
      <c r="D3386" t="s">
        <v>3836</v>
      </c>
      <c r="E3386" t="s">
        <v>6726</v>
      </c>
      <c r="F3386" t="s">
        <v>6727</v>
      </c>
      <c r="G3386" t="s">
        <v>101</v>
      </c>
      <c r="H3386">
        <v>45698</v>
      </c>
      <c r="I3386">
        <v>407.28</v>
      </c>
      <c r="Q3386" t="s">
        <v>49</v>
      </c>
    </row>
    <row r="3387" spans="2:17" hidden="1" x14ac:dyDescent="0.25">
      <c r="B3387">
        <v>107786</v>
      </c>
      <c r="C3387" t="s">
        <v>242</v>
      </c>
      <c r="D3387" t="s">
        <v>3836</v>
      </c>
      <c r="E3387" t="s">
        <v>6728</v>
      </c>
      <c r="F3387" t="s">
        <v>6729</v>
      </c>
      <c r="G3387" t="s">
        <v>79</v>
      </c>
      <c r="H3387">
        <v>45607</v>
      </c>
      <c r="I3387">
        <v>175.79</v>
      </c>
      <c r="Q3387" t="s">
        <v>49</v>
      </c>
    </row>
    <row r="3388" spans="2:17" hidden="1" x14ac:dyDescent="0.25">
      <c r="B3388">
        <v>103423</v>
      </c>
      <c r="C3388" t="s">
        <v>82</v>
      </c>
      <c r="D3388" t="s">
        <v>3836</v>
      </c>
      <c r="E3388" t="s">
        <v>6730</v>
      </c>
      <c r="F3388" t="s">
        <v>6731</v>
      </c>
      <c r="G3388" t="s">
        <v>79</v>
      </c>
      <c r="H3388">
        <v>45681</v>
      </c>
      <c r="I3388">
        <v>0</v>
      </c>
      <c r="Q3388" t="s">
        <v>49</v>
      </c>
    </row>
    <row r="3389" spans="2:17" hidden="1" x14ac:dyDescent="0.25">
      <c r="B3389">
        <v>103423</v>
      </c>
      <c r="C3389" t="s">
        <v>82</v>
      </c>
      <c r="D3389" t="s">
        <v>3836</v>
      </c>
      <c r="E3389" t="s">
        <v>6732</v>
      </c>
      <c r="F3389" t="s">
        <v>6733</v>
      </c>
      <c r="G3389" t="s">
        <v>101</v>
      </c>
      <c r="H3389">
        <v>45691</v>
      </c>
      <c r="I3389">
        <v>1514.25</v>
      </c>
      <c r="Q3389" t="s">
        <v>49</v>
      </c>
    </row>
    <row r="3390" spans="2:17" hidden="1" x14ac:dyDescent="0.25">
      <c r="B3390">
        <v>121550</v>
      </c>
      <c r="C3390" t="s">
        <v>418</v>
      </c>
      <c r="D3390" t="s">
        <v>3836</v>
      </c>
      <c r="E3390" t="s">
        <v>6734</v>
      </c>
      <c r="F3390" t="s">
        <v>6735</v>
      </c>
      <c r="G3390" t="s">
        <v>101</v>
      </c>
      <c r="H3390">
        <v>45716</v>
      </c>
      <c r="I3390">
        <v>3500.06</v>
      </c>
      <c r="Q3390" t="s">
        <v>49</v>
      </c>
    </row>
    <row r="3391" spans="2:17" hidden="1" x14ac:dyDescent="0.25">
      <c r="B3391">
        <v>121550</v>
      </c>
      <c r="C3391" t="s">
        <v>418</v>
      </c>
      <c r="D3391" t="s">
        <v>3836</v>
      </c>
      <c r="E3391" t="s">
        <v>6736</v>
      </c>
      <c r="F3391" t="s">
        <v>4972</v>
      </c>
      <c r="G3391" t="s">
        <v>101</v>
      </c>
      <c r="H3391">
        <v>45695</v>
      </c>
      <c r="I3391">
        <v>878.88</v>
      </c>
      <c r="Q3391" t="s">
        <v>49</v>
      </c>
    </row>
    <row r="3392" spans="2:17" hidden="1" x14ac:dyDescent="0.25">
      <c r="B3392">
        <v>110041</v>
      </c>
      <c r="C3392" t="s">
        <v>1894</v>
      </c>
      <c r="D3392" t="s">
        <v>3836</v>
      </c>
      <c r="E3392" t="s">
        <v>6737</v>
      </c>
      <c r="F3392" t="s">
        <v>6738</v>
      </c>
      <c r="G3392" t="s">
        <v>79</v>
      </c>
      <c r="H3392">
        <v>45629</v>
      </c>
      <c r="I3392">
        <v>1548.16</v>
      </c>
      <c r="Q3392" t="s">
        <v>49</v>
      </c>
    </row>
    <row r="3393" spans="2:17" hidden="1" x14ac:dyDescent="0.25">
      <c r="B3393">
        <v>121550</v>
      </c>
      <c r="C3393" t="s">
        <v>418</v>
      </c>
      <c r="D3393" t="s">
        <v>3836</v>
      </c>
      <c r="E3393" t="s">
        <v>6739</v>
      </c>
      <c r="F3393" t="s">
        <v>6740</v>
      </c>
      <c r="G3393" t="s">
        <v>79</v>
      </c>
      <c r="H3393">
        <v>45616</v>
      </c>
      <c r="I3393">
        <v>33981.25</v>
      </c>
      <c r="Q3393" t="s">
        <v>49</v>
      </c>
    </row>
    <row r="3394" spans="2:17" hidden="1" x14ac:dyDescent="0.25">
      <c r="B3394">
        <v>103423</v>
      </c>
      <c r="C3394" t="s">
        <v>82</v>
      </c>
      <c r="D3394" t="s">
        <v>3836</v>
      </c>
      <c r="E3394" t="s">
        <v>6741</v>
      </c>
      <c r="F3394" t="s">
        <v>6742</v>
      </c>
      <c r="G3394" t="s">
        <v>101</v>
      </c>
      <c r="H3394">
        <v>45687</v>
      </c>
      <c r="I3394">
        <v>110.4</v>
      </c>
      <c r="Q3394" t="s">
        <v>49</v>
      </c>
    </row>
    <row r="3395" spans="2:17" hidden="1" x14ac:dyDescent="0.25">
      <c r="B3395">
        <v>102775</v>
      </c>
      <c r="C3395" t="s">
        <v>75</v>
      </c>
      <c r="D3395" t="s">
        <v>3836</v>
      </c>
      <c r="E3395" t="s">
        <v>6743</v>
      </c>
      <c r="F3395" t="s">
        <v>6744</v>
      </c>
      <c r="G3395" t="s">
        <v>101</v>
      </c>
      <c r="H3395">
        <v>45670</v>
      </c>
      <c r="I3395">
        <v>31336.61</v>
      </c>
      <c r="Q3395" t="s">
        <v>49</v>
      </c>
    </row>
    <row r="3396" spans="2:17" hidden="1" x14ac:dyDescent="0.25">
      <c r="B3396">
        <v>122034</v>
      </c>
      <c r="C3396" t="s">
        <v>575</v>
      </c>
      <c r="D3396" t="s">
        <v>3836</v>
      </c>
      <c r="E3396" t="s">
        <v>6745</v>
      </c>
      <c r="F3396" t="s">
        <v>5005</v>
      </c>
      <c r="G3396" t="s">
        <v>79</v>
      </c>
      <c r="H3396">
        <v>45590</v>
      </c>
      <c r="I3396">
        <v>-414</v>
      </c>
      <c r="Q3396" t="s">
        <v>49</v>
      </c>
    </row>
    <row r="3397" spans="2:17" hidden="1" x14ac:dyDescent="0.25">
      <c r="B3397">
        <v>107786</v>
      </c>
      <c r="C3397" t="s">
        <v>242</v>
      </c>
      <c r="D3397" t="s">
        <v>3836</v>
      </c>
      <c r="E3397" t="s">
        <v>6746</v>
      </c>
      <c r="F3397" t="s">
        <v>6747</v>
      </c>
      <c r="G3397" t="s">
        <v>79</v>
      </c>
      <c r="H3397">
        <v>45635</v>
      </c>
      <c r="I3397">
        <v>476.75</v>
      </c>
      <c r="Q3397" t="s">
        <v>49</v>
      </c>
    </row>
    <row r="3398" spans="2:17" hidden="1" x14ac:dyDescent="0.25">
      <c r="B3398">
        <v>107786</v>
      </c>
      <c r="C3398" t="s">
        <v>242</v>
      </c>
      <c r="D3398" t="s">
        <v>3836</v>
      </c>
      <c r="E3398" t="s">
        <v>6748</v>
      </c>
      <c r="F3398" t="s">
        <v>6165</v>
      </c>
      <c r="G3398" t="s">
        <v>101</v>
      </c>
      <c r="H3398">
        <v>45678</v>
      </c>
      <c r="I3398">
        <v>336.53</v>
      </c>
      <c r="Q3398" t="s">
        <v>49</v>
      </c>
    </row>
    <row r="3399" spans="2:17" hidden="1" x14ac:dyDescent="0.25">
      <c r="B3399">
        <v>104758</v>
      </c>
      <c r="C3399" t="s">
        <v>188</v>
      </c>
      <c r="D3399" t="s">
        <v>3836</v>
      </c>
      <c r="E3399" t="s">
        <v>6749</v>
      </c>
      <c r="F3399" t="s">
        <v>6750</v>
      </c>
      <c r="G3399" t="s">
        <v>101</v>
      </c>
      <c r="H3399">
        <v>45672</v>
      </c>
      <c r="I3399">
        <v>768.24</v>
      </c>
      <c r="Q3399" t="s">
        <v>49</v>
      </c>
    </row>
    <row r="3400" spans="2:17" hidden="1" x14ac:dyDescent="0.25">
      <c r="B3400">
        <v>122430</v>
      </c>
      <c r="C3400" t="s">
        <v>127</v>
      </c>
      <c r="D3400" t="s">
        <v>3836</v>
      </c>
      <c r="E3400" t="s">
        <v>6751</v>
      </c>
      <c r="F3400" t="s">
        <v>6752</v>
      </c>
      <c r="G3400" t="s">
        <v>101</v>
      </c>
      <c r="H3400">
        <v>45702</v>
      </c>
      <c r="I3400">
        <v>88.96</v>
      </c>
      <c r="Q3400" t="s">
        <v>49</v>
      </c>
    </row>
    <row r="3401" spans="2:17" hidden="1" x14ac:dyDescent="0.25">
      <c r="B3401">
        <v>107786</v>
      </c>
      <c r="C3401" t="s">
        <v>242</v>
      </c>
      <c r="D3401" t="s">
        <v>3836</v>
      </c>
      <c r="E3401" t="s">
        <v>6753</v>
      </c>
      <c r="F3401" t="s">
        <v>6754</v>
      </c>
      <c r="G3401" t="s">
        <v>79</v>
      </c>
      <c r="H3401">
        <v>45590</v>
      </c>
      <c r="I3401">
        <v>684.91</v>
      </c>
      <c r="Q3401" t="s">
        <v>49</v>
      </c>
    </row>
    <row r="3402" spans="2:17" hidden="1" x14ac:dyDescent="0.25">
      <c r="B3402">
        <v>103423</v>
      </c>
      <c r="C3402" t="s">
        <v>82</v>
      </c>
      <c r="D3402" t="s">
        <v>3836</v>
      </c>
      <c r="E3402" t="s">
        <v>6755</v>
      </c>
      <c r="F3402" t="s">
        <v>6742</v>
      </c>
      <c r="G3402" t="s">
        <v>101</v>
      </c>
      <c r="H3402">
        <v>45691</v>
      </c>
      <c r="I3402">
        <v>806.4</v>
      </c>
      <c r="Q3402" t="s">
        <v>49</v>
      </c>
    </row>
    <row r="3403" spans="2:17" hidden="1" x14ac:dyDescent="0.25">
      <c r="B3403">
        <v>107786</v>
      </c>
      <c r="C3403" t="s">
        <v>242</v>
      </c>
      <c r="D3403" t="s">
        <v>3836</v>
      </c>
      <c r="E3403" t="s">
        <v>6756</v>
      </c>
      <c r="F3403" t="s">
        <v>5714</v>
      </c>
      <c r="G3403" t="s">
        <v>101</v>
      </c>
      <c r="H3403">
        <v>45670</v>
      </c>
      <c r="I3403">
        <v>5236.33</v>
      </c>
      <c r="Q3403" t="s">
        <v>49</v>
      </c>
    </row>
    <row r="3404" spans="2:17" hidden="1" x14ac:dyDescent="0.25">
      <c r="B3404">
        <v>107786</v>
      </c>
      <c r="C3404" t="s">
        <v>242</v>
      </c>
      <c r="D3404" t="s">
        <v>3836</v>
      </c>
      <c r="E3404" t="s">
        <v>6757</v>
      </c>
      <c r="F3404" t="s">
        <v>6758</v>
      </c>
      <c r="G3404" t="s">
        <v>79</v>
      </c>
      <c r="H3404">
        <v>45656</v>
      </c>
      <c r="I3404">
        <v>23.84</v>
      </c>
      <c r="Q3404" t="s">
        <v>49</v>
      </c>
    </row>
    <row r="3405" spans="2:17" hidden="1" x14ac:dyDescent="0.25">
      <c r="B3405">
        <v>107786</v>
      </c>
      <c r="C3405" t="s">
        <v>242</v>
      </c>
      <c r="D3405" t="s">
        <v>3836</v>
      </c>
      <c r="E3405" t="s">
        <v>6759</v>
      </c>
      <c r="F3405" t="s">
        <v>6760</v>
      </c>
      <c r="G3405" t="s">
        <v>101</v>
      </c>
      <c r="H3405">
        <v>45685</v>
      </c>
      <c r="I3405">
        <v>8874.19</v>
      </c>
      <c r="Q3405" t="s">
        <v>49</v>
      </c>
    </row>
    <row r="3406" spans="2:17" hidden="1" x14ac:dyDescent="0.25">
      <c r="B3406">
        <v>104758</v>
      </c>
      <c r="C3406" t="s">
        <v>188</v>
      </c>
      <c r="D3406" t="s">
        <v>3836</v>
      </c>
      <c r="E3406" t="s">
        <v>6761</v>
      </c>
      <c r="F3406" t="s">
        <v>6762</v>
      </c>
      <c r="G3406" t="s">
        <v>101</v>
      </c>
      <c r="H3406">
        <v>45698</v>
      </c>
      <c r="I3406">
        <v>39.72</v>
      </c>
      <c r="Q3406" t="s">
        <v>49</v>
      </c>
    </row>
    <row r="3407" spans="2:17" hidden="1" x14ac:dyDescent="0.25">
      <c r="B3407">
        <v>122247</v>
      </c>
      <c r="C3407" t="s">
        <v>111</v>
      </c>
      <c r="D3407" t="s">
        <v>3836</v>
      </c>
      <c r="E3407" t="s">
        <v>6763</v>
      </c>
      <c r="F3407" t="s">
        <v>6764</v>
      </c>
      <c r="G3407" t="s">
        <v>101</v>
      </c>
      <c r="H3407">
        <v>45708</v>
      </c>
      <c r="I3407">
        <v>3438.63</v>
      </c>
      <c r="Q3407" t="s">
        <v>49</v>
      </c>
    </row>
    <row r="3408" spans="2:17" hidden="1" x14ac:dyDescent="0.25">
      <c r="B3408">
        <v>103423</v>
      </c>
      <c r="C3408" t="s">
        <v>82</v>
      </c>
      <c r="D3408" t="s">
        <v>3836</v>
      </c>
      <c r="E3408" t="s">
        <v>6765</v>
      </c>
      <c r="F3408" t="s">
        <v>4528</v>
      </c>
      <c r="G3408" t="s">
        <v>101</v>
      </c>
      <c r="H3408">
        <v>45662</v>
      </c>
      <c r="I3408">
        <v>3299.1</v>
      </c>
      <c r="Q3408" t="s">
        <v>49</v>
      </c>
    </row>
    <row r="3409" spans="2:17" hidden="1" x14ac:dyDescent="0.25">
      <c r="B3409">
        <v>122247</v>
      </c>
      <c r="C3409" t="s">
        <v>111</v>
      </c>
      <c r="D3409" t="s">
        <v>3836</v>
      </c>
      <c r="E3409" t="s">
        <v>6766</v>
      </c>
      <c r="F3409" t="s">
        <v>6767</v>
      </c>
      <c r="G3409" t="s">
        <v>79</v>
      </c>
      <c r="H3409">
        <v>45596</v>
      </c>
      <c r="I3409">
        <v>25513.279999999999</v>
      </c>
      <c r="Q3409" t="s">
        <v>49</v>
      </c>
    </row>
    <row r="3410" spans="2:17" hidden="1" x14ac:dyDescent="0.25">
      <c r="B3410">
        <v>107659</v>
      </c>
      <c r="C3410" t="s">
        <v>679</v>
      </c>
      <c r="D3410" t="s">
        <v>3836</v>
      </c>
      <c r="E3410" t="s">
        <v>6768</v>
      </c>
      <c r="F3410" t="s">
        <v>6769</v>
      </c>
      <c r="G3410" t="s">
        <v>79</v>
      </c>
      <c r="H3410">
        <v>45623</v>
      </c>
      <c r="I3410">
        <v>307.7</v>
      </c>
      <c r="Q3410" t="s">
        <v>49</v>
      </c>
    </row>
    <row r="3411" spans="2:17" hidden="1" x14ac:dyDescent="0.25">
      <c r="B3411">
        <v>104758</v>
      </c>
      <c r="C3411" t="s">
        <v>188</v>
      </c>
      <c r="D3411" t="s">
        <v>3836</v>
      </c>
      <c r="E3411" t="s">
        <v>6770</v>
      </c>
      <c r="F3411" t="s">
        <v>6771</v>
      </c>
      <c r="G3411" t="s">
        <v>101</v>
      </c>
      <c r="H3411">
        <v>45687</v>
      </c>
      <c r="I3411">
        <v>562.79999999999995</v>
      </c>
      <c r="Q3411" t="s">
        <v>49</v>
      </c>
    </row>
    <row r="3412" spans="2:17" hidden="1" x14ac:dyDescent="0.25">
      <c r="B3412">
        <v>126990</v>
      </c>
      <c r="C3412" t="s">
        <v>646</v>
      </c>
      <c r="D3412" t="s">
        <v>3836</v>
      </c>
      <c r="E3412" t="s">
        <v>6772</v>
      </c>
      <c r="F3412" t="s">
        <v>4135</v>
      </c>
      <c r="G3412" t="s">
        <v>79</v>
      </c>
      <c r="H3412">
        <v>45604</v>
      </c>
      <c r="I3412">
        <v>2207.4</v>
      </c>
      <c r="Q3412" t="s">
        <v>49</v>
      </c>
    </row>
    <row r="3413" spans="2:17" hidden="1" x14ac:dyDescent="0.25">
      <c r="B3413">
        <v>103423</v>
      </c>
      <c r="C3413" t="s">
        <v>82</v>
      </c>
      <c r="D3413" t="s">
        <v>3836</v>
      </c>
      <c r="E3413" t="s">
        <v>6773</v>
      </c>
      <c r="F3413" t="s">
        <v>4603</v>
      </c>
      <c r="G3413" t="s">
        <v>101</v>
      </c>
      <c r="H3413">
        <v>45699</v>
      </c>
      <c r="I3413">
        <v>30084.84</v>
      </c>
      <c r="Q3413" t="s">
        <v>49</v>
      </c>
    </row>
    <row r="3414" spans="2:17" hidden="1" x14ac:dyDescent="0.25">
      <c r="B3414">
        <v>107786</v>
      </c>
      <c r="C3414" t="s">
        <v>242</v>
      </c>
      <c r="D3414" t="s">
        <v>3836</v>
      </c>
      <c r="E3414" t="s">
        <v>6774</v>
      </c>
      <c r="F3414" t="s">
        <v>6775</v>
      </c>
      <c r="G3414" t="s">
        <v>79</v>
      </c>
      <c r="H3414">
        <v>45593</v>
      </c>
      <c r="I3414">
        <v>175.58</v>
      </c>
      <c r="Q3414" t="s">
        <v>49</v>
      </c>
    </row>
    <row r="3415" spans="2:17" hidden="1" x14ac:dyDescent="0.25">
      <c r="B3415">
        <v>107776</v>
      </c>
      <c r="C3415" t="s">
        <v>151</v>
      </c>
      <c r="D3415" t="s">
        <v>3836</v>
      </c>
      <c r="E3415" t="s">
        <v>6776</v>
      </c>
      <c r="F3415" t="s">
        <v>5291</v>
      </c>
      <c r="G3415" t="s">
        <v>101</v>
      </c>
      <c r="H3415">
        <v>45708</v>
      </c>
      <c r="I3415">
        <v>-183.56</v>
      </c>
      <c r="Q3415" t="s">
        <v>49</v>
      </c>
    </row>
    <row r="3416" spans="2:17" hidden="1" x14ac:dyDescent="0.25">
      <c r="B3416">
        <v>129612</v>
      </c>
      <c r="C3416" t="s">
        <v>282</v>
      </c>
      <c r="D3416" t="s">
        <v>3836</v>
      </c>
      <c r="E3416" t="s">
        <v>6777</v>
      </c>
      <c r="F3416" t="s">
        <v>4925</v>
      </c>
      <c r="G3416" t="s">
        <v>79</v>
      </c>
      <c r="H3416">
        <v>45637</v>
      </c>
      <c r="I3416">
        <v>712.47</v>
      </c>
      <c r="Q3416" t="s">
        <v>49</v>
      </c>
    </row>
    <row r="3417" spans="2:17" hidden="1" x14ac:dyDescent="0.25">
      <c r="B3417">
        <v>107659</v>
      </c>
      <c r="C3417" t="s">
        <v>679</v>
      </c>
      <c r="D3417" t="s">
        <v>3836</v>
      </c>
      <c r="E3417" t="s">
        <v>6778</v>
      </c>
      <c r="F3417" t="s">
        <v>5216</v>
      </c>
      <c r="G3417" t="s">
        <v>79</v>
      </c>
      <c r="H3417">
        <v>45658</v>
      </c>
      <c r="I3417">
        <v>2203.88</v>
      </c>
      <c r="Q3417" t="s">
        <v>49</v>
      </c>
    </row>
    <row r="3418" spans="2:17" hidden="1" x14ac:dyDescent="0.25">
      <c r="B3418">
        <v>107786</v>
      </c>
      <c r="C3418" t="s">
        <v>242</v>
      </c>
      <c r="D3418" t="s">
        <v>3836</v>
      </c>
      <c r="E3418" t="s">
        <v>6779</v>
      </c>
      <c r="F3418" t="s">
        <v>6780</v>
      </c>
      <c r="G3418" t="s">
        <v>79</v>
      </c>
      <c r="H3418">
        <v>45573</v>
      </c>
      <c r="I3418">
        <v>171.9</v>
      </c>
      <c r="Q3418" t="s">
        <v>49</v>
      </c>
    </row>
    <row r="3419" spans="2:17" hidden="1" x14ac:dyDescent="0.25">
      <c r="B3419">
        <v>103423</v>
      </c>
      <c r="C3419" t="s">
        <v>82</v>
      </c>
      <c r="D3419" t="s">
        <v>3836</v>
      </c>
      <c r="E3419" t="s">
        <v>6781</v>
      </c>
      <c r="F3419" t="s">
        <v>6782</v>
      </c>
      <c r="G3419" t="s">
        <v>79</v>
      </c>
      <c r="H3419">
        <v>45616</v>
      </c>
      <c r="I3419">
        <v>2700.99</v>
      </c>
      <c r="Q3419" t="s">
        <v>49</v>
      </c>
    </row>
    <row r="3420" spans="2:17" hidden="1" x14ac:dyDescent="0.25">
      <c r="B3420">
        <v>104758</v>
      </c>
      <c r="C3420" t="s">
        <v>188</v>
      </c>
      <c r="D3420" t="s">
        <v>3836</v>
      </c>
      <c r="E3420" t="s">
        <v>6783</v>
      </c>
      <c r="F3420" t="s">
        <v>6784</v>
      </c>
      <c r="G3420" t="s">
        <v>79</v>
      </c>
      <c r="H3420">
        <v>45656</v>
      </c>
      <c r="I3420">
        <v>160.80000000000001</v>
      </c>
      <c r="Q3420" t="s">
        <v>49</v>
      </c>
    </row>
    <row r="3421" spans="2:17" hidden="1" x14ac:dyDescent="0.25">
      <c r="B3421">
        <v>128340</v>
      </c>
      <c r="C3421" t="s">
        <v>137</v>
      </c>
      <c r="D3421" t="s">
        <v>3836</v>
      </c>
      <c r="E3421" t="s">
        <v>6785</v>
      </c>
      <c r="F3421" t="s">
        <v>6786</v>
      </c>
      <c r="G3421" t="s">
        <v>79</v>
      </c>
      <c r="H3421">
        <v>45579</v>
      </c>
      <c r="I3421">
        <v>101.81</v>
      </c>
      <c r="Q3421" t="s">
        <v>49</v>
      </c>
    </row>
    <row r="3422" spans="2:17" hidden="1" x14ac:dyDescent="0.25">
      <c r="B3422">
        <v>107776</v>
      </c>
      <c r="C3422" t="s">
        <v>151</v>
      </c>
      <c r="D3422" t="s">
        <v>3836</v>
      </c>
      <c r="E3422" t="s">
        <v>6787</v>
      </c>
      <c r="F3422" t="s">
        <v>6788</v>
      </c>
      <c r="G3422" t="s">
        <v>101</v>
      </c>
      <c r="H3422">
        <v>45707</v>
      </c>
      <c r="I3422">
        <v>2502.11</v>
      </c>
      <c r="Q3422" t="s">
        <v>49</v>
      </c>
    </row>
    <row r="3423" spans="2:17" hidden="1" x14ac:dyDescent="0.25">
      <c r="B3423">
        <v>103423</v>
      </c>
      <c r="C3423" t="s">
        <v>82</v>
      </c>
      <c r="D3423" t="s">
        <v>3836</v>
      </c>
      <c r="E3423" t="s">
        <v>6789</v>
      </c>
      <c r="F3423" t="s">
        <v>4420</v>
      </c>
      <c r="G3423" t="s">
        <v>101</v>
      </c>
      <c r="H3423">
        <v>45653</v>
      </c>
      <c r="I3423">
        <v>20500.400000000001</v>
      </c>
      <c r="Q3423" t="s">
        <v>49</v>
      </c>
    </row>
    <row r="3424" spans="2:17" hidden="1" x14ac:dyDescent="0.25">
      <c r="B3424">
        <v>107786</v>
      </c>
      <c r="C3424" t="s">
        <v>242</v>
      </c>
      <c r="D3424" t="s">
        <v>3836</v>
      </c>
      <c r="E3424" t="s">
        <v>6790</v>
      </c>
      <c r="F3424" t="s">
        <v>6791</v>
      </c>
      <c r="G3424" t="s">
        <v>101</v>
      </c>
      <c r="H3424">
        <v>45657</v>
      </c>
      <c r="I3424">
        <v>8908.67</v>
      </c>
      <c r="Q3424" t="s">
        <v>49</v>
      </c>
    </row>
    <row r="3425" spans="2:17" hidden="1" x14ac:dyDescent="0.25">
      <c r="B3425">
        <v>107768</v>
      </c>
      <c r="C3425" t="s">
        <v>225</v>
      </c>
      <c r="D3425" t="s">
        <v>3836</v>
      </c>
      <c r="E3425" t="s">
        <v>6792</v>
      </c>
      <c r="F3425" t="s">
        <v>4747</v>
      </c>
      <c r="G3425" t="s">
        <v>79</v>
      </c>
      <c r="H3425">
        <v>45687</v>
      </c>
      <c r="I3425">
        <v>1038.67</v>
      </c>
      <c r="Q3425" t="s">
        <v>49</v>
      </c>
    </row>
    <row r="3426" spans="2:17" hidden="1" x14ac:dyDescent="0.25">
      <c r="B3426">
        <v>104758</v>
      </c>
      <c r="C3426" t="s">
        <v>188</v>
      </c>
      <c r="D3426" t="s">
        <v>3836</v>
      </c>
      <c r="E3426" t="s">
        <v>6793</v>
      </c>
      <c r="F3426" t="s">
        <v>6794</v>
      </c>
      <c r="G3426" t="s">
        <v>79</v>
      </c>
      <c r="H3426">
        <v>45587</v>
      </c>
      <c r="I3426">
        <v>858</v>
      </c>
      <c r="Q3426" t="s">
        <v>49</v>
      </c>
    </row>
    <row r="3427" spans="2:17" hidden="1" x14ac:dyDescent="0.25">
      <c r="B3427">
        <v>121550</v>
      </c>
      <c r="C3427" t="s">
        <v>418</v>
      </c>
      <c r="D3427" t="s">
        <v>3836</v>
      </c>
      <c r="E3427" t="s">
        <v>6795</v>
      </c>
      <c r="F3427" t="s">
        <v>6796</v>
      </c>
      <c r="G3427" t="s">
        <v>79</v>
      </c>
      <c r="H3427">
        <v>45597</v>
      </c>
      <c r="I3427">
        <v>9840.01</v>
      </c>
      <c r="Q3427" t="s">
        <v>49</v>
      </c>
    </row>
    <row r="3428" spans="2:17" hidden="1" x14ac:dyDescent="0.25">
      <c r="B3428">
        <v>103423</v>
      </c>
      <c r="C3428" t="s">
        <v>82</v>
      </c>
      <c r="D3428" t="s">
        <v>3836</v>
      </c>
      <c r="E3428" t="s">
        <v>6797</v>
      </c>
      <c r="F3428" t="s">
        <v>6798</v>
      </c>
      <c r="G3428" t="s">
        <v>79</v>
      </c>
      <c r="H3428">
        <v>45607</v>
      </c>
      <c r="I3428">
        <v>-668.25</v>
      </c>
      <c r="Q3428" t="s">
        <v>49</v>
      </c>
    </row>
    <row r="3429" spans="2:17" hidden="1" x14ac:dyDescent="0.25">
      <c r="B3429">
        <v>107786</v>
      </c>
      <c r="C3429" t="s">
        <v>242</v>
      </c>
      <c r="D3429" t="s">
        <v>3836</v>
      </c>
      <c r="E3429" t="s">
        <v>6799</v>
      </c>
      <c r="F3429" t="s">
        <v>6800</v>
      </c>
      <c r="G3429" t="s">
        <v>101</v>
      </c>
      <c r="H3429">
        <v>45707</v>
      </c>
      <c r="I3429">
        <v>220.01</v>
      </c>
      <c r="Q3429" t="s">
        <v>49</v>
      </c>
    </row>
    <row r="3430" spans="2:17" hidden="1" x14ac:dyDescent="0.25">
      <c r="B3430">
        <v>104758</v>
      </c>
      <c r="C3430" t="s">
        <v>188</v>
      </c>
      <c r="D3430" t="s">
        <v>3836</v>
      </c>
      <c r="E3430" t="s">
        <v>6801</v>
      </c>
      <c r="F3430" t="s">
        <v>4061</v>
      </c>
      <c r="G3430" t="s">
        <v>79</v>
      </c>
      <c r="H3430">
        <v>45623</v>
      </c>
      <c r="I3430">
        <v>-29.05</v>
      </c>
      <c r="Q3430" t="s">
        <v>49</v>
      </c>
    </row>
    <row r="3431" spans="2:17" hidden="1" x14ac:dyDescent="0.25">
      <c r="B3431">
        <v>103423</v>
      </c>
      <c r="C3431" t="s">
        <v>82</v>
      </c>
      <c r="D3431" t="s">
        <v>3836</v>
      </c>
      <c r="E3431" t="s">
        <v>6802</v>
      </c>
      <c r="F3431" t="s">
        <v>6803</v>
      </c>
      <c r="G3431" t="s">
        <v>101</v>
      </c>
      <c r="H3431">
        <v>45678</v>
      </c>
      <c r="I3431">
        <v>1933.02</v>
      </c>
      <c r="Q3431" t="s">
        <v>49</v>
      </c>
    </row>
    <row r="3432" spans="2:17" hidden="1" x14ac:dyDescent="0.25">
      <c r="B3432">
        <v>104482</v>
      </c>
      <c r="C3432" t="s">
        <v>2936</v>
      </c>
      <c r="D3432" t="s">
        <v>3836</v>
      </c>
      <c r="E3432" t="s">
        <v>6804</v>
      </c>
      <c r="F3432" t="s">
        <v>6805</v>
      </c>
      <c r="G3432" t="s">
        <v>79</v>
      </c>
      <c r="H3432">
        <v>45661</v>
      </c>
      <c r="I3432">
        <v>1889.26</v>
      </c>
      <c r="Q3432" t="s">
        <v>49</v>
      </c>
    </row>
    <row r="3433" spans="2:17" hidden="1" x14ac:dyDescent="0.25">
      <c r="B3433">
        <v>102775</v>
      </c>
      <c r="C3433" t="s">
        <v>75</v>
      </c>
      <c r="D3433" t="s">
        <v>3836</v>
      </c>
      <c r="E3433" t="s">
        <v>6806</v>
      </c>
      <c r="F3433" t="s">
        <v>4281</v>
      </c>
      <c r="G3433" t="s">
        <v>79</v>
      </c>
      <c r="H3433">
        <v>45594</v>
      </c>
      <c r="I3433">
        <v>-55.67</v>
      </c>
      <c r="Q3433" t="s">
        <v>49</v>
      </c>
    </row>
    <row r="3434" spans="2:17" hidden="1" x14ac:dyDescent="0.25">
      <c r="B3434">
        <v>122430</v>
      </c>
      <c r="C3434" t="s">
        <v>127</v>
      </c>
      <c r="D3434" t="s">
        <v>3836</v>
      </c>
      <c r="E3434" t="s">
        <v>6807</v>
      </c>
      <c r="F3434" t="s">
        <v>6808</v>
      </c>
      <c r="G3434" t="s">
        <v>101</v>
      </c>
      <c r="H3434">
        <v>45712</v>
      </c>
      <c r="I3434">
        <v>241.2</v>
      </c>
      <c r="Q3434" t="s">
        <v>49</v>
      </c>
    </row>
    <row r="3435" spans="2:17" hidden="1" x14ac:dyDescent="0.25">
      <c r="B3435">
        <v>108481</v>
      </c>
      <c r="C3435" t="s">
        <v>121</v>
      </c>
      <c r="D3435" t="s">
        <v>3836</v>
      </c>
      <c r="E3435" t="s">
        <v>6809</v>
      </c>
      <c r="F3435" t="s">
        <v>6810</v>
      </c>
      <c r="G3435" t="s">
        <v>79</v>
      </c>
      <c r="H3435">
        <v>45589</v>
      </c>
      <c r="I3435">
        <v>437.52</v>
      </c>
      <c r="Q3435" t="s">
        <v>49</v>
      </c>
    </row>
    <row r="3436" spans="2:17" hidden="1" x14ac:dyDescent="0.25">
      <c r="B3436">
        <v>104758</v>
      </c>
      <c r="C3436" t="s">
        <v>188</v>
      </c>
      <c r="D3436" t="s">
        <v>3836</v>
      </c>
      <c r="E3436" t="s">
        <v>6811</v>
      </c>
      <c r="F3436" t="s">
        <v>6812</v>
      </c>
      <c r="G3436" t="s">
        <v>79</v>
      </c>
      <c r="H3436">
        <v>45608</v>
      </c>
      <c r="I3436">
        <v>30</v>
      </c>
      <c r="Q3436" t="s">
        <v>49</v>
      </c>
    </row>
    <row r="3437" spans="2:17" hidden="1" x14ac:dyDescent="0.25">
      <c r="B3437">
        <v>107786</v>
      </c>
      <c r="C3437" t="s">
        <v>242</v>
      </c>
      <c r="D3437" t="s">
        <v>3836</v>
      </c>
      <c r="E3437" t="s">
        <v>6813</v>
      </c>
      <c r="F3437" t="s">
        <v>6814</v>
      </c>
      <c r="G3437" t="s">
        <v>79</v>
      </c>
      <c r="H3437">
        <v>45623</v>
      </c>
      <c r="I3437">
        <v>3928.88</v>
      </c>
      <c r="Q3437" t="s">
        <v>49</v>
      </c>
    </row>
    <row r="3438" spans="2:17" hidden="1" x14ac:dyDescent="0.25">
      <c r="B3438">
        <v>103423</v>
      </c>
      <c r="C3438" t="s">
        <v>82</v>
      </c>
      <c r="D3438" t="s">
        <v>3836</v>
      </c>
      <c r="E3438" t="s">
        <v>6815</v>
      </c>
      <c r="F3438" t="s">
        <v>6816</v>
      </c>
      <c r="G3438" t="s">
        <v>101</v>
      </c>
      <c r="H3438">
        <v>45659</v>
      </c>
      <c r="I3438">
        <v>743.15</v>
      </c>
      <c r="Q3438" t="s">
        <v>49</v>
      </c>
    </row>
    <row r="3439" spans="2:17" hidden="1" x14ac:dyDescent="0.25">
      <c r="B3439">
        <v>104758</v>
      </c>
      <c r="C3439" t="s">
        <v>188</v>
      </c>
      <c r="D3439" t="s">
        <v>3836</v>
      </c>
      <c r="E3439" t="s">
        <v>6817</v>
      </c>
      <c r="F3439" t="s">
        <v>6818</v>
      </c>
      <c r="G3439" t="s">
        <v>79</v>
      </c>
      <c r="H3439">
        <v>45609</v>
      </c>
      <c r="I3439">
        <v>160.80000000000001</v>
      </c>
      <c r="Q3439" t="s">
        <v>49</v>
      </c>
    </row>
    <row r="3440" spans="2:17" hidden="1" x14ac:dyDescent="0.25">
      <c r="B3440">
        <v>104758</v>
      </c>
      <c r="C3440" t="s">
        <v>188</v>
      </c>
      <c r="D3440" t="s">
        <v>3836</v>
      </c>
      <c r="E3440" t="s">
        <v>6819</v>
      </c>
      <c r="F3440" t="s">
        <v>6820</v>
      </c>
      <c r="G3440" t="s">
        <v>79</v>
      </c>
      <c r="H3440">
        <v>45583</v>
      </c>
      <c r="I3440">
        <v>80.400000000000006</v>
      </c>
      <c r="Q3440" t="s">
        <v>49</v>
      </c>
    </row>
    <row r="3441" spans="2:17" hidden="1" x14ac:dyDescent="0.25">
      <c r="B3441">
        <v>128340</v>
      </c>
      <c r="C3441" t="s">
        <v>137</v>
      </c>
      <c r="D3441" t="s">
        <v>3836</v>
      </c>
      <c r="E3441" t="s">
        <v>6821</v>
      </c>
      <c r="F3441" t="s">
        <v>5725</v>
      </c>
      <c r="G3441" t="s">
        <v>79</v>
      </c>
      <c r="H3441">
        <v>45618</v>
      </c>
      <c r="I3441">
        <v>120.59</v>
      </c>
      <c r="Q3441" t="s">
        <v>49</v>
      </c>
    </row>
    <row r="3442" spans="2:17" hidden="1" x14ac:dyDescent="0.25">
      <c r="B3442">
        <v>122430</v>
      </c>
      <c r="C3442" t="s">
        <v>127</v>
      </c>
      <c r="D3442" t="s">
        <v>3836</v>
      </c>
      <c r="E3442" t="s">
        <v>6822</v>
      </c>
      <c r="F3442" t="s">
        <v>4003</v>
      </c>
      <c r="G3442" t="s">
        <v>79</v>
      </c>
      <c r="H3442">
        <v>45632</v>
      </c>
      <c r="I3442">
        <v>334.08</v>
      </c>
      <c r="Q3442" t="s">
        <v>49</v>
      </c>
    </row>
    <row r="3443" spans="2:17" hidden="1" x14ac:dyDescent="0.25">
      <c r="B3443">
        <v>121550</v>
      </c>
      <c r="C3443" t="s">
        <v>418</v>
      </c>
      <c r="D3443" t="s">
        <v>3836</v>
      </c>
      <c r="E3443" t="s">
        <v>6823</v>
      </c>
      <c r="F3443" t="s">
        <v>5381</v>
      </c>
      <c r="G3443" t="s">
        <v>79</v>
      </c>
      <c r="H3443">
        <v>45611</v>
      </c>
      <c r="I3443">
        <v>205.13</v>
      </c>
      <c r="Q3443" t="s">
        <v>49</v>
      </c>
    </row>
    <row r="3444" spans="2:17" hidden="1" x14ac:dyDescent="0.25">
      <c r="B3444">
        <v>107786</v>
      </c>
      <c r="C3444" t="s">
        <v>242</v>
      </c>
      <c r="D3444" t="s">
        <v>3836</v>
      </c>
      <c r="E3444" t="s">
        <v>6824</v>
      </c>
      <c r="F3444" t="s">
        <v>4336</v>
      </c>
      <c r="G3444" t="s">
        <v>79</v>
      </c>
      <c r="H3444">
        <v>45593</v>
      </c>
      <c r="I3444">
        <v>121.18</v>
      </c>
      <c r="Q3444" t="s">
        <v>49</v>
      </c>
    </row>
    <row r="3445" spans="2:17" hidden="1" x14ac:dyDescent="0.25">
      <c r="B3445">
        <v>103423</v>
      </c>
      <c r="C3445" t="s">
        <v>82</v>
      </c>
      <c r="D3445" t="s">
        <v>3836</v>
      </c>
      <c r="E3445" t="s">
        <v>6825</v>
      </c>
      <c r="F3445" t="s">
        <v>6826</v>
      </c>
      <c r="G3445" t="s">
        <v>79</v>
      </c>
      <c r="H3445">
        <v>45592</v>
      </c>
      <c r="I3445">
        <v>8123.13</v>
      </c>
      <c r="Q3445" t="s">
        <v>49</v>
      </c>
    </row>
    <row r="3446" spans="2:17" hidden="1" x14ac:dyDescent="0.25">
      <c r="B3446">
        <v>104758</v>
      </c>
      <c r="C3446" t="s">
        <v>188</v>
      </c>
      <c r="D3446" t="s">
        <v>3836</v>
      </c>
      <c r="E3446" t="s">
        <v>6827</v>
      </c>
      <c r="F3446" t="s">
        <v>6828</v>
      </c>
      <c r="G3446" t="s">
        <v>101</v>
      </c>
      <c r="H3446">
        <v>45677</v>
      </c>
      <c r="I3446">
        <v>45.6</v>
      </c>
      <c r="Q3446" t="s">
        <v>49</v>
      </c>
    </row>
    <row r="3447" spans="2:17" hidden="1" x14ac:dyDescent="0.25">
      <c r="B3447">
        <v>108481</v>
      </c>
      <c r="C3447" t="s">
        <v>121</v>
      </c>
      <c r="D3447" t="s">
        <v>3836</v>
      </c>
      <c r="E3447" t="s">
        <v>6829</v>
      </c>
      <c r="F3447" t="s">
        <v>6619</v>
      </c>
      <c r="G3447" t="s">
        <v>79</v>
      </c>
      <c r="H3447">
        <v>45659</v>
      </c>
      <c r="I3447">
        <v>-81.53</v>
      </c>
      <c r="Q3447" t="s">
        <v>49</v>
      </c>
    </row>
    <row r="3448" spans="2:17" hidden="1" x14ac:dyDescent="0.25">
      <c r="B3448">
        <v>104758</v>
      </c>
      <c r="C3448" t="s">
        <v>188</v>
      </c>
      <c r="D3448" t="s">
        <v>3836</v>
      </c>
      <c r="E3448" t="s">
        <v>6830</v>
      </c>
      <c r="F3448" t="s">
        <v>6831</v>
      </c>
      <c r="G3448" t="s">
        <v>79</v>
      </c>
      <c r="H3448">
        <v>45623</v>
      </c>
      <c r="I3448">
        <v>264</v>
      </c>
      <c r="Q3448" t="s">
        <v>49</v>
      </c>
    </row>
    <row r="3449" spans="2:17" hidden="1" x14ac:dyDescent="0.25">
      <c r="B3449">
        <v>122430</v>
      </c>
      <c r="C3449" t="s">
        <v>127</v>
      </c>
      <c r="D3449" t="s">
        <v>3836</v>
      </c>
      <c r="E3449" t="s">
        <v>6832</v>
      </c>
      <c r="F3449" t="s">
        <v>6833</v>
      </c>
      <c r="G3449" t="s">
        <v>101</v>
      </c>
      <c r="H3449">
        <v>45716</v>
      </c>
      <c r="I3449">
        <v>500.05</v>
      </c>
      <c r="Q3449" t="s">
        <v>49</v>
      </c>
    </row>
    <row r="3450" spans="2:17" hidden="1" x14ac:dyDescent="0.25">
      <c r="B3450">
        <v>122430</v>
      </c>
      <c r="C3450" t="s">
        <v>127</v>
      </c>
      <c r="D3450" t="s">
        <v>3836</v>
      </c>
      <c r="E3450" t="s">
        <v>6834</v>
      </c>
      <c r="F3450" t="s">
        <v>6835</v>
      </c>
      <c r="G3450" t="s">
        <v>101</v>
      </c>
      <c r="H3450">
        <v>45706</v>
      </c>
      <c r="I3450">
        <v>824.32</v>
      </c>
      <c r="Q3450" t="s">
        <v>49</v>
      </c>
    </row>
    <row r="3451" spans="2:17" hidden="1" x14ac:dyDescent="0.25">
      <c r="B3451">
        <v>103423</v>
      </c>
      <c r="C3451" t="s">
        <v>82</v>
      </c>
      <c r="D3451" t="s">
        <v>3836</v>
      </c>
      <c r="E3451" t="s">
        <v>6836</v>
      </c>
      <c r="F3451" t="s">
        <v>3838</v>
      </c>
      <c r="G3451" t="s">
        <v>101</v>
      </c>
      <c r="H3451">
        <v>45653</v>
      </c>
      <c r="I3451">
        <v>-1605.2</v>
      </c>
      <c r="Q3451" t="s">
        <v>49</v>
      </c>
    </row>
    <row r="3452" spans="2:17" hidden="1" x14ac:dyDescent="0.25">
      <c r="B3452">
        <v>104758</v>
      </c>
      <c r="C3452" t="s">
        <v>188</v>
      </c>
      <c r="D3452" t="s">
        <v>3836</v>
      </c>
      <c r="E3452" t="s">
        <v>6837</v>
      </c>
      <c r="F3452" t="s">
        <v>6838</v>
      </c>
      <c r="G3452" t="s">
        <v>79</v>
      </c>
      <c r="H3452">
        <v>45642</v>
      </c>
      <c r="I3452">
        <v>6604.32</v>
      </c>
      <c r="Q3452" t="s">
        <v>49</v>
      </c>
    </row>
    <row r="3453" spans="2:17" hidden="1" x14ac:dyDescent="0.25">
      <c r="B3453">
        <v>2458</v>
      </c>
      <c r="C3453" t="s">
        <v>6840</v>
      </c>
      <c r="D3453" t="s">
        <v>3836</v>
      </c>
      <c r="E3453" t="s">
        <v>6841</v>
      </c>
      <c r="F3453" t="s">
        <v>6842</v>
      </c>
      <c r="G3453" t="s">
        <v>79</v>
      </c>
      <c r="H3453">
        <v>45707</v>
      </c>
      <c r="I3453">
        <v>16912.04</v>
      </c>
      <c r="Q3453" t="s">
        <v>49</v>
      </c>
    </row>
    <row r="3454" spans="2:17" hidden="1" x14ac:dyDescent="0.25">
      <c r="B3454">
        <v>108481</v>
      </c>
      <c r="C3454" t="s">
        <v>121</v>
      </c>
      <c r="D3454" t="s">
        <v>3836</v>
      </c>
      <c r="E3454" t="s">
        <v>6843</v>
      </c>
      <c r="F3454" t="s">
        <v>6844</v>
      </c>
      <c r="G3454" t="s">
        <v>79</v>
      </c>
      <c r="H3454">
        <v>45588</v>
      </c>
      <c r="I3454">
        <v>1461.76</v>
      </c>
      <c r="Q3454" t="s">
        <v>49</v>
      </c>
    </row>
    <row r="3455" spans="2:17" hidden="1" x14ac:dyDescent="0.25">
      <c r="B3455">
        <v>107786</v>
      </c>
      <c r="C3455" t="s">
        <v>242</v>
      </c>
      <c r="D3455" t="s">
        <v>3836</v>
      </c>
      <c r="E3455" t="s">
        <v>6845</v>
      </c>
      <c r="F3455" t="s">
        <v>5614</v>
      </c>
      <c r="G3455" t="s">
        <v>101</v>
      </c>
      <c r="H3455">
        <v>45666</v>
      </c>
      <c r="I3455">
        <v>-266.22000000000003</v>
      </c>
      <c r="Q3455" t="s">
        <v>49</v>
      </c>
    </row>
    <row r="3456" spans="2:17" hidden="1" x14ac:dyDescent="0.25">
      <c r="B3456">
        <v>107776</v>
      </c>
      <c r="C3456" t="s">
        <v>151</v>
      </c>
      <c r="D3456" t="s">
        <v>3836</v>
      </c>
      <c r="E3456" t="s">
        <v>6846</v>
      </c>
      <c r="F3456" t="s">
        <v>6847</v>
      </c>
      <c r="G3456" t="s">
        <v>79</v>
      </c>
      <c r="H3456">
        <v>45630</v>
      </c>
      <c r="I3456">
        <v>42.99</v>
      </c>
      <c r="Q3456" t="s">
        <v>49</v>
      </c>
    </row>
    <row r="3457" spans="2:17" hidden="1" x14ac:dyDescent="0.25">
      <c r="B3457">
        <v>107786</v>
      </c>
      <c r="C3457" t="s">
        <v>242</v>
      </c>
      <c r="D3457" t="s">
        <v>3836</v>
      </c>
      <c r="E3457" t="s">
        <v>6848</v>
      </c>
      <c r="F3457" t="s">
        <v>6607</v>
      </c>
      <c r="G3457" t="s">
        <v>101</v>
      </c>
      <c r="H3457">
        <v>45677</v>
      </c>
      <c r="I3457">
        <v>457.84</v>
      </c>
      <c r="Q3457" t="s">
        <v>49</v>
      </c>
    </row>
    <row r="3458" spans="2:17" hidden="1" x14ac:dyDescent="0.25">
      <c r="B3458">
        <v>104758</v>
      </c>
      <c r="C3458" t="s">
        <v>188</v>
      </c>
      <c r="D3458" t="s">
        <v>3836</v>
      </c>
      <c r="E3458" t="s">
        <v>6849</v>
      </c>
      <c r="F3458" t="s">
        <v>6850</v>
      </c>
      <c r="G3458" t="s">
        <v>79</v>
      </c>
      <c r="H3458">
        <v>45652</v>
      </c>
      <c r="I3458">
        <v>210.06</v>
      </c>
      <c r="Q3458" t="s">
        <v>49</v>
      </c>
    </row>
    <row r="3459" spans="2:17" hidden="1" x14ac:dyDescent="0.25">
      <c r="B3459">
        <v>104758</v>
      </c>
      <c r="C3459" t="s">
        <v>188</v>
      </c>
      <c r="D3459" t="s">
        <v>3836</v>
      </c>
      <c r="E3459" t="s">
        <v>6851</v>
      </c>
      <c r="F3459" t="s">
        <v>6852</v>
      </c>
      <c r="G3459" t="s">
        <v>101</v>
      </c>
      <c r="H3459">
        <v>45699</v>
      </c>
      <c r="I3459">
        <v>573.96</v>
      </c>
      <c r="Q3459" t="s">
        <v>49</v>
      </c>
    </row>
    <row r="3460" spans="2:17" hidden="1" x14ac:dyDescent="0.25">
      <c r="B3460">
        <v>107776</v>
      </c>
      <c r="C3460" t="s">
        <v>151</v>
      </c>
      <c r="D3460" t="s">
        <v>3836</v>
      </c>
      <c r="E3460" t="s">
        <v>6853</v>
      </c>
      <c r="F3460" t="s">
        <v>6854</v>
      </c>
      <c r="G3460" t="s">
        <v>79</v>
      </c>
      <c r="H3460">
        <v>45581</v>
      </c>
      <c r="I3460">
        <v>183.56</v>
      </c>
      <c r="Q3460" t="s">
        <v>49</v>
      </c>
    </row>
    <row r="3461" spans="2:17" hidden="1" x14ac:dyDescent="0.25">
      <c r="B3461">
        <v>108481</v>
      </c>
      <c r="C3461" t="s">
        <v>121</v>
      </c>
      <c r="D3461" t="s">
        <v>3836</v>
      </c>
      <c r="E3461" t="s">
        <v>6855</v>
      </c>
      <c r="F3461" t="s">
        <v>4058</v>
      </c>
      <c r="G3461" t="s">
        <v>79</v>
      </c>
      <c r="H3461">
        <v>45645</v>
      </c>
      <c r="I3461">
        <v>11337.59</v>
      </c>
      <c r="Q3461" t="s">
        <v>49</v>
      </c>
    </row>
    <row r="3462" spans="2:17" hidden="1" x14ac:dyDescent="0.25">
      <c r="B3462">
        <v>122430</v>
      </c>
      <c r="C3462" t="s">
        <v>127</v>
      </c>
      <c r="D3462" t="s">
        <v>3836</v>
      </c>
      <c r="E3462" t="s">
        <v>6856</v>
      </c>
      <c r="F3462" t="s">
        <v>6857</v>
      </c>
      <c r="G3462" t="s">
        <v>79</v>
      </c>
      <c r="H3462">
        <v>45604</v>
      </c>
      <c r="I3462">
        <v>420.72</v>
      </c>
      <c r="Q3462" t="s">
        <v>49</v>
      </c>
    </row>
    <row r="3463" spans="2:17" hidden="1" x14ac:dyDescent="0.25">
      <c r="B3463">
        <v>127228</v>
      </c>
      <c r="C3463" t="s">
        <v>355</v>
      </c>
      <c r="D3463" t="s">
        <v>3836</v>
      </c>
      <c r="E3463" t="s">
        <v>6858</v>
      </c>
      <c r="F3463" t="s">
        <v>6859</v>
      </c>
      <c r="G3463" t="s">
        <v>101</v>
      </c>
      <c r="H3463">
        <v>45685</v>
      </c>
      <c r="I3463">
        <v>20899.95</v>
      </c>
      <c r="Q3463" t="s">
        <v>49</v>
      </c>
    </row>
    <row r="3464" spans="2:17" hidden="1" x14ac:dyDescent="0.25">
      <c r="B3464">
        <v>103423</v>
      </c>
      <c r="C3464" t="s">
        <v>82</v>
      </c>
      <c r="D3464" t="s">
        <v>3836</v>
      </c>
      <c r="E3464" t="s">
        <v>6860</v>
      </c>
      <c r="F3464" t="s">
        <v>6861</v>
      </c>
      <c r="G3464" t="s">
        <v>79</v>
      </c>
      <c r="H3464">
        <v>45572</v>
      </c>
      <c r="I3464">
        <v>9722.61</v>
      </c>
      <c r="Q3464" t="s">
        <v>49</v>
      </c>
    </row>
    <row r="3465" spans="2:17" hidden="1" x14ac:dyDescent="0.25">
      <c r="B3465">
        <v>104758</v>
      </c>
      <c r="C3465" t="s">
        <v>188</v>
      </c>
      <c r="D3465" t="s">
        <v>3836</v>
      </c>
      <c r="E3465" t="s">
        <v>6862</v>
      </c>
      <c r="F3465" t="s">
        <v>6863</v>
      </c>
      <c r="G3465" t="s">
        <v>79</v>
      </c>
      <c r="H3465">
        <v>45615</v>
      </c>
      <c r="I3465">
        <v>184.8</v>
      </c>
      <c r="Q3465" t="s">
        <v>49</v>
      </c>
    </row>
    <row r="3466" spans="2:17" hidden="1" x14ac:dyDescent="0.25">
      <c r="B3466">
        <v>109043</v>
      </c>
      <c r="C3466" t="s">
        <v>2533</v>
      </c>
      <c r="D3466" t="s">
        <v>3836</v>
      </c>
      <c r="E3466" t="s">
        <v>6864</v>
      </c>
      <c r="F3466" t="s">
        <v>6865</v>
      </c>
      <c r="G3466" t="s">
        <v>79</v>
      </c>
      <c r="H3466">
        <v>45629</v>
      </c>
      <c r="I3466">
        <v>620.73</v>
      </c>
      <c r="Q3466" t="s">
        <v>49</v>
      </c>
    </row>
    <row r="3467" spans="2:17" hidden="1" x14ac:dyDescent="0.25">
      <c r="B3467">
        <v>107297</v>
      </c>
      <c r="C3467" t="s">
        <v>286</v>
      </c>
      <c r="D3467" t="s">
        <v>3836</v>
      </c>
      <c r="E3467" t="s">
        <v>6866</v>
      </c>
      <c r="F3467" t="s">
        <v>5834</v>
      </c>
      <c r="G3467" t="s">
        <v>79</v>
      </c>
      <c r="H3467">
        <v>45638</v>
      </c>
      <c r="I3467">
        <v>1644.17</v>
      </c>
      <c r="Q3467" t="s">
        <v>49</v>
      </c>
    </row>
    <row r="3468" spans="2:17" hidden="1" x14ac:dyDescent="0.25">
      <c r="B3468">
        <v>107786</v>
      </c>
      <c r="C3468" t="s">
        <v>242</v>
      </c>
      <c r="D3468" t="s">
        <v>3836</v>
      </c>
      <c r="E3468" t="s">
        <v>6867</v>
      </c>
      <c r="F3468" t="s">
        <v>3956</v>
      </c>
      <c r="G3468" t="s">
        <v>79</v>
      </c>
      <c r="H3468">
        <v>45616</v>
      </c>
      <c r="I3468">
        <v>312.3</v>
      </c>
      <c r="Q3468" t="s">
        <v>49</v>
      </c>
    </row>
    <row r="3469" spans="2:17" hidden="1" x14ac:dyDescent="0.25">
      <c r="B3469">
        <v>107776</v>
      </c>
      <c r="C3469" t="s">
        <v>151</v>
      </c>
      <c r="D3469" t="s">
        <v>3836</v>
      </c>
      <c r="E3469" t="s">
        <v>6868</v>
      </c>
      <c r="F3469" t="s">
        <v>6567</v>
      </c>
      <c r="G3469" t="s">
        <v>79</v>
      </c>
      <c r="H3469">
        <v>45630</v>
      </c>
      <c r="I3469">
        <v>354.75</v>
      </c>
      <c r="Q3469" t="s">
        <v>49</v>
      </c>
    </row>
    <row r="3470" spans="2:17" hidden="1" x14ac:dyDescent="0.25">
      <c r="B3470">
        <v>107768</v>
      </c>
      <c r="C3470" t="s">
        <v>225</v>
      </c>
      <c r="D3470" t="s">
        <v>3836</v>
      </c>
      <c r="E3470" t="s">
        <v>6869</v>
      </c>
      <c r="F3470" t="s">
        <v>6870</v>
      </c>
      <c r="G3470" t="s">
        <v>79</v>
      </c>
      <c r="H3470">
        <v>45631</v>
      </c>
      <c r="I3470">
        <v>417.75</v>
      </c>
      <c r="Q3470" t="s">
        <v>49</v>
      </c>
    </row>
    <row r="3471" spans="2:17" hidden="1" x14ac:dyDescent="0.25">
      <c r="B3471">
        <v>107786</v>
      </c>
      <c r="C3471" t="s">
        <v>242</v>
      </c>
      <c r="D3471" t="s">
        <v>3836</v>
      </c>
      <c r="E3471" t="s">
        <v>6871</v>
      </c>
      <c r="F3471" t="s">
        <v>6872</v>
      </c>
      <c r="G3471" t="s">
        <v>101</v>
      </c>
      <c r="H3471">
        <v>45686</v>
      </c>
      <c r="I3471">
        <v>446.76</v>
      </c>
      <c r="Q3471" t="s">
        <v>49</v>
      </c>
    </row>
    <row r="3472" spans="2:17" hidden="1" x14ac:dyDescent="0.25">
      <c r="B3472">
        <v>129332</v>
      </c>
      <c r="C3472" t="s">
        <v>3875</v>
      </c>
      <c r="D3472" t="s">
        <v>3836</v>
      </c>
      <c r="E3472" t="s">
        <v>6873</v>
      </c>
      <c r="F3472" t="s">
        <v>6874</v>
      </c>
      <c r="G3472" t="s">
        <v>79</v>
      </c>
      <c r="H3472">
        <v>45719</v>
      </c>
      <c r="I3472">
        <v>0</v>
      </c>
      <c r="Q3472" t="s">
        <v>49</v>
      </c>
    </row>
    <row r="3473" spans="2:17" hidden="1" x14ac:dyDescent="0.25">
      <c r="B3473">
        <v>107776</v>
      </c>
      <c r="C3473" t="s">
        <v>151</v>
      </c>
      <c r="D3473" t="s">
        <v>3836</v>
      </c>
      <c r="E3473" t="s">
        <v>6875</v>
      </c>
      <c r="F3473" t="s">
        <v>6876</v>
      </c>
      <c r="G3473" t="s">
        <v>79</v>
      </c>
      <c r="H3473">
        <v>45588</v>
      </c>
      <c r="I3473">
        <v>1305.58</v>
      </c>
      <c r="Q3473" t="s">
        <v>49</v>
      </c>
    </row>
    <row r="3474" spans="2:17" hidden="1" x14ac:dyDescent="0.25">
      <c r="B3474">
        <v>126952</v>
      </c>
      <c r="C3474" t="s">
        <v>4360</v>
      </c>
      <c r="D3474" t="s">
        <v>3836</v>
      </c>
      <c r="E3474" t="s">
        <v>6877</v>
      </c>
      <c r="F3474" t="s">
        <v>6878</v>
      </c>
      <c r="G3474" t="s">
        <v>79</v>
      </c>
      <c r="H3474">
        <v>45607</v>
      </c>
      <c r="I3474">
        <v>11760</v>
      </c>
      <c r="Q3474" t="s">
        <v>49</v>
      </c>
    </row>
    <row r="3475" spans="2:17" hidden="1" x14ac:dyDescent="0.25">
      <c r="B3475">
        <v>104758</v>
      </c>
      <c r="C3475" t="s">
        <v>188</v>
      </c>
      <c r="D3475" t="s">
        <v>3836</v>
      </c>
      <c r="E3475" t="s">
        <v>6879</v>
      </c>
      <c r="F3475" t="s">
        <v>6880</v>
      </c>
      <c r="G3475" t="s">
        <v>79</v>
      </c>
      <c r="H3475">
        <v>45643</v>
      </c>
      <c r="I3475">
        <v>781.2</v>
      </c>
      <c r="Q3475" t="s">
        <v>49</v>
      </c>
    </row>
    <row r="3476" spans="2:17" hidden="1" x14ac:dyDescent="0.25">
      <c r="B3476">
        <v>122247</v>
      </c>
      <c r="C3476" t="s">
        <v>111</v>
      </c>
      <c r="D3476" t="s">
        <v>3836</v>
      </c>
      <c r="E3476" t="s">
        <v>6881</v>
      </c>
      <c r="F3476" t="s">
        <v>5749</v>
      </c>
      <c r="G3476" t="s">
        <v>79</v>
      </c>
      <c r="H3476">
        <v>45583</v>
      </c>
      <c r="I3476">
        <v>2967</v>
      </c>
      <c r="Q3476" t="s">
        <v>49</v>
      </c>
    </row>
    <row r="3477" spans="2:17" hidden="1" x14ac:dyDescent="0.25">
      <c r="B3477">
        <v>121550</v>
      </c>
      <c r="C3477" t="s">
        <v>418</v>
      </c>
      <c r="D3477" t="s">
        <v>3836</v>
      </c>
      <c r="E3477" t="s">
        <v>6882</v>
      </c>
      <c r="F3477" t="s">
        <v>4133</v>
      </c>
      <c r="G3477" t="s">
        <v>101</v>
      </c>
      <c r="H3477">
        <v>45702</v>
      </c>
      <c r="I3477">
        <v>3581.12</v>
      </c>
      <c r="Q3477" t="s">
        <v>49</v>
      </c>
    </row>
    <row r="3478" spans="2:17" hidden="1" x14ac:dyDescent="0.25">
      <c r="B3478">
        <v>107486</v>
      </c>
      <c r="C3478" t="s">
        <v>308</v>
      </c>
      <c r="D3478" t="s">
        <v>3836</v>
      </c>
      <c r="E3478" t="s">
        <v>6883</v>
      </c>
      <c r="F3478" t="s">
        <v>6884</v>
      </c>
      <c r="G3478" t="s">
        <v>79</v>
      </c>
      <c r="H3478">
        <v>45583</v>
      </c>
      <c r="I3478">
        <v>527.39</v>
      </c>
      <c r="Q3478" t="s">
        <v>49</v>
      </c>
    </row>
    <row r="3479" spans="2:17" hidden="1" x14ac:dyDescent="0.25">
      <c r="B3479">
        <v>103423</v>
      </c>
      <c r="C3479" t="s">
        <v>82</v>
      </c>
      <c r="D3479" t="s">
        <v>3836</v>
      </c>
      <c r="E3479" t="s">
        <v>6885</v>
      </c>
      <c r="F3479" t="s">
        <v>5269</v>
      </c>
      <c r="G3479" t="s">
        <v>79</v>
      </c>
      <c r="H3479">
        <v>45608</v>
      </c>
      <c r="I3479">
        <v>1464.55</v>
      </c>
      <c r="Q3479" t="s">
        <v>49</v>
      </c>
    </row>
    <row r="3480" spans="2:17" hidden="1" x14ac:dyDescent="0.25">
      <c r="B3480">
        <v>127228</v>
      </c>
      <c r="C3480" t="s">
        <v>355</v>
      </c>
      <c r="D3480" t="s">
        <v>3836</v>
      </c>
      <c r="E3480" t="s">
        <v>6886</v>
      </c>
      <c r="F3480" t="s">
        <v>6887</v>
      </c>
      <c r="G3480" t="s">
        <v>101</v>
      </c>
      <c r="H3480">
        <v>45660</v>
      </c>
      <c r="I3480">
        <v>3079.45</v>
      </c>
      <c r="Q3480" t="s">
        <v>49</v>
      </c>
    </row>
    <row r="3481" spans="2:17" hidden="1" x14ac:dyDescent="0.25">
      <c r="B3481">
        <v>107786</v>
      </c>
      <c r="C3481" t="s">
        <v>242</v>
      </c>
      <c r="D3481" t="s">
        <v>3836</v>
      </c>
      <c r="E3481" t="s">
        <v>6888</v>
      </c>
      <c r="F3481" t="s">
        <v>6889</v>
      </c>
      <c r="G3481" t="s">
        <v>79</v>
      </c>
      <c r="H3481">
        <v>45572</v>
      </c>
      <c r="I3481">
        <v>95.35</v>
      </c>
      <c r="Q3481" t="s">
        <v>49</v>
      </c>
    </row>
    <row r="3482" spans="2:17" hidden="1" x14ac:dyDescent="0.25">
      <c r="B3482">
        <v>107659</v>
      </c>
      <c r="C3482" t="s">
        <v>679</v>
      </c>
      <c r="D3482" t="s">
        <v>3836</v>
      </c>
      <c r="E3482" t="s">
        <v>6890</v>
      </c>
      <c r="F3482" t="s">
        <v>6891</v>
      </c>
      <c r="G3482" t="s">
        <v>79</v>
      </c>
      <c r="H3482">
        <v>45645</v>
      </c>
      <c r="I3482">
        <v>144.9</v>
      </c>
      <c r="Q3482" t="s">
        <v>49</v>
      </c>
    </row>
    <row r="3483" spans="2:17" hidden="1" x14ac:dyDescent="0.25">
      <c r="B3483">
        <v>107786</v>
      </c>
      <c r="C3483" t="s">
        <v>242</v>
      </c>
      <c r="D3483" t="s">
        <v>3836</v>
      </c>
      <c r="E3483" t="s">
        <v>6892</v>
      </c>
      <c r="F3483" t="s">
        <v>6893</v>
      </c>
      <c r="G3483" t="s">
        <v>79</v>
      </c>
      <c r="H3483">
        <v>45618</v>
      </c>
      <c r="I3483">
        <v>192.28</v>
      </c>
      <c r="Q3483" t="s">
        <v>49</v>
      </c>
    </row>
    <row r="3484" spans="2:17" x14ac:dyDescent="0.25">
      <c r="B3484">
        <v>108164</v>
      </c>
      <c r="C3484" t="s">
        <v>86</v>
      </c>
      <c r="D3484" t="s">
        <v>6895</v>
      </c>
      <c r="E3484" t="s">
        <v>6896</v>
      </c>
      <c r="F3484" t="s">
        <v>6897</v>
      </c>
      <c r="G3484" t="s">
        <v>101</v>
      </c>
      <c r="H3484">
        <v>45692</v>
      </c>
      <c r="I3484">
        <v>340.3</v>
      </c>
      <c r="J3484" t="s">
        <v>21</v>
      </c>
      <c r="K3484">
        <v>47.7</v>
      </c>
      <c r="M3484">
        <v>10</v>
      </c>
      <c r="N3484" t="s">
        <v>42</v>
      </c>
      <c r="P3484">
        <v>5.5</v>
      </c>
      <c r="Q3484" t="s">
        <v>53</v>
      </c>
    </row>
    <row r="3485" spans="2:17" x14ac:dyDescent="0.25">
      <c r="B3485">
        <v>103423</v>
      </c>
      <c r="C3485" t="s">
        <v>82</v>
      </c>
      <c r="D3485" t="s">
        <v>6895</v>
      </c>
      <c r="E3485" t="s">
        <v>6898</v>
      </c>
      <c r="F3485" t="s">
        <v>6899</v>
      </c>
      <c r="G3485" t="s">
        <v>101</v>
      </c>
      <c r="H3485">
        <v>45700</v>
      </c>
      <c r="I3485">
        <v>9164.32</v>
      </c>
      <c r="J3485" t="s">
        <v>22</v>
      </c>
      <c r="K3485">
        <v>381.88</v>
      </c>
      <c r="L3485">
        <v>164.2</v>
      </c>
      <c r="M3485">
        <v>570</v>
      </c>
      <c r="N3485" t="s">
        <v>42</v>
      </c>
      <c r="P3485">
        <v>530.1</v>
      </c>
      <c r="Q3485" t="s">
        <v>53</v>
      </c>
    </row>
    <row r="3486" spans="2:17" x14ac:dyDescent="0.25">
      <c r="B3486">
        <v>103423</v>
      </c>
      <c r="C3486" t="s">
        <v>82</v>
      </c>
      <c r="D3486" t="s">
        <v>6895</v>
      </c>
      <c r="E3486" t="s">
        <v>6900</v>
      </c>
      <c r="F3486" t="s">
        <v>6901</v>
      </c>
      <c r="G3486" t="s">
        <v>79</v>
      </c>
      <c r="H3486">
        <v>45588</v>
      </c>
      <c r="I3486">
        <v>4971.96</v>
      </c>
      <c r="J3486" t="s">
        <v>22</v>
      </c>
      <c r="K3486">
        <v>192.13</v>
      </c>
      <c r="L3486">
        <v>78.77</v>
      </c>
      <c r="M3486">
        <v>287</v>
      </c>
      <c r="N3486" t="s">
        <v>42</v>
      </c>
      <c r="P3486">
        <v>266.91000000000003</v>
      </c>
      <c r="Q3486" t="s">
        <v>53</v>
      </c>
    </row>
    <row r="3487" spans="2:17" x14ac:dyDescent="0.25">
      <c r="B3487">
        <v>103423</v>
      </c>
      <c r="C3487" t="s">
        <v>82</v>
      </c>
      <c r="D3487" t="s">
        <v>6895</v>
      </c>
      <c r="E3487" t="s">
        <v>6902</v>
      </c>
      <c r="F3487" t="s">
        <v>6903</v>
      </c>
      <c r="G3487" t="s">
        <v>79</v>
      </c>
      <c r="H3487">
        <v>45572</v>
      </c>
      <c r="I3487">
        <v>588.75</v>
      </c>
      <c r="J3487" t="s">
        <v>22</v>
      </c>
      <c r="K3487">
        <v>37</v>
      </c>
      <c r="M3487">
        <v>25</v>
      </c>
      <c r="N3487" t="s">
        <v>42</v>
      </c>
      <c r="P3487">
        <v>23.25</v>
      </c>
      <c r="Q3487" t="s">
        <v>53</v>
      </c>
    </row>
    <row r="3488" spans="2:17" x14ac:dyDescent="0.25">
      <c r="B3488">
        <v>102775</v>
      </c>
      <c r="C3488" t="s">
        <v>75</v>
      </c>
      <c r="D3488" t="s">
        <v>6895</v>
      </c>
      <c r="E3488" t="s">
        <v>6904</v>
      </c>
      <c r="F3488" t="s">
        <v>6905</v>
      </c>
      <c r="G3488" t="s">
        <v>79</v>
      </c>
      <c r="H3488">
        <v>45575</v>
      </c>
      <c r="I3488">
        <v>17805.66</v>
      </c>
      <c r="J3488" t="s">
        <v>22</v>
      </c>
      <c r="K3488">
        <v>429.26</v>
      </c>
      <c r="M3488">
        <v>765.44</v>
      </c>
      <c r="N3488" t="s">
        <v>42</v>
      </c>
      <c r="P3488">
        <v>711.8592000000001</v>
      </c>
      <c r="Q3488" t="s">
        <v>53</v>
      </c>
    </row>
    <row r="3489" spans="2:17" x14ac:dyDescent="0.25">
      <c r="B3489">
        <v>103423</v>
      </c>
      <c r="C3489" t="s">
        <v>82</v>
      </c>
      <c r="D3489" t="s">
        <v>6895</v>
      </c>
      <c r="E3489" t="s">
        <v>6906</v>
      </c>
      <c r="F3489" t="s">
        <v>6907</v>
      </c>
      <c r="G3489" t="s">
        <v>79</v>
      </c>
      <c r="H3489">
        <v>45631</v>
      </c>
      <c r="I3489">
        <v>19099.14</v>
      </c>
      <c r="J3489" t="s">
        <v>22</v>
      </c>
      <c r="K3489">
        <v>626.70000000000005</v>
      </c>
      <c r="L3489">
        <v>226.56</v>
      </c>
      <c r="M3489">
        <v>580.27777800000001</v>
      </c>
      <c r="N3489" t="s">
        <v>42</v>
      </c>
      <c r="P3489">
        <v>539.65833354000006</v>
      </c>
      <c r="Q3489" t="s">
        <v>53</v>
      </c>
    </row>
    <row r="3490" spans="2:17" x14ac:dyDescent="0.25">
      <c r="B3490">
        <v>121550</v>
      </c>
      <c r="C3490" t="s">
        <v>418</v>
      </c>
      <c r="D3490" t="s">
        <v>6895</v>
      </c>
      <c r="E3490" t="s">
        <v>6908</v>
      </c>
      <c r="F3490" t="s">
        <v>6909</v>
      </c>
      <c r="G3490" t="s">
        <v>79</v>
      </c>
      <c r="H3490">
        <v>45587</v>
      </c>
      <c r="I3490">
        <v>19130.560000000001</v>
      </c>
      <c r="J3490" t="s">
        <v>22</v>
      </c>
      <c r="K3490">
        <v>788.8</v>
      </c>
      <c r="M3490">
        <v>928</v>
      </c>
      <c r="N3490" t="s">
        <v>42</v>
      </c>
      <c r="P3490">
        <v>863.04000000000008</v>
      </c>
      <c r="Q3490" t="s">
        <v>53</v>
      </c>
    </row>
    <row r="3491" spans="2:17" x14ac:dyDescent="0.25">
      <c r="B3491">
        <v>103423</v>
      </c>
      <c r="C3491" t="s">
        <v>82</v>
      </c>
      <c r="D3491" t="s">
        <v>6895</v>
      </c>
      <c r="E3491" t="s">
        <v>6910</v>
      </c>
      <c r="F3491" t="s">
        <v>6911</v>
      </c>
      <c r="G3491" t="s">
        <v>79</v>
      </c>
      <c r="H3491">
        <v>45603</v>
      </c>
      <c r="I3491">
        <v>42856.59</v>
      </c>
      <c r="J3491" t="s">
        <v>22</v>
      </c>
      <c r="K3491">
        <v>1408.03</v>
      </c>
      <c r="L3491">
        <v>570.25</v>
      </c>
      <c r="M3491">
        <v>1531</v>
      </c>
      <c r="N3491" t="s">
        <v>42</v>
      </c>
      <c r="P3491">
        <v>1423.8300000000002</v>
      </c>
      <c r="Q3491" t="s">
        <v>53</v>
      </c>
    </row>
    <row r="3492" spans="2:17" x14ac:dyDescent="0.25">
      <c r="B3492">
        <v>103423</v>
      </c>
      <c r="C3492" t="s">
        <v>82</v>
      </c>
      <c r="D3492" t="s">
        <v>6895</v>
      </c>
      <c r="E3492" t="s">
        <v>6912</v>
      </c>
      <c r="F3492" t="s">
        <v>6913</v>
      </c>
      <c r="G3492" t="s">
        <v>101</v>
      </c>
      <c r="H3492">
        <v>45716</v>
      </c>
      <c r="I3492">
        <v>24938.45</v>
      </c>
      <c r="J3492" t="s">
        <v>22</v>
      </c>
      <c r="K3492">
        <v>943</v>
      </c>
      <c r="L3492">
        <v>410.2</v>
      </c>
      <c r="M3492">
        <v>1815</v>
      </c>
      <c r="N3492" t="s">
        <v>42</v>
      </c>
      <c r="P3492">
        <v>1687.95</v>
      </c>
      <c r="Q3492" t="s">
        <v>53</v>
      </c>
    </row>
    <row r="3493" spans="2:17" x14ac:dyDescent="0.25">
      <c r="B3493">
        <v>103423</v>
      </c>
      <c r="C3493" t="s">
        <v>82</v>
      </c>
      <c r="D3493" t="s">
        <v>6895</v>
      </c>
      <c r="E3493" t="s">
        <v>6914</v>
      </c>
      <c r="F3493" t="s">
        <v>6915</v>
      </c>
      <c r="G3493" t="s">
        <v>79</v>
      </c>
      <c r="H3493">
        <v>45587</v>
      </c>
      <c r="I3493">
        <v>15923.65</v>
      </c>
      <c r="J3493" t="s">
        <v>22</v>
      </c>
      <c r="K3493">
        <v>488.35</v>
      </c>
      <c r="L3493">
        <v>200.22</v>
      </c>
      <c r="M3493">
        <v>530.99</v>
      </c>
      <c r="N3493" t="s">
        <v>42</v>
      </c>
      <c r="P3493">
        <v>493.82070000000004</v>
      </c>
      <c r="Q3493" t="s">
        <v>53</v>
      </c>
    </row>
    <row r="3494" spans="2:17" x14ac:dyDescent="0.25">
      <c r="B3494">
        <v>121550</v>
      </c>
      <c r="C3494" t="s">
        <v>418</v>
      </c>
      <c r="D3494" t="s">
        <v>6895</v>
      </c>
      <c r="E3494" t="s">
        <v>6916</v>
      </c>
      <c r="F3494" t="s">
        <v>6917</v>
      </c>
      <c r="G3494" t="s">
        <v>101</v>
      </c>
      <c r="H3494">
        <v>45698</v>
      </c>
      <c r="I3494">
        <v>2015.8</v>
      </c>
      <c r="J3494" t="s">
        <v>44</v>
      </c>
      <c r="K3494">
        <v>88</v>
      </c>
      <c r="L3494">
        <v>88</v>
      </c>
      <c r="M3494">
        <v>1836</v>
      </c>
      <c r="N3494" t="s">
        <v>39</v>
      </c>
      <c r="O3494">
        <v>1242.1500000000001</v>
      </c>
      <c r="P3494">
        <v>223.09014000000002</v>
      </c>
      <c r="Q3494" t="s">
        <v>53</v>
      </c>
    </row>
    <row r="3495" spans="2:17" x14ac:dyDescent="0.25">
      <c r="B3495">
        <v>108164</v>
      </c>
      <c r="C3495" t="s">
        <v>86</v>
      </c>
      <c r="D3495" t="s">
        <v>6895</v>
      </c>
      <c r="E3495" t="s">
        <v>6918</v>
      </c>
      <c r="F3495" t="s">
        <v>6919</v>
      </c>
      <c r="G3495" t="s">
        <v>79</v>
      </c>
      <c r="H3495">
        <v>45644</v>
      </c>
      <c r="I3495">
        <v>1901.68</v>
      </c>
      <c r="J3495" t="s">
        <v>44</v>
      </c>
      <c r="K3495">
        <v>170.38</v>
      </c>
      <c r="M3495">
        <v>870</v>
      </c>
      <c r="N3495" t="s">
        <v>39</v>
      </c>
      <c r="O3495">
        <v>1006.6</v>
      </c>
      <c r="P3495">
        <v>180.78536000000003</v>
      </c>
      <c r="Q3495" t="s">
        <v>53</v>
      </c>
    </row>
    <row r="3496" spans="2:17" x14ac:dyDescent="0.25">
      <c r="B3496">
        <v>102775</v>
      </c>
      <c r="C3496" t="s">
        <v>75</v>
      </c>
      <c r="D3496" t="s">
        <v>6895</v>
      </c>
      <c r="E3496" t="s">
        <v>6920</v>
      </c>
      <c r="F3496" t="s">
        <v>6921</v>
      </c>
      <c r="G3496" t="s">
        <v>101</v>
      </c>
      <c r="H3496">
        <v>45646</v>
      </c>
      <c r="I3496">
        <v>1671.41</v>
      </c>
      <c r="J3496" t="s">
        <v>44</v>
      </c>
      <c r="K3496">
        <v>137.05000000000001</v>
      </c>
      <c r="M3496">
        <v>457.47</v>
      </c>
      <c r="N3496" t="s">
        <v>39</v>
      </c>
      <c r="O3496">
        <v>680</v>
      </c>
      <c r="P3496">
        <v>122.128</v>
      </c>
      <c r="Q3496" t="s">
        <v>53</v>
      </c>
    </row>
    <row r="3497" spans="2:17" x14ac:dyDescent="0.25">
      <c r="B3497">
        <v>126695</v>
      </c>
      <c r="C3497" t="s">
        <v>167</v>
      </c>
      <c r="D3497" t="s">
        <v>6895</v>
      </c>
      <c r="E3497" t="s">
        <v>6922</v>
      </c>
      <c r="F3497" t="s">
        <v>6923</v>
      </c>
      <c r="G3497" t="s">
        <v>101</v>
      </c>
      <c r="H3497">
        <v>45701</v>
      </c>
      <c r="I3497">
        <v>1465.8</v>
      </c>
      <c r="J3497" t="s">
        <v>44</v>
      </c>
      <c r="K3497">
        <v>105</v>
      </c>
      <c r="M3497">
        <v>360</v>
      </c>
      <c r="N3497" t="s">
        <v>39</v>
      </c>
      <c r="O3497">
        <v>360</v>
      </c>
      <c r="P3497">
        <v>64.656000000000006</v>
      </c>
      <c r="Q3497" t="s">
        <v>53</v>
      </c>
    </row>
    <row r="3498" spans="2:17" x14ac:dyDescent="0.25">
      <c r="B3498">
        <v>129612</v>
      </c>
      <c r="C3498" t="s">
        <v>282</v>
      </c>
      <c r="D3498" t="s">
        <v>6895</v>
      </c>
      <c r="E3498" t="s">
        <v>6924</v>
      </c>
      <c r="F3498" t="s">
        <v>6925</v>
      </c>
      <c r="G3498" t="s">
        <v>79</v>
      </c>
      <c r="H3498">
        <v>45579</v>
      </c>
      <c r="I3498">
        <v>97760.65</v>
      </c>
      <c r="J3498" t="s">
        <v>44</v>
      </c>
      <c r="K3498">
        <v>3531.94</v>
      </c>
      <c r="L3498">
        <v>1920.02</v>
      </c>
      <c r="M3498">
        <v>25015.9</v>
      </c>
      <c r="N3498" t="s">
        <v>39</v>
      </c>
      <c r="O3498">
        <v>28943.919999999998</v>
      </c>
      <c r="P3498">
        <v>5198.3280320000003</v>
      </c>
      <c r="Q3498" t="s">
        <v>53</v>
      </c>
    </row>
    <row r="3499" spans="2:17" x14ac:dyDescent="0.25">
      <c r="B3499">
        <v>108164</v>
      </c>
      <c r="C3499" t="s">
        <v>86</v>
      </c>
      <c r="D3499" t="s">
        <v>6895</v>
      </c>
      <c r="E3499" t="s">
        <v>6926</v>
      </c>
      <c r="F3499" t="s">
        <v>6927</v>
      </c>
      <c r="G3499" t="s">
        <v>101</v>
      </c>
      <c r="H3499">
        <v>45720</v>
      </c>
      <c r="I3499">
        <v>56108.959999999999</v>
      </c>
      <c r="J3499" t="s">
        <v>44</v>
      </c>
      <c r="K3499">
        <v>1573</v>
      </c>
      <c r="M3499">
        <v>27405</v>
      </c>
      <c r="N3499" t="s">
        <v>39</v>
      </c>
      <c r="O3499">
        <v>20419.77</v>
      </c>
      <c r="P3499">
        <v>3667.3906920000004</v>
      </c>
      <c r="Q3499" t="s">
        <v>53</v>
      </c>
    </row>
    <row r="3500" spans="2:17" x14ac:dyDescent="0.25">
      <c r="B3500">
        <v>103423</v>
      </c>
      <c r="C3500" t="s">
        <v>82</v>
      </c>
      <c r="D3500" t="s">
        <v>6895</v>
      </c>
      <c r="E3500" t="s">
        <v>6928</v>
      </c>
      <c r="F3500" t="s">
        <v>6929</v>
      </c>
      <c r="G3500" t="s">
        <v>79</v>
      </c>
      <c r="H3500">
        <v>45673</v>
      </c>
      <c r="I3500">
        <v>-5565.31</v>
      </c>
      <c r="J3500" t="s">
        <v>3954</v>
      </c>
      <c r="Q3500" t="s">
        <v>53</v>
      </c>
    </row>
    <row r="3501" spans="2:17" x14ac:dyDescent="0.25">
      <c r="B3501">
        <v>107786</v>
      </c>
      <c r="C3501" t="s">
        <v>242</v>
      </c>
      <c r="D3501" t="s">
        <v>6895</v>
      </c>
      <c r="E3501" t="s">
        <v>6930</v>
      </c>
      <c r="F3501" t="s">
        <v>6931</v>
      </c>
      <c r="G3501" t="s">
        <v>79</v>
      </c>
      <c r="H3501">
        <v>45681</v>
      </c>
      <c r="I3501">
        <v>-5835.84</v>
      </c>
      <c r="J3501" t="s">
        <v>3954</v>
      </c>
      <c r="Q3501" t="s">
        <v>53</v>
      </c>
    </row>
    <row r="3502" spans="2:17" x14ac:dyDescent="0.25">
      <c r="B3502">
        <v>104758</v>
      </c>
      <c r="C3502" t="s">
        <v>188</v>
      </c>
      <c r="D3502" t="s">
        <v>6895</v>
      </c>
      <c r="E3502" t="s">
        <v>6932</v>
      </c>
      <c r="F3502" t="s">
        <v>6933</v>
      </c>
      <c r="G3502" t="s">
        <v>101</v>
      </c>
      <c r="H3502">
        <v>45678</v>
      </c>
      <c r="I3502">
        <v>1206</v>
      </c>
      <c r="J3502" t="s">
        <v>94</v>
      </c>
      <c r="Q3502" t="s">
        <v>53</v>
      </c>
    </row>
    <row r="3503" spans="2:17" x14ac:dyDescent="0.25">
      <c r="B3503">
        <v>128340</v>
      </c>
      <c r="C3503" t="s">
        <v>137</v>
      </c>
      <c r="D3503" t="s">
        <v>6895</v>
      </c>
      <c r="E3503" t="s">
        <v>6934</v>
      </c>
      <c r="F3503" t="s">
        <v>6935</v>
      </c>
      <c r="G3503" t="s">
        <v>79</v>
      </c>
      <c r="H3503">
        <v>45638</v>
      </c>
      <c r="I3503">
        <v>4588.8900000000003</v>
      </c>
      <c r="J3503" t="s">
        <v>94</v>
      </c>
      <c r="Q3503" t="s">
        <v>53</v>
      </c>
    </row>
    <row r="3504" spans="2:17" x14ac:dyDescent="0.25">
      <c r="B3504">
        <v>107486</v>
      </c>
      <c r="C3504" t="s">
        <v>308</v>
      </c>
      <c r="D3504" t="s">
        <v>6895</v>
      </c>
      <c r="E3504" t="s">
        <v>6936</v>
      </c>
      <c r="F3504" t="s">
        <v>6937</v>
      </c>
      <c r="G3504" t="s">
        <v>101</v>
      </c>
      <c r="H3504">
        <v>45695</v>
      </c>
      <c r="I3504">
        <v>156.09</v>
      </c>
      <c r="J3504" t="s">
        <v>94</v>
      </c>
      <c r="Q3504" t="s">
        <v>53</v>
      </c>
    </row>
    <row r="3505" spans="2:17" x14ac:dyDescent="0.25">
      <c r="B3505">
        <v>104758</v>
      </c>
      <c r="C3505" t="s">
        <v>188</v>
      </c>
      <c r="D3505" t="s">
        <v>6895</v>
      </c>
      <c r="E3505" t="s">
        <v>6938</v>
      </c>
      <c r="F3505" t="s">
        <v>6939</v>
      </c>
      <c r="G3505" t="s">
        <v>79</v>
      </c>
      <c r="H3505">
        <v>45611</v>
      </c>
      <c r="I3505">
        <v>117</v>
      </c>
      <c r="J3505" t="s">
        <v>94</v>
      </c>
      <c r="Q3505" t="s">
        <v>53</v>
      </c>
    </row>
    <row r="3506" spans="2:17" x14ac:dyDescent="0.25">
      <c r="B3506">
        <v>104758</v>
      </c>
      <c r="C3506" t="s">
        <v>188</v>
      </c>
      <c r="D3506" t="s">
        <v>6895</v>
      </c>
      <c r="E3506" t="s">
        <v>6940</v>
      </c>
      <c r="F3506" t="s">
        <v>6941</v>
      </c>
      <c r="G3506" t="s">
        <v>79</v>
      </c>
      <c r="H3506">
        <v>45600</v>
      </c>
      <c r="I3506">
        <v>1180.17</v>
      </c>
      <c r="J3506" t="s">
        <v>94</v>
      </c>
      <c r="Q3506" t="s">
        <v>53</v>
      </c>
    </row>
    <row r="3507" spans="2:17" x14ac:dyDescent="0.25">
      <c r="B3507">
        <v>107659</v>
      </c>
      <c r="C3507" t="s">
        <v>679</v>
      </c>
      <c r="D3507" t="s">
        <v>6895</v>
      </c>
      <c r="E3507" t="s">
        <v>6942</v>
      </c>
      <c r="F3507" t="s">
        <v>6943</v>
      </c>
      <c r="G3507" t="s">
        <v>79</v>
      </c>
      <c r="H3507">
        <v>45583</v>
      </c>
      <c r="I3507">
        <v>340.78</v>
      </c>
      <c r="J3507" t="s">
        <v>94</v>
      </c>
      <c r="Q3507" t="s">
        <v>53</v>
      </c>
    </row>
    <row r="3508" spans="2:17" x14ac:dyDescent="0.25">
      <c r="B3508">
        <v>104758</v>
      </c>
      <c r="C3508" t="s">
        <v>188</v>
      </c>
      <c r="D3508" t="s">
        <v>6895</v>
      </c>
      <c r="E3508" t="s">
        <v>6944</v>
      </c>
      <c r="F3508" t="s">
        <v>6945</v>
      </c>
      <c r="G3508" t="s">
        <v>79</v>
      </c>
      <c r="H3508">
        <v>45642</v>
      </c>
      <c r="I3508">
        <v>2331.6</v>
      </c>
      <c r="J3508" t="s">
        <v>94</v>
      </c>
      <c r="Q3508" t="s">
        <v>53</v>
      </c>
    </row>
    <row r="3509" spans="2:17" x14ac:dyDescent="0.25">
      <c r="B3509">
        <v>104758</v>
      </c>
      <c r="C3509" t="s">
        <v>188</v>
      </c>
      <c r="D3509" t="s">
        <v>6895</v>
      </c>
      <c r="E3509" t="s">
        <v>6946</v>
      </c>
      <c r="F3509" t="s">
        <v>6947</v>
      </c>
      <c r="G3509" t="s">
        <v>79</v>
      </c>
      <c r="H3509">
        <v>45664</v>
      </c>
      <c r="I3509">
        <v>362.56</v>
      </c>
      <c r="J3509" t="s">
        <v>94</v>
      </c>
      <c r="Q3509" t="s">
        <v>53</v>
      </c>
    </row>
    <row r="3510" spans="2:17" x14ac:dyDescent="0.25">
      <c r="B3510">
        <v>104758</v>
      </c>
      <c r="C3510" t="s">
        <v>188</v>
      </c>
      <c r="D3510" t="s">
        <v>6895</v>
      </c>
      <c r="E3510" t="s">
        <v>6948</v>
      </c>
      <c r="F3510" t="s">
        <v>6949</v>
      </c>
      <c r="G3510" t="s">
        <v>79</v>
      </c>
      <c r="H3510">
        <v>45708</v>
      </c>
      <c r="I3510">
        <v>0</v>
      </c>
      <c r="J3510" t="s">
        <v>94</v>
      </c>
      <c r="Q3510" t="s">
        <v>53</v>
      </c>
    </row>
    <row r="3511" spans="2:17" x14ac:dyDescent="0.25">
      <c r="B3511">
        <v>104993</v>
      </c>
      <c r="C3511" t="s">
        <v>920</v>
      </c>
      <c r="D3511" t="s">
        <v>6895</v>
      </c>
      <c r="E3511" t="s">
        <v>6950</v>
      </c>
      <c r="F3511" t="s">
        <v>6951</v>
      </c>
      <c r="G3511" t="s">
        <v>79</v>
      </c>
      <c r="H3511">
        <v>45623</v>
      </c>
      <c r="I3511">
        <v>1005.9</v>
      </c>
      <c r="J3511" t="s">
        <v>94</v>
      </c>
      <c r="Q3511" t="s">
        <v>53</v>
      </c>
    </row>
    <row r="3512" spans="2:17" x14ac:dyDescent="0.25">
      <c r="B3512">
        <v>104758</v>
      </c>
      <c r="C3512" t="s">
        <v>188</v>
      </c>
      <c r="D3512" t="s">
        <v>6895</v>
      </c>
      <c r="E3512" t="s">
        <v>6952</v>
      </c>
      <c r="F3512" t="s">
        <v>6953</v>
      </c>
      <c r="G3512" t="s">
        <v>79</v>
      </c>
      <c r="H3512">
        <v>45660</v>
      </c>
      <c r="I3512">
        <v>24.72</v>
      </c>
      <c r="J3512" t="s">
        <v>94</v>
      </c>
      <c r="Q3512" t="s">
        <v>53</v>
      </c>
    </row>
    <row r="3513" spans="2:17" x14ac:dyDescent="0.25">
      <c r="B3513">
        <v>104758</v>
      </c>
      <c r="C3513" t="s">
        <v>188</v>
      </c>
      <c r="D3513" t="s">
        <v>6895</v>
      </c>
      <c r="E3513" t="s">
        <v>6954</v>
      </c>
      <c r="F3513" t="s">
        <v>6955</v>
      </c>
      <c r="G3513" t="s">
        <v>101</v>
      </c>
      <c r="H3513">
        <v>45672</v>
      </c>
      <c r="I3513">
        <v>111.6</v>
      </c>
      <c r="J3513" t="s">
        <v>94</v>
      </c>
      <c r="Q3513" t="s">
        <v>53</v>
      </c>
    </row>
    <row r="3514" spans="2:17" x14ac:dyDescent="0.25">
      <c r="B3514">
        <v>104758</v>
      </c>
      <c r="C3514" t="s">
        <v>188</v>
      </c>
      <c r="D3514" t="s">
        <v>6895</v>
      </c>
      <c r="E3514" t="s">
        <v>6956</v>
      </c>
      <c r="F3514" t="s">
        <v>6957</v>
      </c>
      <c r="G3514" t="s">
        <v>79</v>
      </c>
      <c r="H3514">
        <v>45652</v>
      </c>
      <c r="I3514">
        <v>17499</v>
      </c>
      <c r="J3514" t="s">
        <v>94</v>
      </c>
      <c r="Q3514" t="s">
        <v>53</v>
      </c>
    </row>
    <row r="3515" spans="2:17" x14ac:dyDescent="0.25">
      <c r="B3515">
        <v>108164</v>
      </c>
      <c r="C3515" t="s">
        <v>86</v>
      </c>
      <c r="D3515" t="s">
        <v>6895</v>
      </c>
      <c r="E3515" t="s">
        <v>6958</v>
      </c>
      <c r="F3515" t="s">
        <v>6959</v>
      </c>
      <c r="G3515" t="s">
        <v>79</v>
      </c>
      <c r="H3515">
        <v>45618</v>
      </c>
      <c r="I3515">
        <v>29125.98</v>
      </c>
      <c r="J3515" t="s">
        <v>44</v>
      </c>
      <c r="K3515">
        <v>1055.43</v>
      </c>
      <c r="M3515">
        <v>11745</v>
      </c>
      <c r="N3515" t="s">
        <v>39</v>
      </c>
      <c r="O3515">
        <v>8747.85</v>
      </c>
      <c r="P3515">
        <v>1571.1138600000002</v>
      </c>
      <c r="Q3515" t="s">
        <v>53</v>
      </c>
    </row>
    <row r="3516" spans="2:17" x14ac:dyDescent="0.25">
      <c r="B3516">
        <v>107659</v>
      </c>
      <c r="C3516" t="s">
        <v>679</v>
      </c>
      <c r="D3516" t="s">
        <v>6895</v>
      </c>
      <c r="E3516" t="s">
        <v>6960</v>
      </c>
      <c r="F3516" t="s">
        <v>6961</v>
      </c>
      <c r="G3516" t="s">
        <v>79</v>
      </c>
      <c r="H3516">
        <v>45624</v>
      </c>
      <c r="I3516">
        <v>1883.61</v>
      </c>
      <c r="J3516" t="s">
        <v>207</v>
      </c>
      <c r="K3516">
        <v>350.94</v>
      </c>
      <c r="M3516">
        <v>360.62</v>
      </c>
      <c r="N3516" t="s">
        <v>39</v>
      </c>
      <c r="Q3516" t="s">
        <v>53</v>
      </c>
    </row>
    <row r="3517" spans="2:17" x14ac:dyDescent="0.25">
      <c r="B3517">
        <v>107786</v>
      </c>
      <c r="C3517" t="s">
        <v>242</v>
      </c>
      <c r="D3517" t="s">
        <v>6895</v>
      </c>
      <c r="E3517" t="s">
        <v>6962</v>
      </c>
      <c r="F3517" t="s">
        <v>6963</v>
      </c>
      <c r="G3517" t="s">
        <v>101</v>
      </c>
      <c r="H3517">
        <v>45700</v>
      </c>
      <c r="I3517">
        <v>326.05</v>
      </c>
      <c r="J3517" t="s">
        <v>207</v>
      </c>
      <c r="K3517">
        <v>6.39</v>
      </c>
      <c r="M3517">
        <v>82.6</v>
      </c>
      <c r="N3517" t="s">
        <v>39</v>
      </c>
      <c r="Q3517" t="s">
        <v>53</v>
      </c>
    </row>
    <row r="3518" spans="2:17" x14ac:dyDescent="0.25">
      <c r="B3518">
        <v>102775</v>
      </c>
      <c r="C3518" t="s">
        <v>75</v>
      </c>
      <c r="D3518" t="s">
        <v>6895</v>
      </c>
      <c r="E3518" t="s">
        <v>6964</v>
      </c>
      <c r="F3518" t="s">
        <v>6965</v>
      </c>
      <c r="G3518" t="s">
        <v>79</v>
      </c>
      <c r="H3518">
        <v>45567</v>
      </c>
      <c r="I3518">
        <v>12665.16</v>
      </c>
      <c r="J3518" t="s">
        <v>46</v>
      </c>
      <c r="K3518">
        <v>485.42</v>
      </c>
      <c r="M3518">
        <v>3794.31</v>
      </c>
      <c r="N3518" t="s">
        <v>39</v>
      </c>
      <c r="O3518">
        <v>4366.83</v>
      </c>
      <c r="P3518">
        <v>784.28266800000006</v>
      </c>
      <c r="Q3518" t="s">
        <v>53</v>
      </c>
    </row>
    <row r="3519" spans="2:17" x14ac:dyDescent="0.25">
      <c r="B3519">
        <v>103269</v>
      </c>
      <c r="C3519" t="s">
        <v>262</v>
      </c>
      <c r="D3519" t="s">
        <v>6895</v>
      </c>
      <c r="E3519" t="s">
        <v>6966</v>
      </c>
      <c r="F3519" t="s">
        <v>6967</v>
      </c>
      <c r="G3519" t="s">
        <v>79</v>
      </c>
      <c r="H3519">
        <v>45622</v>
      </c>
      <c r="I3519">
        <v>128.6</v>
      </c>
      <c r="J3519" t="s">
        <v>6968</v>
      </c>
      <c r="K3519">
        <v>50</v>
      </c>
      <c r="M3519">
        <v>120</v>
      </c>
      <c r="N3519" t="s">
        <v>266</v>
      </c>
      <c r="Q3519" t="s">
        <v>53</v>
      </c>
    </row>
    <row r="3520" spans="2:17" x14ac:dyDescent="0.25">
      <c r="B3520">
        <v>103423</v>
      </c>
      <c r="C3520" t="s">
        <v>82</v>
      </c>
      <c r="D3520" t="s">
        <v>6895</v>
      </c>
      <c r="E3520" t="s">
        <v>6969</v>
      </c>
      <c r="F3520" t="s">
        <v>6970</v>
      </c>
      <c r="G3520" t="s">
        <v>101</v>
      </c>
      <c r="H3520">
        <v>45678</v>
      </c>
      <c r="I3520">
        <v>37254.58</v>
      </c>
      <c r="J3520" t="s">
        <v>6971</v>
      </c>
      <c r="K3520">
        <v>644.85</v>
      </c>
      <c r="L3520">
        <v>270.83999999999997</v>
      </c>
      <c r="M3520">
        <v>1260.6500000000001</v>
      </c>
      <c r="N3520" t="s">
        <v>42</v>
      </c>
      <c r="O3520">
        <v>8514.43</v>
      </c>
      <c r="P3520">
        <v>1529.191628</v>
      </c>
      <c r="Q3520" t="s">
        <v>53</v>
      </c>
    </row>
    <row r="3521" spans="2:17" x14ac:dyDescent="0.25">
      <c r="B3521">
        <v>103423</v>
      </c>
      <c r="C3521" t="s">
        <v>82</v>
      </c>
      <c r="D3521" t="s">
        <v>6895</v>
      </c>
      <c r="E3521" t="s">
        <v>6972</v>
      </c>
      <c r="F3521" t="s">
        <v>6973</v>
      </c>
      <c r="G3521" t="s">
        <v>79</v>
      </c>
      <c r="H3521">
        <v>45618</v>
      </c>
      <c r="I3521">
        <v>24621.99</v>
      </c>
      <c r="J3521" t="s">
        <v>6974</v>
      </c>
      <c r="K3521">
        <v>872.85</v>
      </c>
      <c r="L3521">
        <v>349.14</v>
      </c>
      <c r="M3521">
        <v>7500</v>
      </c>
      <c r="N3521" t="s">
        <v>39</v>
      </c>
      <c r="Q3521" t="s">
        <v>53</v>
      </c>
    </row>
    <row r="3522" spans="2:17" x14ac:dyDescent="0.25">
      <c r="B3522">
        <v>108164</v>
      </c>
      <c r="C3522" t="s">
        <v>86</v>
      </c>
      <c r="D3522" t="s">
        <v>6895</v>
      </c>
      <c r="E3522" t="s">
        <v>6975</v>
      </c>
      <c r="F3522" t="s">
        <v>6976</v>
      </c>
      <c r="G3522" t="s">
        <v>101</v>
      </c>
      <c r="H3522">
        <v>45699</v>
      </c>
      <c r="I3522">
        <v>112331.32</v>
      </c>
      <c r="J3522" t="s">
        <v>6974</v>
      </c>
      <c r="K3522">
        <v>1452</v>
      </c>
      <c r="M3522">
        <v>48459</v>
      </c>
      <c r="N3522" t="s">
        <v>39</v>
      </c>
      <c r="Q3522" t="s">
        <v>53</v>
      </c>
    </row>
    <row r="3523" spans="2:17" x14ac:dyDescent="0.25">
      <c r="B3523">
        <v>108164</v>
      </c>
      <c r="C3523" t="s">
        <v>86</v>
      </c>
      <c r="D3523" t="s">
        <v>6895</v>
      </c>
      <c r="E3523" t="s">
        <v>6977</v>
      </c>
      <c r="F3523" t="s">
        <v>6978</v>
      </c>
      <c r="G3523" t="s">
        <v>79</v>
      </c>
      <c r="H3523">
        <v>45621</v>
      </c>
      <c r="I3523">
        <v>18636.84</v>
      </c>
      <c r="J3523" t="s">
        <v>6974</v>
      </c>
      <c r="K3523">
        <v>80445</v>
      </c>
      <c r="M3523">
        <v>8961</v>
      </c>
      <c r="N3523" t="s">
        <v>39</v>
      </c>
      <c r="Q3523" t="s">
        <v>53</v>
      </c>
    </row>
    <row r="3524" spans="2:17" x14ac:dyDescent="0.25">
      <c r="B3524">
        <v>108164</v>
      </c>
      <c r="C3524" t="s">
        <v>86</v>
      </c>
      <c r="D3524" t="s">
        <v>6895</v>
      </c>
      <c r="E3524" t="s">
        <v>6979</v>
      </c>
      <c r="F3524" t="s">
        <v>6976</v>
      </c>
      <c r="G3524" t="s">
        <v>101</v>
      </c>
      <c r="H3524">
        <v>45699</v>
      </c>
      <c r="I3524">
        <v>14223.02</v>
      </c>
      <c r="J3524" t="s">
        <v>6974</v>
      </c>
      <c r="K3524">
        <v>585.77</v>
      </c>
      <c r="M3524">
        <v>6525</v>
      </c>
      <c r="N3524" t="s">
        <v>39</v>
      </c>
      <c r="Q3524" t="s">
        <v>53</v>
      </c>
    </row>
    <row r="3525" spans="2:17" hidden="1" x14ac:dyDescent="0.25">
      <c r="B3525">
        <v>103423</v>
      </c>
      <c r="C3525" t="s">
        <v>82</v>
      </c>
      <c r="D3525" t="s">
        <v>6895</v>
      </c>
      <c r="E3525" t="s">
        <v>6980</v>
      </c>
      <c r="F3525" t="s">
        <v>6981</v>
      </c>
      <c r="G3525" t="s">
        <v>101</v>
      </c>
      <c r="H3525">
        <v>45672</v>
      </c>
      <c r="I3525">
        <v>5871.15</v>
      </c>
      <c r="J3525" t="s">
        <v>80</v>
      </c>
      <c r="Q3525" t="s">
        <v>53</v>
      </c>
    </row>
    <row r="3526" spans="2:17" hidden="1" x14ac:dyDescent="0.25">
      <c r="B3526">
        <v>129832</v>
      </c>
      <c r="C3526" t="s">
        <v>6983</v>
      </c>
      <c r="D3526" t="s">
        <v>6895</v>
      </c>
      <c r="E3526" t="s">
        <v>6984</v>
      </c>
      <c r="F3526" t="s">
        <v>6985</v>
      </c>
      <c r="G3526" t="s">
        <v>79</v>
      </c>
      <c r="H3526">
        <v>45567</v>
      </c>
      <c r="I3526">
        <v>111.2</v>
      </c>
      <c r="J3526" t="s">
        <v>80</v>
      </c>
      <c r="Q3526" t="s">
        <v>53</v>
      </c>
    </row>
    <row r="3527" spans="2:17" hidden="1" x14ac:dyDescent="0.25">
      <c r="B3527">
        <v>108164</v>
      </c>
      <c r="C3527" t="s">
        <v>86</v>
      </c>
      <c r="D3527" t="s">
        <v>6895</v>
      </c>
      <c r="E3527" t="s">
        <v>6986</v>
      </c>
      <c r="F3527" t="s">
        <v>6987</v>
      </c>
      <c r="G3527" t="s">
        <v>101</v>
      </c>
      <c r="H3527">
        <v>45715</v>
      </c>
      <c r="I3527">
        <v>62.05</v>
      </c>
      <c r="J3527" t="s">
        <v>80</v>
      </c>
      <c r="Q3527" t="s">
        <v>53</v>
      </c>
    </row>
    <row r="3528" spans="2:17" hidden="1" x14ac:dyDescent="0.25">
      <c r="B3528">
        <v>129832</v>
      </c>
      <c r="C3528" t="s">
        <v>6983</v>
      </c>
      <c r="D3528" t="s">
        <v>6895</v>
      </c>
      <c r="E3528" t="s">
        <v>6988</v>
      </c>
      <c r="F3528" t="s">
        <v>6989</v>
      </c>
      <c r="G3528" t="s">
        <v>79</v>
      </c>
      <c r="H3528">
        <v>45639</v>
      </c>
      <c r="I3528">
        <v>983</v>
      </c>
      <c r="J3528" t="s">
        <v>80</v>
      </c>
      <c r="Q3528" t="s">
        <v>53</v>
      </c>
    </row>
    <row r="3529" spans="2:17" hidden="1" x14ac:dyDescent="0.25">
      <c r="B3529">
        <v>129832</v>
      </c>
      <c r="C3529" t="s">
        <v>6983</v>
      </c>
      <c r="D3529" t="s">
        <v>6895</v>
      </c>
      <c r="E3529" t="s">
        <v>6990</v>
      </c>
      <c r="F3529" t="s">
        <v>6991</v>
      </c>
      <c r="G3529" t="s">
        <v>79</v>
      </c>
      <c r="H3529">
        <v>45574</v>
      </c>
      <c r="I3529">
        <v>562.75</v>
      </c>
      <c r="J3529" t="s">
        <v>80</v>
      </c>
      <c r="Q3529" t="s">
        <v>53</v>
      </c>
    </row>
    <row r="3530" spans="2:17" hidden="1" x14ac:dyDescent="0.25">
      <c r="B3530">
        <v>129832</v>
      </c>
      <c r="C3530" t="s">
        <v>6983</v>
      </c>
      <c r="D3530" t="s">
        <v>6895</v>
      </c>
      <c r="E3530" t="s">
        <v>6992</v>
      </c>
      <c r="F3530" t="s">
        <v>6993</v>
      </c>
      <c r="G3530" t="s">
        <v>79</v>
      </c>
      <c r="H3530">
        <v>45593</v>
      </c>
      <c r="I3530">
        <v>177.96</v>
      </c>
      <c r="J3530" t="s">
        <v>80</v>
      </c>
      <c r="Q3530" t="s">
        <v>53</v>
      </c>
    </row>
    <row r="3531" spans="2:17" hidden="1" x14ac:dyDescent="0.25">
      <c r="B3531">
        <v>129832</v>
      </c>
      <c r="C3531" t="s">
        <v>6983</v>
      </c>
      <c r="D3531" t="s">
        <v>6895</v>
      </c>
      <c r="E3531" t="s">
        <v>6994</v>
      </c>
      <c r="F3531" t="s">
        <v>6995</v>
      </c>
      <c r="G3531" t="s">
        <v>79</v>
      </c>
      <c r="H3531">
        <v>45594</v>
      </c>
      <c r="I3531">
        <v>22.24</v>
      </c>
      <c r="J3531" t="s">
        <v>80</v>
      </c>
      <c r="Q3531" t="s">
        <v>53</v>
      </c>
    </row>
    <row r="3532" spans="2:17" hidden="1" x14ac:dyDescent="0.25">
      <c r="B3532">
        <v>129832</v>
      </c>
      <c r="C3532" t="s">
        <v>6983</v>
      </c>
      <c r="D3532" t="s">
        <v>6895</v>
      </c>
      <c r="E3532" t="s">
        <v>6996</v>
      </c>
      <c r="F3532" t="s">
        <v>6997</v>
      </c>
      <c r="G3532" t="s">
        <v>79</v>
      </c>
      <c r="H3532">
        <v>45671</v>
      </c>
      <c r="I3532">
        <v>8377.09</v>
      </c>
      <c r="J3532" t="s">
        <v>80</v>
      </c>
      <c r="Q3532" t="s">
        <v>53</v>
      </c>
    </row>
    <row r="3533" spans="2:17" hidden="1" x14ac:dyDescent="0.25">
      <c r="B3533">
        <v>129832</v>
      </c>
      <c r="C3533" t="s">
        <v>6983</v>
      </c>
      <c r="D3533" t="s">
        <v>6895</v>
      </c>
      <c r="E3533" t="s">
        <v>6998</v>
      </c>
      <c r="F3533" t="s">
        <v>6999</v>
      </c>
      <c r="G3533" t="s">
        <v>79</v>
      </c>
      <c r="H3533">
        <v>45590</v>
      </c>
      <c r="I3533">
        <v>511.38</v>
      </c>
      <c r="J3533" t="s">
        <v>80</v>
      </c>
      <c r="Q3533" t="s">
        <v>53</v>
      </c>
    </row>
    <row r="3534" spans="2:17" hidden="1" x14ac:dyDescent="0.25">
      <c r="B3534">
        <v>129832</v>
      </c>
      <c r="C3534" t="s">
        <v>6983</v>
      </c>
      <c r="D3534" t="s">
        <v>6895</v>
      </c>
      <c r="E3534" t="s">
        <v>7000</v>
      </c>
      <c r="F3534" t="s">
        <v>7001</v>
      </c>
      <c r="G3534" t="s">
        <v>79</v>
      </c>
      <c r="H3534">
        <v>45567</v>
      </c>
      <c r="I3534">
        <v>321</v>
      </c>
      <c r="J3534" t="s">
        <v>80</v>
      </c>
      <c r="Q3534" t="s">
        <v>53</v>
      </c>
    </row>
    <row r="3535" spans="2:17" hidden="1" x14ac:dyDescent="0.25">
      <c r="B3535">
        <v>129832</v>
      </c>
      <c r="C3535" t="s">
        <v>6983</v>
      </c>
      <c r="D3535" t="s">
        <v>6895</v>
      </c>
      <c r="E3535" t="s">
        <v>7002</v>
      </c>
      <c r="F3535" t="s">
        <v>7003</v>
      </c>
      <c r="G3535" t="s">
        <v>79</v>
      </c>
      <c r="H3535">
        <v>45639</v>
      </c>
      <c r="I3535">
        <v>32.32</v>
      </c>
      <c r="J3535" t="s">
        <v>80</v>
      </c>
      <c r="Q3535" t="s">
        <v>53</v>
      </c>
    </row>
    <row r="3536" spans="2:17" hidden="1" x14ac:dyDescent="0.25">
      <c r="B3536">
        <v>107786</v>
      </c>
      <c r="C3536" t="s">
        <v>242</v>
      </c>
      <c r="D3536" t="s">
        <v>6895</v>
      </c>
      <c r="E3536" t="s">
        <v>7004</v>
      </c>
      <c r="F3536" t="s">
        <v>7005</v>
      </c>
      <c r="G3536" t="s">
        <v>79</v>
      </c>
      <c r="H3536">
        <v>45622</v>
      </c>
      <c r="I3536">
        <v>1212.27</v>
      </c>
      <c r="J3536" t="s">
        <v>80</v>
      </c>
      <c r="Q3536" t="s">
        <v>53</v>
      </c>
    </row>
    <row r="3537" spans="2:17" hidden="1" x14ac:dyDescent="0.25">
      <c r="B3537">
        <v>129832</v>
      </c>
      <c r="C3537" t="s">
        <v>6983</v>
      </c>
      <c r="D3537" t="s">
        <v>6895</v>
      </c>
      <c r="E3537" t="s">
        <v>7006</v>
      </c>
      <c r="F3537" t="s">
        <v>7007</v>
      </c>
      <c r="G3537" t="s">
        <v>79</v>
      </c>
      <c r="H3537">
        <v>45667</v>
      </c>
      <c r="I3537">
        <v>122.2</v>
      </c>
      <c r="J3537" t="s">
        <v>80</v>
      </c>
      <c r="Q3537" t="s">
        <v>53</v>
      </c>
    </row>
    <row r="3538" spans="2:17" hidden="1" x14ac:dyDescent="0.25">
      <c r="B3538">
        <v>129832</v>
      </c>
      <c r="C3538" t="s">
        <v>6983</v>
      </c>
      <c r="D3538" t="s">
        <v>6895</v>
      </c>
      <c r="E3538" t="s">
        <v>7008</v>
      </c>
      <c r="F3538" t="s">
        <v>7009</v>
      </c>
      <c r="G3538" t="s">
        <v>79</v>
      </c>
      <c r="H3538">
        <v>45604</v>
      </c>
      <c r="I3538">
        <v>266.88</v>
      </c>
      <c r="J3538" t="s">
        <v>80</v>
      </c>
      <c r="Q3538" t="s">
        <v>53</v>
      </c>
    </row>
    <row r="3539" spans="2:17" hidden="1" x14ac:dyDescent="0.25">
      <c r="B3539">
        <v>103423</v>
      </c>
      <c r="C3539" t="s">
        <v>82</v>
      </c>
      <c r="D3539" t="s">
        <v>6895</v>
      </c>
      <c r="E3539" t="s">
        <v>7010</v>
      </c>
      <c r="F3539" t="s">
        <v>7011</v>
      </c>
      <c r="G3539" t="s">
        <v>101</v>
      </c>
      <c r="H3539">
        <v>45678</v>
      </c>
      <c r="I3539">
        <v>560.29</v>
      </c>
      <c r="J3539" t="s">
        <v>80</v>
      </c>
      <c r="Q3539" t="s">
        <v>53</v>
      </c>
    </row>
    <row r="3540" spans="2:17" hidden="1" x14ac:dyDescent="0.25">
      <c r="B3540">
        <v>121550</v>
      </c>
      <c r="C3540" t="s">
        <v>418</v>
      </c>
      <c r="D3540" t="s">
        <v>6895</v>
      </c>
      <c r="E3540" t="s">
        <v>7012</v>
      </c>
      <c r="F3540" t="s">
        <v>7013</v>
      </c>
      <c r="G3540" t="s">
        <v>79</v>
      </c>
      <c r="H3540">
        <v>45707</v>
      </c>
      <c r="I3540">
        <v>0</v>
      </c>
      <c r="J3540" t="s">
        <v>80</v>
      </c>
      <c r="Q3540" t="s">
        <v>53</v>
      </c>
    </row>
    <row r="3541" spans="2:17" hidden="1" x14ac:dyDescent="0.25">
      <c r="B3541">
        <v>129832</v>
      </c>
      <c r="C3541" t="s">
        <v>6983</v>
      </c>
      <c r="D3541" t="s">
        <v>6895</v>
      </c>
      <c r="E3541" t="s">
        <v>7014</v>
      </c>
      <c r="F3541" t="s">
        <v>5154</v>
      </c>
      <c r="G3541" t="s">
        <v>79</v>
      </c>
      <c r="H3541">
        <v>45638</v>
      </c>
      <c r="I3541">
        <v>290.5</v>
      </c>
      <c r="J3541" t="s">
        <v>80</v>
      </c>
      <c r="Q3541" t="s">
        <v>53</v>
      </c>
    </row>
    <row r="3542" spans="2:17" hidden="1" x14ac:dyDescent="0.25">
      <c r="B3542">
        <v>129832</v>
      </c>
      <c r="C3542" t="s">
        <v>6983</v>
      </c>
      <c r="D3542" t="s">
        <v>6895</v>
      </c>
      <c r="E3542" t="s">
        <v>7015</v>
      </c>
      <c r="F3542" t="s">
        <v>7016</v>
      </c>
      <c r="G3542" t="s">
        <v>79</v>
      </c>
      <c r="H3542">
        <v>45582</v>
      </c>
      <c r="I3542">
        <v>756.74</v>
      </c>
      <c r="J3542" t="s">
        <v>80</v>
      </c>
      <c r="Q3542" t="s">
        <v>53</v>
      </c>
    </row>
    <row r="3543" spans="2:17" hidden="1" x14ac:dyDescent="0.25">
      <c r="B3543">
        <v>103423</v>
      </c>
      <c r="C3543" t="s">
        <v>82</v>
      </c>
      <c r="D3543" t="s">
        <v>6895</v>
      </c>
      <c r="E3543" t="s">
        <v>7017</v>
      </c>
      <c r="F3543" t="s">
        <v>7018</v>
      </c>
      <c r="G3543" t="s">
        <v>101</v>
      </c>
      <c r="H3543">
        <v>45678</v>
      </c>
      <c r="I3543">
        <v>21085.48</v>
      </c>
      <c r="J3543" t="s">
        <v>80</v>
      </c>
      <c r="Q3543" t="s">
        <v>53</v>
      </c>
    </row>
    <row r="3544" spans="2:17" hidden="1" x14ac:dyDescent="0.25">
      <c r="B3544">
        <v>108164</v>
      </c>
      <c r="C3544" t="s">
        <v>86</v>
      </c>
      <c r="D3544" t="s">
        <v>6895</v>
      </c>
      <c r="E3544" t="s">
        <v>7019</v>
      </c>
      <c r="F3544" t="s">
        <v>7020</v>
      </c>
      <c r="G3544" t="s">
        <v>101</v>
      </c>
      <c r="H3544">
        <v>45681</v>
      </c>
      <c r="I3544">
        <v>12423.72</v>
      </c>
      <c r="J3544" t="s">
        <v>80</v>
      </c>
      <c r="Q3544" t="s">
        <v>53</v>
      </c>
    </row>
    <row r="3545" spans="2:17" hidden="1" x14ac:dyDescent="0.25">
      <c r="B3545">
        <v>128340</v>
      </c>
      <c r="C3545" t="s">
        <v>137</v>
      </c>
      <c r="D3545" t="s">
        <v>6895</v>
      </c>
      <c r="E3545" t="s">
        <v>7021</v>
      </c>
      <c r="F3545" t="s">
        <v>7022</v>
      </c>
      <c r="G3545" t="s">
        <v>79</v>
      </c>
      <c r="H3545">
        <v>45581</v>
      </c>
      <c r="I3545">
        <v>15441.01</v>
      </c>
      <c r="J3545" t="s">
        <v>80</v>
      </c>
      <c r="Q3545" t="s">
        <v>53</v>
      </c>
    </row>
    <row r="3546" spans="2:17" hidden="1" x14ac:dyDescent="0.25">
      <c r="B3546">
        <v>122034</v>
      </c>
      <c r="C3546" t="s">
        <v>575</v>
      </c>
      <c r="D3546" t="s">
        <v>6895</v>
      </c>
      <c r="E3546" t="s">
        <v>7023</v>
      </c>
      <c r="F3546" t="s">
        <v>7024</v>
      </c>
      <c r="G3546" t="s">
        <v>79</v>
      </c>
      <c r="H3546">
        <v>45587</v>
      </c>
      <c r="I3546">
        <v>18689.23</v>
      </c>
      <c r="J3546" t="s">
        <v>80</v>
      </c>
      <c r="Q3546" t="s">
        <v>53</v>
      </c>
    </row>
    <row r="3547" spans="2:17" hidden="1" x14ac:dyDescent="0.25">
      <c r="B3547">
        <v>129832</v>
      </c>
      <c r="C3547" t="s">
        <v>6983</v>
      </c>
      <c r="D3547" t="s">
        <v>6895</v>
      </c>
      <c r="E3547" t="s">
        <v>7025</v>
      </c>
      <c r="F3547" t="s">
        <v>7026</v>
      </c>
      <c r="G3547" t="s">
        <v>79</v>
      </c>
      <c r="H3547">
        <v>45671</v>
      </c>
      <c r="I3547">
        <v>25317.82</v>
      </c>
      <c r="J3547" t="s">
        <v>80</v>
      </c>
      <c r="Q3547" t="s">
        <v>53</v>
      </c>
    </row>
    <row r="3548" spans="2:17" hidden="1" x14ac:dyDescent="0.25">
      <c r="B3548">
        <v>104758</v>
      </c>
      <c r="C3548" t="s">
        <v>188</v>
      </c>
      <c r="D3548" t="s">
        <v>6895</v>
      </c>
      <c r="E3548" t="s">
        <v>7027</v>
      </c>
      <c r="F3548" t="s">
        <v>7028</v>
      </c>
      <c r="G3548" t="s">
        <v>79</v>
      </c>
      <c r="H3548">
        <v>45602</v>
      </c>
      <c r="I3548">
        <v>23816.7</v>
      </c>
      <c r="J3548" t="s">
        <v>80</v>
      </c>
      <c r="Q3548" t="s">
        <v>53</v>
      </c>
    </row>
    <row r="3549" spans="2:17" hidden="1" x14ac:dyDescent="0.25">
      <c r="B3549">
        <v>103269</v>
      </c>
      <c r="C3549" t="s">
        <v>262</v>
      </c>
      <c r="D3549" t="s">
        <v>6895</v>
      </c>
      <c r="E3549" t="s">
        <v>7029</v>
      </c>
      <c r="F3549" t="s">
        <v>7030</v>
      </c>
      <c r="G3549" t="s">
        <v>79</v>
      </c>
      <c r="H3549">
        <v>45653</v>
      </c>
      <c r="I3549">
        <v>11966.45</v>
      </c>
      <c r="J3549" t="s">
        <v>80</v>
      </c>
      <c r="Q3549" t="s">
        <v>53</v>
      </c>
    </row>
    <row r="3550" spans="2:17" hidden="1" x14ac:dyDescent="0.25">
      <c r="B3550">
        <v>104758</v>
      </c>
      <c r="C3550" t="s">
        <v>188</v>
      </c>
      <c r="D3550" t="s">
        <v>6895</v>
      </c>
      <c r="E3550" t="s">
        <v>7031</v>
      </c>
      <c r="F3550" t="s">
        <v>7032</v>
      </c>
      <c r="G3550" t="s">
        <v>79</v>
      </c>
      <c r="H3550">
        <v>45602</v>
      </c>
      <c r="I3550">
        <v>22694.48</v>
      </c>
      <c r="J3550" t="s">
        <v>80</v>
      </c>
      <c r="Q3550" t="s">
        <v>53</v>
      </c>
    </row>
    <row r="3551" spans="2:17" hidden="1" x14ac:dyDescent="0.25">
      <c r="B3551">
        <v>107412</v>
      </c>
      <c r="C3551" t="s">
        <v>1322</v>
      </c>
      <c r="D3551" t="s">
        <v>6895</v>
      </c>
      <c r="E3551" t="s">
        <v>7033</v>
      </c>
      <c r="F3551" t="s">
        <v>7034</v>
      </c>
      <c r="G3551" t="s">
        <v>79</v>
      </c>
      <c r="H3551">
        <v>45621</v>
      </c>
      <c r="I3551">
        <v>12324</v>
      </c>
      <c r="J3551" t="s">
        <v>80</v>
      </c>
      <c r="Q3551" t="s">
        <v>53</v>
      </c>
    </row>
    <row r="3552" spans="2:17" hidden="1" x14ac:dyDescent="0.25">
      <c r="B3552">
        <v>122247</v>
      </c>
      <c r="C3552" t="s">
        <v>111</v>
      </c>
      <c r="D3552" t="s">
        <v>6895</v>
      </c>
      <c r="E3552" t="s">
        <v>7035</v>
      </c>
      <c r="F3552" t="s">
        <v>7036</v>
      </c>
      <c r="G3552" t="s">
        <v>79</v>
      </c>
      <c r="H3552">
        <v>45671</v>
      </c>
      <c r="I3552">
        <v>16091.6</v>
      </c>
      <c r="J3552" t="s">
        <v>80</v>
      </c>
      <c r="Q3552" t="s">
        <v>53</v>
      </c>
    </row>
    <row r="3553" spans="2:17" hidden="1" x14ac:dyDescent="0.25">
      <c r="B3553">
        <v>107786</v>
      </c>
      <c r="C3553" t="s">
        <v>242</v>
      </c>
      <c r="D3553" t="s">
        <v>6895</v>
      </c>
      <c r="E3553" t="s">
        <v>7037</v>
      </c>
      <c r="F3553" t="s">
        <v>7038</v>
      </c>
      <c r="G3553" t="s">
        <v>79</v>
      </c>
      <c r="H3553">
        <v>45603</v>
      </c>
      <c r="I3553">
        <v>12734.58</v>
      </c>
      <c r="J3553" t="s">
        <v>80</v>
      </c>
      <c r="Q3553" t="s">
        <v>53</v>
      </c>
    </row>
    <row r="3554" spans="2:17" hidden="1" x14ac:dyDescent="0.25">
      <c r="B3554">
        <v>122247</v>
      </c>
      <c r="C3554" t="s">
        <v>111</v>
      </c>
      <c r="D3554" t="s">
        <v>6895</v>
      </c>
      <c r="E3554" t="s">
        <v>7039</v>
      </c>
      <c r="F3554" t="s">
        <v>7040</v>
      </c>
      <c r="G3554" t="s">
        <v>79</v>
      </c>
      <c r="H3554">
        <v>45638</v>
      </c>
      <c r="I3554">
        <v>17153.84</v>
      </c>
      <c r="J3554" t="s">
        <v>80</v>
      </c>
      <c r="Q3554" t="s">
        <v>53</v>
      </c>
    </row>
    <row r="3555" spans="2:17" hidden="1" x14ac:dyDescent="0.25">
      <c r="B3555">
        <v>104758</v>
      </c>
      <c r="C3555" t="s">
        <v>188</v>
      </c>
      <c r="D3555" t="s">
        <v>6895</v>
      </c>
      <c r="E3555" t="s">
        <v>7041</v>
      </c>
      <c r="F3555" t="s">
        <v>7042</v>
      </c>
      <c r="G3555" t="s">
        <v>101</v>
      </c>
      <c r="H3555">
        <v>45707</v>
      </c>
      <c r="I3555">
        <v>12805.2</v>
      </c>
      <c r="J3555" t="s">
        <v>80</v>
      </c>
      <c r="Q3555" t="s">
        <v>53</v>
      </c>
    </row>
    <row r="3556" spans="2:17" hidden="1" x14ac:dyDescent="0.25">
      <c r="B3556">
        <v>128340</v>
      </c>
      <c r="C3556" t="s">
        <v>137</v>
      </c>
      <c r="D3556" t="s">
        <v>6895</v>
      </c>
      <c r="E3556" t="s">
        <v>7043</v>
      </c>
      <c r="F3556" t="s">
        <v>7044</v>
      </c>
      <c r="G3556" t="s">
        <v>79</v>
      </c>
      <c r="H3556">
        <v>45615</v>
      </c>
      <c r="I3556">
        <v>14162.96</v>
      </c>
      <c r="J3556" t="s">
        <v>80</v>
      </c>
      <c r="Q3556" t="s">
        <v>53</v>
      </c>
    </row>
    <row r="3557" spans="2:17" hidden="1" x14ac:dyDescent="0.25">
      <c r="B3557">
        <v>126695</v>
      </c>
      <c r="C3557" t="s">
        <v>167</v>
      </c>
      <c r="D3557" t="s">
        <v>6895</v>
      </c>
      <c r="E3557" t="s">
        <v>7045</v>
      </c>
      <c r="F3557" t="s">
        <v>7046</v>
      </c>
      <c r="G3557" t="s">
        <v>79</v>
      </c>
      <c r="H3557">
        <v>45569</v>
      </c>
      <c r="I3557">
        <v>18720</v>
      </c>
      <c r="J3557" t="s">
        <v>80</v>
      </c>
      <c r="Q3557" t="s">
        <v>53</v>
      </c>
    </row>
    <row r="3558" spans="2:17" hidden="1" x14ac:dyDescent="0.25">
      <c r="B3558">
        <v>103423</v>
      </c>
      <c r="C3558" t="s">
        <v>82</v>
      </c>
      <c r="D3558" t="s">
        <v>6895</v>
      </c>
      <c r="E3558" t="s">
        <v>7047</v>
      </c>
      <c r="F3558" t="s">
        <v>7048</v>
      </c>
      <c r="G3558" t="s">
        <v>101</v>
      </c>
      <c r="H3558">
        <v>45707</v>
      </c>
      <c r="I3558">
        <v>19032.14</v>
      </c>
      <c r="J3558" t="s">
        <v>80</v>
      </c>
      <c r="Q3558" t="s">
        <v>53</v>
      </c>
    </row>
    <row r="3559" spans="2:17" hidden="1" x14ac:dyDescent="0.25">
      <c r="B3559">
        <v>103423</v>
      </c>
      <c r="C3559" t="s">
        <v>82</v>
      </c>
      <c r="D3559" t="s">
        <v>6895</v>
      </c>
      <c r="E3559" t="s">
        <v>7049</v>
      </c>
      <c r="F3559" t="s">
        <v>7018</v>
      </c>
      <c r="G3559" t="s">
        <v>101</v>
      </c>
      <c r="H3559">
        <v>45658</v>
      </c>
      <c r="I3559">
        <v>26116.29</v>
      </c>
      <c r="J3559" t="s">
        <v>80</v>
      </c>
      <c r="Q3559" t="s">
        <v>53</v>
      </c>
    </row>
    <row r="3560" spans="2:17" hidden="1" x14ac:dyDescent="0.25">
      <c r="B3560">
        <v>104758</v>
      </c>
      <c r="C3560" t="s">
        <v>188</v>
      </c>
      <c r="D3560" t="s">
        <v>6895</v>
      </c>
      <c r="E3560" t="s">
        <v>7050</v>
      </c>
      <c r="F3560" t="s">
        <v>7051</v>
      </c>
      <c r="G3560" t="s">
        <v>79</v>
      </c>
      <c r="H3560">
        <v>45601</v>
      </c>
      <c r="I3560">
        <v>21952</v>
      </c>
      <c r="J3560" t="s">
        <v>80</v>
      </c>
      <c r="Q3560" t="s">
        <v>53</v>
      </c>
    </row>
    <row r="3561" spans="2:17" hidden="1" x14ac:dyDescent="0.25">
      <c r="B3561">
        <v>107768</v>
      </c>
      <c r="C3561" t="s">
        <v>225</v>
      </c>
      <c r="D3561" t="s">
        <v>6895</v>
      </c>
      <c r="E3561" t="s">
        <v>7052</v>
      </c>
      <c r="F3561" t="s">
        <v>7053</v>
      </c>
      <c r="G3561" t="s">
        <v>101</v>
      </c>
      <c r="H3561">
        <v>45703</v>
      </c>
      <c r="I3561">
        <v>17942.23</v>
      </c>
      <c r="J3561" t="s">
        <v>80</v>
      </c>
      <c r="Q3561" t="s">
        <v>53</v>
      </c>
    </row>
    <row r="3562" spans="2:17" hidden="1" x14ac:dyDescent="0.25">
      <c r="B3562">
        <v>129612</v>
      </c>
      <c r="C3562" t="s">
        <v>282</v>
      </c>
      <c r="D3562" t="s">
        <v>6895</v>
      </c>
      <c r="E3562" t="s">
        <v>7054</v>
      </c>
      <c r="F3562" t="s">
        <v>7055</v>
      </c>
      <c r="G3562" t="s">
        <v>79</v>
      </c>
      <c r="H3562">
        <v>45643</v>
      </c>
      <c r="I3562">
        <v>51060.15</v>
      </c>
      <c r="J3562" t="s">
        <v>80</v>
      </c>
      <c r="Q3562" t="s">
        <v>53</v>
      </c>
    </row>
    <row r="3563" spans="2:17" hidden="1" x14ac:dyDescent="0.25">
      <c r="B3563">
        <v>104758</v>
      </c>
      <c r="C3563" t="s">
        <v>188</v>
      </c>
      <c r="D3563" t="s">
        <v>6895</v>
      </c>
      <c r="E3563" t="s">
        <v>7056</v>
      </c>
      <c r="F3563" t="s">
        <v>7057</v>
      </c>
      <c r="G3563" t="s">
        <v>79</v>
      </c>
      <c r="H3563">
        <v>45616</v>
      </c>
      <c r="I3563">
        <v>62389.760000000002</v>
      </c>
      <c r="J3563" t="s">
        <v>80</v>
      </c>
      <c r="Q3563" t="s">
        <v>53</v>
      </c>
    </row>
    <row r="3564" spans="2:17" hidden="1" x14ac:dyDescent="0.25">
      <c r="B3564">
        <v>129832</v>
      </c>
      <c r="C3564" t="s">
        <v>6983</v>
      </c>
      <c r="D3564" t="s">
        <v>6895</v>
      </c>
      <c r="E3564" t="s">
        <v>7058</v>
      </c>
      <c r="F3564" t="s">
        <v>7059</v>
      </c>
      <c r="G3564" t="s">
        <v>79</v>
      </c>
      <c r="H3564">
        <v>45638</v>
      </c>
      <c r="I3564">
        <v>15161.78</v>
      </c>
      <c r="J3564" t="s">
        <v>80</v>
      </c>
      <c r="Q3564" t="s">
        <v>53</v>
      </c>
    </row>
    <row r="3565" spans="2:17" hidden="1" x14ac:dyDescent="0.25">
      <c r="B3565">
        <v>103423</v>
      </c>
      <c r="C3565" t="s">
        <v>82</v>
      </c>
      <c r="D3565" t="s">
        <v>6895</v>
      </c>
      <c r="E3565" t="s">
        <v>7060</v>
      </c>
      <c r="F3565" t="s">
        <v>7061</v>
      </c>
      <c r="G3565" t="s">
        <v>79</v>
      </c>
      <c r="H3565">
        <v>45606</v>
      </c>
      <c r="I3565">
        <v>55490.48</v>
      </c>
      <c r="J3565" t="s">
        <v>80</v>
      </c>
      <c r="Q3565" t="s">
        <v>53</v>
      </c>
    </row>
    <row r="3566" spans="2:17" hidden="1" x14ac:dyDescent="0.25">
      <c r="B3566">
        <v>101254</v>
      </c>
      <c r="C3566" t="s">
        <v>7063</v>
      </c>
      <c r="D3566" t="s">
        <v>6895</v>
      </c>
      <c r="E3566" t="s">
        <v>7064</v>
      </c>
      <c r="F3566" t="s">
        <v>7065</v>
      </c>
      <c r="G3566" t="s">
        <v>79</v>
      </c>
      <c r="H3566">
        <v>45645</v>
      </c>
      <c r="I3566">
        <v>15506.7</v>
      </c>
      <c r="J3566" t="s">
        <v>80</v>
      </c>
      <c r="Q3566" t="s">
        <v>53</v>
      </c>
    </row>
    <row r="3567" spans="2:17" hidden="1" x14ac:dyDescent="0.25">
      <c r="B3567">
        <v>103423</v>
      </c>
      <c r="C3567" t="s">
        <v>82</v>
      </c>
      <c r="D3567" t="s">
        <v>6895</v>
      </c>
      <c r="E3567" t="s">
        <v>7066</v>
      </c>
      <c r="F3567" t="s">
        <v>7067</v>
      </c>
      <c r="G3567" t="s">
        <v>101</v>
      </c>
      <c r="H3567">
        <v>45683</v>
      </c>
      <c r="I3567">
        <v>15233.62</v>
      </c>
      <c r="J3567" t="s">
        <v>80</v>
      </c>
      <c r="Q3567" t="s">
        <v>53</v>
      </c>
    </row>
    <row r="3568" spans="2:17" hidden="1" x14ac:dyDescent="0.25">
      <c r="B3568">
        <v>104804</v>
      </c>
      <c r="C3568" t="s">
        <v>367</v>
      </c>
      <c r="D3568" t="s">
        <v>6895</v>
      </c>
      <c r="E3568" t="s">
        <v>7068</v>
      </c>
      <c r="F3568" t="s">
        <v>7069</v>
      </c>
      <c r="G3568" t="s">
        <v>79</v>
      </c>
      <c r="H3568">
        <v>45653</v>
      </c>
      <c r="I3568">
        <v>15218.29</v>
      </c>
      <c r="J3568" t="s">
        <v>80</v>
      </c>
      <c r="Q3568" t="s">
        <v>53</v>
      </c>
    </row>
    <row r="3569" spans="2:17" hidden="1" x14ac:dyDescent="0.25">
      <c r="B3569">
        <v>103423</v>
      </c>
      <c r="C3569" t="s">
        <v>82</v>
      </c>
      <c r="D3569" t="s">
        <v>6895</v>
      </c>
      <c r="E3569" t="s">
        <v>7070</v>
      </c>
      <c r="F3569" t="s">
        <v>7071</v>
      </c>
      <c r="G3569" t="s">
        <v>101</v>
      </c>
      <c r="H3569">
        <v>45677</v>
      </c>
      <c r="I3569">
        <v>27945.01</v>
      </c>
      <c r="J3569" t="s">
        <v>80</v>
      </c>
      <c r="Q3569" t="s">
        <v>53</v>
      </c>
    </row>
    <row r="3570" spans="2:17" hidden="1" x14ac:dyDescent="0.25">
      <c r="B3570">
        <v>104535</v>
      </c>
      <c r="C3570" t="s">
        <v>3882</v>
      </c>
      <c r="D3570" t="s">
        <v>6895</v>
      </c>
      <c r="E3570" t="s">
        <v>7072</v>
      </c>
      <c r="F3570" t="s">
        <v>7073</v>
      </c>
      <c r="G3570" t="s">
        <v>79</v>
      </c>
      <c r="H3570">
        <v>45580</v>
      </c>
      <c r="I3570">
        <v>20588</v>
      </c>
      <c r="J3570" t="s">
        <v>80</v>
      </c>
      <c r="Q3570" t="s">
        <v>53</v>
      </c>
    </row>
    <row r="3571" spans="2:17" hidden="1" x14ac:dyDescent="0.25">
      <c r="B3571">
        <v>108164</v>
      </c>
      <c r="C3571" t="s">
        <v>86</v>
      </c>
      <c r="D3571" t="s">
        <v>6895</v>
      </c>
      <c r="E3571" t="s">
        <v>7074</v>
      </c>
      <c r="F3571" t="s">
        <v>7075</v>
      </c>
      <c r="G3571" t="s">
        <v>79</v>
      </c>
      <c r="H3571">
        <v>45665</v>
      </c>
      <c r="I3571">
        <v>26805.7</v>
      </c>
      <c r="J3571" t="s">
        <v>80</v>
      </c>
      <c r="Q3571" t="s">
        <v>53</v>
      </c>
    </row>
    <row r="3572" spans="2:17" hidden="1" x14ac:dyDescent="0.25">
      <c r="B3572">
        <v>102822</v>
      </c>
      <c r="C3572" t="s">
        <v>4566</v>
      </c>
      <c r="D3572" t="s">
        <v>6895</v>
      </c>
      <c r="E3572" t="s">
        <v>7076</v>
      </c>
      <c r="F3572" t="s">
        <v>7077</v>
      </c>
      <c r="G3572" t="s">
        <v>79</v>
      </c>
      <c r="H3572">
        <v>45615</v>
      </c>
      <c r="I3572">
        <v>32313.69</v>
      </c>
      <c r="J3572" t="s">
        <v>80</v>
      </c>
      <c r="Q3572" t="s">
        <v>53</v>
      </c>
    </row>
    <row r="3573" spans="2:17" hidden="1" x14ac:dyDescent="0.25">
      <c r="B3573">
        <v>129612</v>
      </c>
      <c r="C3573" t="s">
        <v>282</v>
      </c>
      <c r="D3573" t="s">
        <v>6895</v>
      </c>
      <c r="E3573" t="s">
        <v>7078</v>
      </c>
      <c r="F3573" t="s">
        <v>7055</v>
      </c>
      <c r="G3573" t="s">
        <v>79</v>
      </c>
      <c r="H3573">
        <v>45666</v>
      </c>
      <c r="I3573">
        <v>55305.64</v>
      </c>
      <c r="J3573" t="s">
        <v>80</v>
      </c>
      <c r="Q3573" t="s">
        <v>53</v>
      </c>
    </row>
    <row r="3574" spans="2:17" hidden="1" x14ac:dyDescent="0.25">
      <c r="B3574">
        <v>104804</v>
      </c>
      <c r="C3574" t="s">
        <v>367</v>
      </c>
      <c r="D3574" t="s">
        <v>6895</v>
      </c>
      <c r="E3574" t="s">
        <v>7079</v>
      </c>
      <c r="F3574" t="s">
        <v>7080</v>
      </c>
      <c r="G3574" t="s">
        <v>79</v>
      </c>
      <c r="H3574">
        <v>45653</v>
      </c>
      <c r="I3574">
        <v>12807.48</v>
      </c>
      <c r="J3574" t="s">
        <v>80</v>
      </c>
      <c r="Q3574" t="s">
        <v>53</v>
      </c>
    </row>
    <row r="3575" spans="2:17" hidden="1" x14ac:dyDescent="0.25">
      <c r="B3575">
        <v>104758</v>
      </c>
      <c r="C3575" t="s">
        <v>188</v>
      </c>
      <c r="D3575" t="s">
        <v>6895</v>
      </c>
      <c r="E3575" t="s">
        <v>7081</v>
      </c>
      <c r="F3575" t="s">
        <v>7082</v>
      </c>
      <c r="G3575" t="s">
        <v>79</v>
      </c>
      <c r="H3575">
        <v>45615</v>
      </c>
      <c r="I3575">
        <v>13478.95</v>
      </c>
      <c r="J3575" t="s">
        <v>80</v>
      </c>
      <c r="Q3575" t="s">
        <v>53</v>
      </c>
    </row>
    <row r="3576" spans="2:17" hidden="1" x14ac:dyDescent="0.25">
      <c r="B3576">
        <v>112410</v>
      </c>
      <c r="C3576" t="s">
        <v>7084</v>
      </c>
      <c r="D3576" t="s">
        <v>6895</v>
      </c>
      <c r="E3576" t="s">
        <v>7085</v>
      </c>
      <c r="F3576" t="s">
        <v>7086</v>
      </c>
      <c r="G3576" t="s">
        <v>79</v>
      </c>
      <c r="H3576">
        <v>45622</v>
      </c>
      <c r="I3576">
        <v>21384.44</v>
      </c>
      <c r="J3576" t="s">
        <v>80</v>
      </c>
      <c r="Q3576" t="s">
        <v>53</v>
      </c>
    </row>
    <row r="3577" spans="2:17" hidden="1" x14ac:dyDescent="0.25">
      <c r="B3577">
        <v>104499</v>
      </c>
      <c r="C3577" t="s">
        <v>96</v>
      </c>
      <c r="D3577" t="s">
        <v>6895</v>
      </c>
      <c r="E3577" t="s">
        <v>7087</v>
      </c>
      <c r="F3577" t="s">
        <v>7088</v>
      </c>
      <c r="G3577" t="s">
        <v>101</v>
      </c>
      <c r="H3577">
        <v>45701</v>
      </c>
      <c r="I3577">
        <v>955.52</v>
      </c>
      <c r="Q3577" t="s">
        <v>53</v>
      </c>
    </row>
    <row r="3578" spans="2:17" hidden="1" x14ac:dyDescent="0.25">
      <c r="B3578">
        <v>104758</v>
      </c>
      <c r="C3578" t="s">
        <v>188</v>
      </c>
      <c r="D3578" t="s">
        <v>6895</v>
      </c>
      <c r="E3578" t="s">
        <v>7089</v>
      </c>
      <c r="F3578" t="s">
        <v>7090</v>
      </c>
      <c r="G3578" t="s">
        <v>79</v>
      </c>
      <c r="H3578">
        <v>45632</v>
      </c>
      <c r="I3578">
        <v>1286.4000000000001</v>
      </c>
      <c r="Q3578" t="s">
        <v>53</v>
      </c>
    </row>
    <row r="3579" spans="2:17" hidden="1" x14ac:dyDescent="0.25">
      <c r="B3579">
        <v>104758</v>
      </c>
      <c r="C3579" t="s">
        <v>188</v>
      </c>
      <c r="D3579" t="s">
        <v>6895</v>
      </c>
      <c r="E3579" t="s">
        <v>7091</v>
      </c>
      <c r="F3579" t="s">
        <v>7092</v>
      </c>
      <c r="G3579" t="s">
        <v>101</v>
      </c>
      <c r="H3579">
        <v>45685</v>
      </c>
      <c r="I3579">
        <v>4448.6400000000003</v>
      </c>
      <c r="Q3579" t="s">
        <v>53</v>
      </c>
    </row>
    <row r="3580" spans="2:17" hidden="1" x14ac:dyDescent="0.25">
      <c r="B3580">
        <v>107786</v>
      </c>
      <c r="C3580" t="s">
        <v>242</v>
      </c>
      <c r="D3580" t="s">
        <v>6895</v>
      </c>
      <c r="E3580" t="s">
        <v>7093</v>
      </c>
      <c r="F3580" t="s">
        <v>6931</v>
      </c>
      <c r="G3580" t="s">
        <v>79</v>
      </c>
      <c r="H3580">
        <v>45673</v>
      </c>
      <c r="I3580">
        <v>8753.75</v>
      </c>
      <c r="Q3580" t="s">
        <v>53</v>
      </c>
    </row>
    <row r="3581" spans="2:17" hidden="1" x14ac:dyDescent="0.25">
      <c r="B3581">
        <v>108164</v>
      </c>
      <c r="C3581" t="s">
        <v>86</v>
      </c>
      <c r="D3581" t="s">
        <v>6895</v>
      </c>
      <c r="E3581" t="s">
        <v>7094</v>
      </c>
      <c r="F3581" t="s">
        <v>7095</v>
      </c>
      <c r="G3581" t="s">
        <v>79</v>
      </c>
      <c r="H3581">
        <v>45595</v>
      </c>
      <c r="I3581">
        <v>288.08</v>
      </c>
      <c r="Q3581" t="s">
        <v>53</v>
      </c>
    </row>
    <row r="3582" spans="2:17" hidden="1" x14ac:dyDescent="0.25">
      <c r="B3582">
        <v>129832</v>
      </c>
      <c r="C3582" t="s">
        <v>6983</v>
      </c>
      <c r="D3582" t="s">
        <v>6895</v>
      </c>
      <c r="E3582" t="s">
        <v>7096</v>
      </c>
      <c r="F3582" t="s">
        <v>7097</v>
      </c>
      <c r="G3582" t="s">
        <v>79</v>
      </c>
      <c r="H3582">
        <v>45575</v>
      </c>
      <c r="I3582">
        <v>226.5</v>
      </c>
      <c r="Q3582" t="s">
        <v>53</v>
      </c>
    </row>
    <row r="3583" spans="2:17" hidden="1" x14ac:dyDescent="0.25">
      <c r="B3583">
        <v>102512</v>
      </c>
      <c r="C3583" t="s">
        <v>7099</v>
      </c>
      <c r="D3583" t="s">
        <v>6895</v>
      </c>
      <c r="E3583" t="s">
        <v>7100</v>
      </c>
      <c r="F3583" t="s">
        <v>7101</v>
      </c>
      <c r="G3583" t="s">
        <v>79</v>
      </c>
      <c r="H3583">
        <v>45678</v>
      </c>
      <c r="I3583">
        <v>123.2</v>
      </c>
      <c r="Q3583" t="s">
        <v>53</v>
      </c>
    </row>
    <row r="3584" spans="2:17" hidden="1" x14ac:dyDescent="0.25">
      <c r="B3584">
        <v>104758</v>
      </c>
      <c r="C3584" t="s">
        <v>188</v>
      </c>
      <c r="D3584" t="s">
        <v>6895</v>
      </c>
      <c r="E3584" t="s">
        <v>7102</v>
      </c>
      <c r="F3584" t="s">
        <v>7103</v>
      </c>
      <c r="G3584" t="s">
        <v>101</v>
      </c>
      <c r="H3584">
        <v>45672</v>
      </c>
      <c r="I3584">
        <v>223.2</v>
      </c>
      <c r="Q3584" t="s">
        <v>53</v>
      </c>
    </row>
    <row r="3585" spans="2:17" hidden="1" x14ac:dyDescent="0.25">
      <c r="B3585">
        <v>104758</v>
      </c>
      <c r="C3585" t="s">
        <v>188</v>
      </c>
      <c r="D3585" t="s">
        <v>6895</v>
      </c>
      <c r="E3585" t="s">
        <v>7104</v>
      </c>
      <c r="F3585" t="s">
        <v>7105</v>
      </c>
      <c r="G3585" t="s">
        <v>79</v>
      </c>
      <c r="H3585">
        <v>45644</v>
      </c>
      <c r="I3585">
        <v>11336.4</v>
      </c>
      <c r="Q3585" t="s">
        <v>53</v>
      </c>
    </row>
    <row r="3586" spans="2:17" hidden="1" x14ac:dyDescent="0.25">
      <c r="B3586">
        <v>104758</v>
      </c>
      <c r="C3586" t="s">
        <v>188</v>
      </c>
      <c r="D3586" t="s">
        <v>6895</v>
      </c>
      <c r="E3586" t="s">
        <v>7106</v>
      </c>
      <c r="F3586" t="s">
        <v>6957</v>
      </c>
      <c r="G3586" t="s">
        <v>79</v>
      </c>
      <c r="H3586">
        <v>45643</v>
      </c>
      <c r="I3586">
        <v>2492.4</v>
      </c>
      <c r="Q3586" t="s">
        <v>53</v>
      </c>
    </row>
    <row r="3587" spans="2:17" hidden="1" x14ac:dyDescent="0.25">
      <c r="B3587">
        <v>107786</v>
      </c>
      <c r="C3587" t="s">
        <v>242</v>
      </c>
      <c r="D3587" t="s">
        <v>6895</v>
      </c>
      <c r="E3587" t="s">
        <v>7107</v>
      </c>
      <c r="F3587" t="s">
        <v>7108</v>
      </c>
      <c r="G3587" t="s">
        <v>101</v>
      </c>
      <c r="H3587">
        <v>45674</v>
      </c>
      <c r="I3587">
        <v>27.78</v>
      </c>
      <c r="Q3587" t="s">
        <v>53</v>
      </c>
    </row>
    <row r="3588" spans="2:17" hidden="1" x14ac:dyDescent="0.25">
      <c r="B3588">
        <v>104758</v>
      </c>
      <c r="C3588" t="s">
        <v>188</v>
      </c>
      <c r="D3588" t="s">
        <v>6895</v>
      </c>
      <c r="E3588" t="s">
        <v>7109</v>
      </c>
      <c r="F3588" t="s">
        <v>7110</v>
      </c>
      <c r="G3588" t="s">
        <v>79</v>
      </c>
      <c r="H3588">
        <v>45615</v>
      </c>
      <c r="I3588">
        <v>1379.84</v>
      </c>
      <c r="Q3588" t="s">
        <v>53</v>
      </c>
    </row>
    <row r="3589" spans="2:17" hidden="1" x14ac:dyDescent="0.25">
      <c r="B3589">
        <v>129832</v>
      </c>
      <c r="C3589" t="s">
        <v>6983</v>
      </c>
      <c r="D3589" t="s">
        <v>6895</v>
      </c>
      <c r="E3589" t="s">
        <v>7111</v>
      </c>
      <c r="F3589" t="s">
        <v>7112</v>
      </c>
      <c r="G3589" t="s">
        <v>79</v>
      </c>
      <c r="H3589">
        <v>45638</v>
      </c>
      <c r="I3589">
        <v>87.32</v>
      </c>
      <c r="Q3589" t="s">
        <v>53</v>
      </c>
    </row>
    <row r="3590" spans="2:17" hidden="1" x14ac:dyDescent="0.25">
      <c r="B3590">
        <v>129832</v>
      </c>
      <c r="C3590" t="s">
        <v>6983</v>
      </c>
      <c r="D3590" t="s">
        <v>6895</v>
      </c>
      <c r="E3590" t="s">
        <v>7113</v>
      </c>
      <c r="F3590" t="s">
        <v>7114</v>
      </c>
      <c r="G3590" t="s">
        <v>101</v>
      </c>
      <c r="H3590">
        <v>45694</v>
      </c>
      <c r="I3590">
        <v>294.8</v>
      </c>
      <c r="Q3590" t="s">
        <v>53</v>
      </c>
    </row>
    <row r="3591" spans="2:17" hidden="1" x14ac:dyDescent="0.25">
      <c r="B3591">
        <v>129832</v>
      </c>
      <c r="C3591" t="s">
        <v>6983</v>
      </c>
      <c r="D3591" t="s">
        <v>6895</v>
      </c>
      <c r="E3591" t="s">
        <v>7115</v>
      </c>
      <c r="F3591" t="s">
        <v>7116</v>
      </c>
      <c r="G3591" t="s">
        <v>79</v>
      </c>
      <c r="H3591">
        <v>45623</v>
      </c>
      <c r="I3591">
        <v>205.48</v>
      </c>
      <c r="Q3591" t="s">
        <v>53</v>
      </c>
    </row>
    <row r="3592" spans="2:17" hidden="1" x14ac:dyDescent="0.25">
      <c r="B3592">
        <v>129832</v>
      </c>
      <c r="C3592" t="s">
        <v>6983</v>
      </c>
      <c r="D3592" t="s">
        <v>6895</v>
      </c>
      <c r="E3592" t="s">
        <v>7117</v>
      </c>
      <c r="F3592" t="s">
        <v>7118</v>
      </c>
      <c r="G3592" t="s">
        <v>79</v>
      </c>
      <c r="H3592">
        <v>45680</v>
      </c>
      <c r="I3592">
        <v>1877.5</v>
      </c>
      <c r="Q3592" t="s">
        <v>53</v>
      </c>
    </row>
    <row r="3593" spans="2:17" hidden="1" x14ac:dyDescent="0.25">
      <c r="B3593">
        <v>104758</v>
      </c>
      <c r="C3593" t="s">
        <v>188</v>
      </c>
      <c r="D3593" t="s">
        <v>6895</v>
      </c>
      <c r="E3593" t="s">
        <v>7119</v>
      </c>
      <c r="F3593" t="s">
        <v>7120</v>
      </c>
      <c r="G3593" t="s">
        <v>79</v>
      </c>
      <c r="H3593">
        <v>45587</v>
      </c>
      <c r="I3593">
        <v>5508</v>
      </c>
      <c r="Q3593" t="s">
        <v>53</v>
      </c>
    </row>
    <row r="3594" spans="2:17" hidden="1" x14ac:dyDescent="0.25">
      <c r="B3594">
        <v>107486</v>
      </c>
      <c r="C3594" t="s">
        <v>308</v>
      </c>
      <c r="D3594" t="s">
        <v>6895</v>
      </c>
      <c r="E3594" t="s">
        <v>7121</v>
      </c>
      <c r="F3594" t="s">
        <v>7122</v>
      </c>
      <c r="G3594" t="s">
        <v>101</v>
      </c>
      <c r="H3594">
        <v>45716</v>
      </c>
      <c r="I3594">
        <v>312.17</v>
      </c>
      <c r="Q3594" t="s">
        <v>53</v>
      </c>
    </row>
    <row r="3595" spans="2:17" hidden="1" x14ac:dyDescent="0.25">
      <c r="B3595">
        <v>102967</v>
      </c>
      <c r="C3595" t="s">
        <v>329</v>
      </c>
      <c r="D3595" t="s">
        <v>6895</v>
      </c>
      <c r="E3595" t="s">
        <v>7123</v>
      </c>
      <c r="F3595" t="s">
        <v>7124</v>
      </c>
      <c r="G3595" t="s">
        <v>79</v>
      </c>
      <c r="H3595">
        <v>45671</v>
      </c>
      <c r="I3595">
        <v>66.650000000000006</v>
      </c>
      <c r="Q3595" t="s">
        <v>53</v>
      </c>
    </row>
    <row r="3596" spans="2:17" hidden="1" x14ac:dyDescent="0.25">
      <c r="B3596">
        <v>129832</v>
      </c>
      <c r="C3596" t="s">
        <v>6983</v>
      </c>
      <c r="D3596" t="s">
        <v>6895</v>
      </c>
      <c r="E3596" t="s">
        <v>7125</v>
      </c>
      <c r="F3596" t="s">
        <v>7126</v>
      </c>
      <c r="G3596" t="s">
        <v>79</v>
      </c>
      <c r="H3596">
        <v>45594</v>
      </c>
      <c r="I3596">
        <v>181.2</v>
      </c>
      <c r="Q3596" t="s">
        <v>53</v>
      </c>
    </row>
    <row r="3597" spans="2:17" hidden="1" x14ac:dyDescent="0.25">
      <c r="B3597">
        <v>103269</v>
      </c>
      <c r="C3597" t="s">
        <v>262</v>
      </c>
      <c r="D3597" t="s">
        <v>6895</v>
      </c>
      <c r="E3597" t="s">
        <v>7127</v>
      </c>
      <c r="F3597" t="s">
        <v>7128</v>
      </c>
      <c r="G3597" t="s">
        <v>79</v>
      </c>
      <c r="H3597">
        <v>45595</v>
      </c>
      <c r="I3597">
        <v>778</v>
      </c>
      <c r="Q3597" t="s">
        <v>53</v>
      </c>
    </row>
    <row r="3598" spans="2:17" hidden="1" x14ac:dyDescent="0.25">
      <c r="B3598">
        <v>108186</v>
      </c>
      <c r="C3598" t="s">
        <v>624</v>
      </c>
      <c r="D3598" t="s">
        <v>6895</v>
      </c>
      <c r="E3598" t="s">
        <v>7129</v>
      </c>
      <c r="F3598" t="s">
        <v>7130</v>
      </c>
      <c r="G3598" t="s">
        <v>79</v>
      </c>
      <c r="H3598">
        <v>45616</v>
      </c>
      <c r="I3598">
        <v>1619.41</v>
      </c>
      <c r="Q3598" t="s">
        <v>53</v>
      </c>
    </row>
    <row r="3599" spans="2:17" hidden="1" x14ac:dyDescent="0.25">
      <c r="B3599">
        <v>129832</v>
      </c>
      <c r="C3599" t="s">
        <v>6983</v>
      </c>
      <c r="D3599" t="s">
        <v>6895</v>
      </c>
      <c r="E3599" t="s">
        <v>7131</v>
      </c>
      <c r="F3599" t="s">
        <v>5154</v>
      </c>
      <c r="G3599" t="s">
        <v>79</v>
      </c>
      <c r="H3599">
        <v>45660</v>
      </c>
      <c r="I3599">
        <v>187.4</v>
      </c>
      <c r="Q3599" t="s">
        <v>53</v>
      </c>
    </row>
    <row r="3600" spans="2:17" hidden="1" x14ac:dyDescent="0.25">
      <c r="B3600">
        <v>129832</v>
      </c>
      <c r="C3600" t="s">
        <v>6983</v>
      </c>
      <c r="D3600" t="s">
        <v>6895</v>
      </c>
      <c r="E3600" t="s">
        <v>7132</v>
      </c>
      <c r="F3600" t="s">
        <v>7133</v>
      </c>
      <c r="G3600" t="s">
        <v>79</v>
      </c>
      <c r="H3600">
        <v>45574</v>
      </c>
      <c r="I3600">
        <v>782.32</v>
      </c>
      <c r="Q3600" t="s">
        <v>53</v>
      </c>
    </row>
    <row r="3601" spans="2:17" hidden="1" x14ac:dyDescent="0.25">
      <c r="B3601">
        <v>103423</v>
      </c>
      <c r="C3601" t="s">
        <v>82</v>
      </c>
      <c r="D3601" t="s">
        <v>6895</v>
      </c>
      <c r="E3601" t="s">
        <v>7134</v>
      </c>
      <c r="F3601" t="s">
        <v>6907</v>
      </c>
      <c r="G3601" t="s">
        <v>79</v>
      </c>
      <c r="H3601">
        <v>45631</v>
      </c>
      <c r="I3601">
        <v>8613.4</v>
      </c>
      <c r="Q3601" t="s">
        <v>53</v>
      </c>
    </row>
    <row r="3602" spans="2:17" hidden="1" x14ac:dyDescent="0.25">
      <c r="B3602">
        <v>129832</v>
      </c>
      <c r="C3602" t="s">
        <v>6983</v>
      </c>
      <c r="D3602" t="s">
        <v>6895</v>
      </c>
      <c r="E3602" t="s">
        <v>7135</v>
      </c>
      <c r="F3602" t="s">
        <v>7136</v>
      </c>
      <c r="G3602" t="s">
        <v>79</v>
      </c>
      <c r="H3602">
        <v>45597</v>
      </c>
      <c r="I3602">
        <v>93.4</v>
      </c>
      <c r="Q3602" t="s">
        <v>53</v>
      </c>
    </row>
    <row r="3603" spans="2:17" hidden="1" x14ac:dyDescent="0.25">
      <c r="B3603">
        <v>104758</v>
      </c>
      <c r="C3603" t="s">
        <v>188</v>
      </c>
      <c r="D3603" t="s">
        <v>6895</v>
      </c>
      <c r="E3603" t="s">
        <v>7137</v>
      </c>
      <c r="F3603" t="s">
        <v>7138</v>
      </c>
      <c r="G3603" t="s">
        <v>79</v>
      </c>
      <c r="H3603">
        <v>45601</v>
      </c>
      <c r="I3603">
        <v>1495.68</v>
      </c>
      <c r="Q3603" t="s">
        <v>53</v>
      </c>
    </row>
    <row r="3604" spans="2:17" hidden="1" x14ac:dyDescent="0.25">
      <c r="B3604">
        <v>104758</v>
      </c>
      <c r="C3604" t="s">
        <v>188</v>
      </c>
      <c r="D3604" t="s">
        <v>6895</v>
      </c>
      <c r="E3604" t="s">
        <v>7139</v>
      </c>
      <c r="F3604" t="s">
        <v>7140</v>
      </c>
      <c r="G3604" t="s">
        <v>79</v>
      </c>
      <c r="H3604">
        <v>45614</v>
      </c>
      <c r="I3604">
        <v>4647.83</v>
      </c>
      <c r="Q3604" t="s">
        <v>53</v>
      </c>
    </row>
    <row r="3605" spans="2:17" hidden="1" x14ac:dyDescent="0.25">
      <c r="B3605">
        <v>102775</v>
      </c>
      <c r="C3605" t="s">
        <v>75</v>
      </c>
      <c r="D3605" t="s">
        <v>6895</v>
      </c>
      <c r="E3605" t="s">
        <v>7141</v>
      </c>
      <c r="F3605" t="s">
        <v>7142</v>
      </c>
      <c r="G3605" t="s">
        <v>101</v>
      </c>
      <c r="H3605">
        <v>45705</v>
      </c>
      <c r="I3605">
        <v>10716.68</v>
      </c>
      <c r="Q3605" t="s">
        <v>53</v>
      </c>
    </row>
    <row r="3606" spans="2:17" hidden="1" x14ac:dyDescent="0.25">
      <c r="B3606">
        <v>104758</v>
      </c>
      <c r="C3606" t="s">
        <v>188</v>
      </c>
      <c r="D3606" t="s">
        <v>6895</v>
      </c>
      <c r="E3606" t="s">
        <v>7143</v>
      </c>
      <c r="F3606" t="s">
        <v>7144</v>
      </c>
      <c r="G3606" t="s">
        <v>79</v>
      </c>
      <c r="H3606">
        <v>45670</v>
      </c>
      <c r="I3606">
        <v>892.8</v>
      </c>
      <c r="Q3606" t="s">
        <v>53</v>
      </c>
    </row>
    <row r="3607" spans="2:17" hidden="1" x14ac:dyDescent="0.25">
      <c r="B3607">
        <v>129832</v>
      </c>
      <c r="C3607" t="s">
        <v>6983</v>
      </c>
      <c r="D3607" t="s">
        <v>6895</v>
      </c>
      <c r="E3607" t="s">
        <v>7145</v>
      </c>
      <c r="F3607" t="s">
        <v>7146</v>
      </c>
      <c r="G3607" t="s">
        <v>79</v>
      </c>
      <c r="H3607">
        <v>45642</v>
      </c>
      <c r="I3607">
        <v>120.36</v>
      </c>
      <c r="Q3607" t="s">
        <v>53</v>
      </c>
    </row>
    <row r="3608" spans="2:17" hidden="1" x14ac:dyDescent="0.25">
      <c r="B3608">
        <v>129832</v>
      </c>
      <c r="C3608" t="s">
        <v>6983</v>
      </c>
      <c r="D3608" t="s">
        <v>6895</v>
      </c>
      <c r="E3608" t="s">
        <v>7147</v>
      </c>
      <c r="F3608" t="s">
        <v>7148</v>
      </c>
      <c r="G3608" t="s">
        <v>79</v>
      </c>
      <c r="H3608">
        <v>45638</v>
      </c>
      <c r="I3608">
        <v>1133.67</v>
      </c>
      <c r="Q3608" t="s">
        <v>53</v>
      </c>
    </row>
    <row r="3609" spans="2:17" hidden="1" x14ac:dyDescent="0.25">
      <c r="B3609">
        <v>104758</v>
      </c>
      <c r="C3609" t="s">
        <v>188</v>
      </c>
      <c r="D3609" t="s">
        <v>6895</v>
      </c>
      <c r="E3609" t="s">
        <v>7149</v>
      </c>
      <c r="F3609" t="s">
        <v>7150</v>
      </c>
      <c r="G3609" t="s">
        <v>79</v>
      </c>
      <c r="H3609">
        <v>45595</v>
      </c>
      <c r="I3609">
        <v>51.11</v>
      </c>
      <c r="Q3609" t="s">
        <v>53</v>
      </c>
    </row>
    <row r="3610" spans="2:17" hidden="1" x14ac:dyDescent="0.25">
      <c r="B3610">
        <v>122247</v>
      </c>
      <c r="C3610" t="s">
        <v>111</v>
      </c>
      <c r="D3610" t="s">
        <v>6895</v>
      </c>
      <c r="E3610" t="s">
        <v>7151</v>
      </c>
      <c r="F3610" t="s">
        <v>7152</v>
      </c>
      <c r="G3610" t="s">
        <v>101</v>
      </c>
      <c r="H3610">
        <v>45719</v>
      </c>
      <c r="I3610">
        <v>238.89</v>
      </c>
      <c r="Q3610" t="s">
        <v>53</v>
      </c>
    </row>
    <row r="3611" spans="2:17" hidden="1" x14ac:dyDescent="0.25">
      <c r="B3611">
        <v>103423</v>
      </c>
      <c r="C3611" t="s">
        <v>82</v>
      </c>
      <c r="D3611" t="s">
        <v>6895</v>
      </c>
      <c r="E3611" t="s">
        <v>7153</v>
      </c>
      <c r="F3611" t="s">
        <v>7154</v>
      </c>
      <c r="G3611" t="s">
        <v>101</v>
      </c>
      <c r="H3611">
        <v>45644</v>
      </c>
      <c r="I3611">
        <v>350.1</v>
      </c>
      <c r="Q3611" t="s">
        <v>53</v>
      </c>
    </row>
    <row r="3612" spans="2:17" hidden="1" x14ac:dyDescent="0.25">
      <c r="B3612">
        <v>108164</v>
      </c>
      <c r="C3612" t="s">
        <v>86</v>
      </c>
      <c r="D3612" t="s">
        <v>6895</v>
      </c>
      <c r="E3612" t="s">
        <v>7155</v>
      </c>
      <c r="F3612" t="s">
        <v>7156</v>
      </c>
      <c r="G3612" t="s">
        <v>79</v>
      </c>
      <c r="H3612">
        <v>45639</v>
      </c>
      <c r="I3612">
        <v>142.16</v>
      </c>
      <c r="Q3612" t="s">
        <v>53</v>
      </c>
    </row>
    <row r="3613" spans="2:17" hidden="1" x14ac:dyDescent="0.25">
      <c r="B3613">
        <v>108186</v>
      </c>
      <c r="C3613" t="s">
        <v>624</v>
      </c>
      <c r="D3613" t="s">
        <v>6895</v>
      </c>
      <c r="E3613" t="s">
        <v>7157</v>
      </c>
      <c r="F3613" t="s">
        <v>7158</v>
      </c>
      <c r="G3613" t="s">
        <v>101</v>
      </c>
      <c r="H3613">
        <v>45672</v>
      </c>
      <c r="I3613">
        <v>609.55999999999995</v>
      </c>
      <c r="Q3613" t="s">
        <v>53</v>
      </c>
    </row>
    <row r="3614" spans="2:17" hidden="1" x14ac:dyDescent="0.25">
      <c r="B3614">
        <v>108164</v>
      </c>
      <c r="C3614" t="s">
        <v>86</v>
      </c>
      <c r="D3614" t="s">
        <v>6895</v>
      </c>
      <c r="E3614" t="s">
        <v>7159</v>
      </c>
      <c r="F3614" t="s">
        <v>6959</v>
      </c>
      <c r="G3614" t="s">
        <v>79</v>
      </c>
      <c r="H3614">
        <v>45642</v>
      </c>
      <c r="I3614">
        <v>249.44</v>
      </c>
      <c r="Q3614" t="s">
        <v>53</v>
      </c>
    </row>
    <row r="3615" spans="2:17" hidden="1" x14ac:dyDescent="0.25">
      <c r="B3615">
        <v>126695</v>
      </c>
      <c r="C3615" t="s">
        <v>167</v>
      </c>
      <c r="D3615" t="s">
        <v>6895</v>
      </c>
      <c r="E3615" t="s">
        <v>7160</v>
      </c>
      <c r="F3615" t="s">
        <v>7161</v>
      </c>
      <c r="G3615" t="s">
        <v>79</v>
      </c>
      <c r="H3615">
        <v>45617</v>
      </c>
      <c r="I3615">
        <v>452.76</v>
      </c>
      <c r="Q3615" t="s">
        <v>53</v>
      </c>
    </row>
    <row r="3616" spans="2:17" hidden="1" x14ac:dyDescent="0.25">
      <c r="B3616">
        <v>104758</v>
      </c>
      <c r="C3616" t="s">
        <v>188</v>
      </c>
      <c r="D3616" t="s">
        <v>6895</v>
      </c>
      <c r="E3616" t="s">
        <v>7162</v>
      </c>
      <c r="F3616" t="s">
        <v>7163</v>
      </c>
      <c r="G3616" t="s">
        <v>79</v>
      </c>
      <c r="H3616">
        <v>45665</v>
      </c>
      <c r="I3616">
        <v>92.4</v>
      </c>
      <c r="Q3616" t="s">
        <v>53</v>
      </c>
    </row>
    <row r="3617" spans="2:17" hidden="1" x14ac:dyDescent="0.25">
      <c r="B3617">
        <v>103423</v>
      </c>
      <c r="C3617" t="s">
        <v>82</v>
      </c>
      <c r="D3617" t="s">
        <v>6895</v>
      </c>
      <c r="E3617" t="s">
        <v>7164</v>
      </c>
      <c r="F3617" t="s">
        <v>7018</v>
      </c>
      <c r="G3617" t="s">
        <v>101</v>
      </c>
      <c r="H3617">
        <v>45655</v>
      </c>
      <c r="I3617">
        <v>1617</v>
      </c>
      <c r="Q3617" t="s">
        <v>53</v>
      </c>
    </row>
    <row r="3618" spans="2:17" hidden="1" x14ac:dyDescent="0.25">
      <c r="B3618">
        <v>103269</v>
      </c>
      <c r="C3618" t="s">
        <v>262</v>
      </c>
      <c r="D3618" t="s">
        <v>6895</v>
      </c>
      <c r="E3618" t="s">
        <v>7165</v>
      </c>
      <c r="F3618" t="s">
        <v>7166</v>
      </c>
      <c r="G3618" t="s">
        <v>79</v>
      </c>
      <c r="H3618">
        <v>45611</v>
      </c>
      <c r="I3618">
        <v>1922.87</v>
      </c>
      <c r="Q3618" t="s">
        <v>53</v>
      </c>
    </row>
    <row r="3619" spans="2:17" hidden="1" x14ac:dyDescent="0.25">
      <c r="B3619">
        <v>122247</v>
      </c>
      <c r="C3619" t="s">
        <v>111</v>
      </c>
      <c r="D3619" t="s">
        <v>6895</v>
      </c>
      <c r="E3619" t="s">
        <v>7167</v>
      </c>
      <c r="F3619" t="s">
        <v>7168</v>
      </c>
      <c r="G3619" t="s">
        <v>79</v>
      </c>
      <c r="H3619">
        <v>45614</v>
      </c>
      <c r="I3619">
        <v>3972.27</v>
      </c>
      <c r="Q3619" t="s">
        <v>53</v>
      </c>
    </row>
    <row r="3620" spans="2:17" hidden="1" x14ac:dyDescent="0.25">
      <c r="B3620">
        <v>107786</v>
      </c>
      <c r="C3620" t="s">
        <v>242</v>
      </c>
      <c r="D3620" t="s">
        <v>6895</v>
      </c>
      <c r="E3620" t="s">
        <v>7169</v>
      </c>
      <c r="F3620" t="s">
        <v>7170</v>
      </c>
      <c r="G3620" t="s">
        <v>101</v>
      </c>
      <c r="H3620">
        <v>45670</v>
      </c>
      <c r="I3620">
        <v>794.37</v>
      </c>
      <c r="Q3620" t="s">
        <v>53</v>
      </c>
    </row>
    <row r="3621" spans="2:17" hidden="1" x14ac:dyDescent="0.25">
      <c r="B3621">
        <v>102775</v>
      </c>
      <c r="C3621" t="s">
        <v>75</v>
      </c>
      <c r="D3621" t="s">
        <v>6895</v>
      </c>
      <c r="E3621" t="s">
        <v>7171</v>
      </c>
      <c r="F3621" t="s">
        <v>6905</v>
      </c>
      <c r="G3621" t="s">
        <v>79</v>
      </c>
      <c r="H3621">
        <v>45580</v>
      </c>
      <c r="I3621">
        <v>10857.14</v>
      </c>
      <c r="Q3621" t="s">
        <v>53</v>
      </c>
    </row>
    <row r="3622" spans="2:17" hidden="1" x14ac:dyDescent="0.25">
      <c r="B3622">
        <v>104758</v>
      </c>
      <c r="C3622" t="s">
        <v>188</v>
      </c>
      <c r="D3622" t="s">
        <v>6895</v>
      </c>
      <c r="E3622" t="s">
        <v>7172</v>
      </c>
      <c r="F3622" t="s">
        <v>7173</v>
      </c>
      <c r="G3622" t="s">
        <v>79</v>
      </c>
      <c r="H3622">
        <v>45630</v>
      </c>
      <c r="I3622">
        <v>321.60000000000002</v>
      </c>
      <c r="Q3622" t="s">
        <v>53</v>
      </c>
    </row>
    <row r="3623" spans="2:17" hidden="1" x14ac:dyDescent="0.25">
      <c r="B3623">
        <v>107786</v>
      </c>
      <c r="C3623" t="s">
        <v>242</v>
      </c>
      <c r="D3623" t="s">
        <v>6895</v>
      </c>
      <c r="E3623" t="s">
        <v>7174</v>
      </c>
      <c r="F3623" t="s">
        <v>7175</v>
      </c>
      <c r="G3623" t="s">
        <v>79</v>
      </c>
      <c r="H3623">
        <v>45596</v>
      </c>
      <c r="I3623">
        <v>285.86</v>
      </c>
      <c r="Q3623" t="s">
        <v>53</v>
      </c>
    </row>
    <row r="3624" spans="2:17" hidden="1" x14ac:dyDescent="0.25">
      <c r="B3624">
        <v>107776</v>
      </c>
      <c r="C3624" t="s">
        <v>151</v>
      </c>
      <c r="D3624" t="s">
        <v>6895</v>
      </c>
      <c r="E3624" t="s">
        <v>7176</v>
      </c>
      <c r="F3624" t="s">
        <v>7177</v>
      </c>
      <c r="G3624" t="s">
        <v>79</v>
      </c>
      <c r="H3624">
        <v>45601</v>
      </c>
      <c r="I3624">
        <v>2447.59</v>
      </c>
      <c r="Q3624" t="s">
        <v>53</v>
      </c>
    </row>
    <row r="3625" spans="2:17" hidden="1" x14ac:dyDescent="0.25">
      <c r="B3625">
        <v>129832</v>
      </c>
      <c r="C3625" t="s">
        <v>6983</v>
      </c>
      <c r="D3625" t="s">
        <v>6895</v>
      </c>
      <c r="E3625" t="s">
        <v>7178</v>
      </c>
      <c r="F3625" t="s">
        <v>7179</v>
      </c>
      <c r="G3625" t="s">
        <v>79</v>
      </c>
      <c r="H3625">
        <v>45673</v>
      </c>
      <c r="I3625">
        <v>995.67</v>
      </c>
      <c r="Q3625" t="s">
        <v>53</v>
      </c>
    </row>
    <row r="3626" spans="2:17" hidden="1" x14ac:dyDescent="0.25">
      <c r="B3626">
        <v>104758</v>
      </c>
      <c r="C3626" t="s">
        <v>188</v>
      </c>
      <c r="D3626" t="s">
        <v>6895</v>
      </c>
      <c r="E3626" t="s">
        <v>7180</v>
      </c>
      <c r="F3626" t="s">
        <v>7181</v>
      </c>
      <c r="G3626" t="s">
        <v>79</v>
      </c>
      <c r="H3626">
        <v>45593</v>
      </c>
      <c r="I3626">
        <v>485.4</v>
      </c>
      <c r="Q3626" t="s">
        <v>53</v>
      </c>
    </row>
    <row r="3627" spans="2:17" hidden="1" x14ac:dyDescent="0.25">
      <c r="B3627">
        <v>103423</v>
      </c>
      <c r="C3627" t="s">
        <v>82</v>
      </c>
      <c r="D3627" t="s">
        <v>6895</v>
      </c>
      <c r="E3627" t="s">
        <v>7182</v>
      </c>
      <c r="F3627" t="s">
        <v>7183</v>
      </c>
      <c r="G3627" t="s">
        <v>101</v>
      </c>
      <c r="H3627">
        <v>45694</v>
      </c>
      <c r="I3627">
        <v>1355.6</v>
      </c>
      <c r="Q3627" t="s">
        <v>53</v>
      </c>
    </row>
    <row r="3628" spans="2:17" hidden="1" x14ac:dyDescent="0.25">
      <c r="B3628">
        <v>107786</v>
      </c>
      <c r="C3628" t="s">
        <v>242</v>
      </c>
      <c r="D3628" t="s">
        <v>6895</v>
      </c>
      <c r="E3628" t="s">
        <v>7184</v>
      </c>
      <c r="F3628" t="s">
        <v>7185</v>
      </c>
      <c r="G3628" t="s">
        <v>79</v>
      </c>
      <c r="H3628">
        <v>45608</v>
      </c>
      <c r="I3628">
        <v>376.27</v>
      </c>
      <c r="Q3628" t="s">
        <v>53</v>
      </c>
    </row>
    <row r="3629" spans="2:17" hidden="1" x14ac:dyDescent="0.25">
      <c r="B3629">
        <v>104804</v>
      </c>
      <c r="C3629" t="s">
        <v>367</v>
      </c>
      <c r="D3629" t="s">
        <v>6895</v>
      </c>
      <c r="E3629" t="s">
        <v>7186</v>
      </c>
      <c r="F3629" t="s">
        <v>7187</v>
      </c>
      <c r="G3629" t="s">
        <v>79</v>
      </c>
      <c r="H3629">
        <v>45602</v>
      </c>
      <c r="I3629">
        <v>1841.66</v>
      </c>
      <c r="Q3629" t="s">
        <v>53</v>
      </c>
    </row>
    <row r="3630" spans="2:17" hidden="1" x14ac:dyDescent="0.25">
      <c r="B3630">
        <v>129832</v>
      </c>
      <c r="C3630" t="s">
        <v>6983</v>
      </c>
      <c r="D3630" t="s">
        <v>6895</v>
      </c>
      <c r="E3630" t="s">
        <v>7188</v>
      </c>
      <c r="F3630" t="s">
        <v>7189</v>
      </c>
      <c r="G3630" t="s">
        <v>79</v>
      </c>
      <c r="H3630">
        <v>45674</v>
      </c>
      <c r="I3630">
        <v>1794.95</v>
      </c>
      <c r="Q3630" t="s">
        <v>53</v>
      </c>
    </row>
    <row r="3631" spans="2:17" hidden="1" x14ac:dyDescent="0.25">
      <c r="B3631">
        <v>103172</v>
      </c>
      <c r="C3631" t="s">
        <v>870</v>
      </c>
      <c r="D3631" t="s">
        <v>6895</v>
      </c>
      <c r="E3631" t="s">
        <v>7190</v>
      </c>
      <c r="F3631" t="s">
        <v>7191</v>
      </c>
      <c r="G3631" t="s">
        <v>101</v>
      </c>
      <c r="H3631">
        <v>45589</v>
      </c>
      <c r="I3631">
        <v>398.23</v>
      </c>
      <c r="Q3631" t="s">
        <v>53</v>
      </c>
    </row>
    <row r="3632" spans="2:17" hidden="1" x14ac:dyDescent="0.25">
      <c r="B3632">
        <v>129832</v>
      </c>
      <c r="C3632" t="s">
        <v>6983</v>
      </c>
      <c r="D3632" t="s">
        <v>6895</v>
      </c>
      <c r="E3632" t="s">
        <v>7192</v>
      </c>
      <c r="F3632" t="s">
        <v>7193</v>
      </c>
      <c r="G3632" t="s">
        <v>79</v>
      </c>
      <c r="H3632">
        <v>45574</v>
      </c>
      <c r="I3632">
        <v>724.41</v>
      </c>
      <c r="Q3632" t="s">
        <v>53</v>
      </c>
    </row>
    <row r="3633" spans="2:17" hidden="1" x14ac:dyDescent="0.25">
      <c r="B3633">
        <v>102967</v>
      </c>
      <c r="C3633" t="s">
        <v>329</v>
      </c>
      <c r="D3633" t="s">
        <v>6895</v>
      </c>
      <c r="E3633" t="s">
        <v>7194</v>
      </c>
      <c r="F3633" t="s">
        <v>7195</v>
      </c>
      <c r="G3633" t="s">
        <v>79</v>
      </c>
      <c r="H3633">
        <v>45636</v>
      </c>
      <c r="I3633">
        <v>27.52</v>
      </c>
      <c r="Q3633" t="s">
        <v>53</v>
      </c>
    </row>
    <row r="3634" spans="2:17" hidden="1" x14ac:dyDescent="0.25">
      <c r="B3634">
        <v>103423</v>
      </c>
      <c r="C3634" t="s">
        <v>82</v>
      </c>
      <c r="D3634" t="s">
        <v>6895</v>
      </c>
      <c r="E3634" t="s">
        <v>7196</v>
      </c>
      <c r="F3634" t="s">
        <v>7197</v>
      </c>
      <c r="G3634" t="s">
        <v>79</v>
      </c>
      <c r="H3634">
        <v>45609</v>
      </c>
      <c r="I3634">
        <v>242.53</v>
      </c>
      <c r="Q3634" t="s">
        <v>53</v>
      </c>
    </row>
    <row r="3635" spans="2:17" hidden="1" x14ac:dyDescent="0.25">
      <c r="B3635">
        <v>103423</v>
      </c>
      <c r="C3635" t="s">
        <v>82</v>
      </c>
      <c r="D3635" t="s">
        <v>6895</v>
      </c>
      <c r="E3635" t="s">
        <v>7198</v>
      </c>
      <c r="F3635" t="s">
        <v>7018</v>
      </c>
      <c r="G3635" t="s">
        <v>101</v>
      </c>
      <c r="H3635">
        <v>45652</v>
      </c>
      <c r="I3635">
        <v>5512.57</v>
      </c>
      <c r="Q3635" t="s">
        <v>53</v>
      </c>
    </row>
    <row r="3636" spans="2:17" hidden="1" x14ac:dyDescent="0.25">
      <c r="B3636">
        <v>129832</v>
      </c>
      <c r="C3636" t="s">
        <v>6983</v>
      </c>
      <c r="D3636" t="s">
        <v>6895</v>
      </c>
      <c r="E3636" t="s">
        <v>7199</v>
      </c>
      <c r="F3636" t="s">
        <v>7200</v>
      </c>
      <c r="G3636" t="s">
        <v>79</v>
      </c>
      <c r="H3636">
        <v>45659</v>
      </c>
      <c r="I3636">
        <v>44.48</v>
      </c>
      <c r="Q3636" t="s">
        <v>53</v>
      </c>
    </row>
    <row r="3637" spans="2:17" hidden="1" x14ac:dyDescent="0.25">
      <c r="B3637">
        <v>104758</v>
      </c>
      <c r="C3637" t="s">
        <v>188</v>
      </c>
      <c r="D3637" t="s">
        <v>6895</v>
      </c>
      <c r="E3637" t="s">
        <v>7201</v>
      </c>
      <c r="F3637" t="s">
        <v>7202</v>
      </c>
      <c r="G3637" t="s">
        <v>79</v>
      </c>
      <c r="H3637">
        <v>45567</v>
      </c>
      <c r="I3637">
        <v>1521</v>
      </c>
      <c r="Q3637" t="s">
        <v>53</v>
      </c>
    </row>
    <row r="3638" spans="2:17" hidden="1" x14ac:dyDescent="0.25">
      <c r="B3638">
        <v>129832</v>
      </c>
      <c r="C3638" t="s">
        <v>6983</v>
      </c>
      <c r="D3638" t="s">
        <v>6895</v>
      </c>
      <c r="E3638" t="s">
        <v>7203</v>
      </c>
      <c r="F3638" t="s">
        <v>7204</v>
      </c>
      <c r="G3638" t="s">
        <v>79</v>
      </c>
      <c r="H3638">
        <v>45638</v>
      </c>
      <c r="I3638">
        <v>109.85</v>
      </c>
      <c r="Q3638" t="s">
        <v>53</v>
      </c>
    </row>
    <row r="3639" spans="2:17" hidden="1" x14ac:dyDescent="0.25">
      <c r="B3639">
        <v>129832</v>
      </c>
      <c r="C3639" t="s">
        <v>6983</v>
      </c>
      <c r="D3639" t="s">
        <v>6895</v>
      </c>
      <c r="E3639" t="s">
        <v>7205</v>
      </c>
      <c r="F3639" t="s">
        <v>7206</v>
      </c>
      <c r="G3639" t="s">
        <v>79</v>
      </c>
      <c r="H3639">
        <v>45611</v>
      </c>
      <c r="I3639">
        <v>44.48</v>
      </c>
      <c r="Q3639" t="s">
        <v>53</v>
      </c>
    </row>
    <row r="3640" spans="2:17" hidden="1" x14ac:dyDescent="0.25">
      <c r="B3640">
        <v>103423</v>
      </c>
      <c r="C3640" t="s">
        <v>82</v>
      </c>
      <c r="D3640" t="s">
        <v>6895</v>
      </c>
      <c r="E3640" t="s">
        <v>7207</v>
      </c>
      <c r="F3640" t="s">
        <v>7208</v>
      </c>
      <c r="G3640" t="s">
        <v>79</v>
      </c>
      <c r="H3640">
        <v>45596</v>
      </c>
      <c r="I3640">
        <v>123.66</v>
      </c>
      <c r="Q3640" t="s">
        <v>53</v>
      </c>
    </row>
    <row r="3641" spans="2:17" hidden="1" x14ac:dyDescent="0.25">
      <c r="B3641">
        <v>108318</v>
      </c>
      <c r="C3641" t="s">
        <v>7210</v>
      </c>
      <c r="D3641" t="s">
        <v>6895</v>
      </c>
      <c r="E3641" t="s">
        <v>7211</v>
      </c>
      <c r="F3641" t="s">
        <v>7212</v>
      </c>
      <c r="G3641" t="s">
        <v>79</v>
      </c>
      <c r="H3641">
        <v>45638</v>
      </c>
      <c r="I3641">
        <v>3189.7</v>
      </c>
      <c r="Q3641" t="s">
        <v>53</v>
      </c>
    </row>
    <row r="3642" spans="2:17" hidden="1" x14ac:dyDescent="0.25">
      <c r="B3642">
        <v>51</v>
      </c>
      <c r="C3642" t="s">
        <v>7214</v>
      </c>
      <c r="D3642" t="s">
        <v>6895</v>
      </c>
      <c r="E3642" t="s">
        <v>7215</v>
      </c>
      <c r="F3642" t="s">
        <v>7216</v>
      </c>
      <c r="G3642" t="s">
        <v>101</v>
      </c>
      <c r="H3642">
        <v>45695</v>
      </c>
      <c r="I3642">
        <v>34.340000000000003</v>
      </c>
      <c r="Q3642" t="s">
        <v>53</v>
      </c>
    </row>
    <row r="3643" spans="2:17" hidden="1" x14ac:dyDescent="0.25">
      <c r="B3643">
        <v>129832</v>
      </c>
      <c r="C3643" t="s">
        <v>6983</v>
      </c>
      <c r="D3643" t="s">
        <v>6895</v>
      </c>
      <c r="E3643" t="s">
        <v>7217</v>
      </c>
      <c r="F3643" t="s">
        <v>7218</v>
      </c>
      <c r="G3643" t="s">
        <v>79</v>
      </c>
      <c r="H3643">
        <v>45588</v>
      </c>
      <c r="I3643">
        <v>907.42</v>
      </c>
      <c r="Q3643" t="s">
        <v>53</v>
      </c>
    </row>
    <row r="3644" spans="2:17" hidden="1" x14ac:dyDescent="0.25">
      <c r="B3644">
        <v>104758</v>
      </c>
      <c r="C3644" t="s">
        <v>188</v>
      </c>
      <c r="D3644" t="s">
        <v>6895</v>
      </c>
      <c r="E3644" t="s">
        <v>7219</v>
      </c>
      <c r="F3644" t="s">
        <v>7220</v>
      </c>
      <c r="G3644" t="s">
        <v>79</v>
      </c>
      <c r="H3644">
        <v>45611</v>
      </c>
      <c r="I3644">
        <v>804</v>
      </c>
      <c r="Q3644" t="s">
        <v>53</v>
      </c>
    </row>
    <row r="3645" spans="2:17" hidden="1" x14ac:dyDescent="0.25">
      <c r="B3645">
        <v>128340</v>
      </c>
      <c r="C3645" t="s">
        <v>137</v>
      </c>
      <c r="D3645" t="s">
        <v>6895</v>
      </c>
      <c r="E3645" t="s">
        <v>7221</v>
      </c>
      <c r="F3645" t="s">
        <v>7222</v>
      </c>
      <c r="G3645" t="s">
        <v>101</v>
      </c>
      <c r="H3645">
        <v>45708</v>
      </c>
      <c r="I3645">
        <v>3518.69</v>
      </c>
      <c r="Q3645" t="s">
        <v>53</v>
      </c>
    </row>
    <row r="3646" spans="2:17" hidden="1" x14ac:dyDescent="0.25">
      <c r="B3646">
        <v>104758</v>
      </c>
      <c r="C3646" t="s">
        <v>188</v>
      </c>
      <c r="D3646" t="s">
        <v>6895</v>
      </c>
      <c r="E3646" t="s">
        <v>7223</v>
      </c>
      <c r="F3646" t="s">
        <v>7224</v>
      </c>
      <c r="G3646" t="s">
        <v>79</v>
      </c>
      <c r="H3646">
        <v>45603</v>
      </c>
      <c r="I3646">
        <v>2253.3000000000002</v>
      </c>
      <c r="Q3646" t="s">
        <v>53</v>
      </c>
    </row>
    <row r="3647" spans="2:17" hidden="1" x14ac:dyDescent="0.25">
      <c r="B3647">
        <v>108146</v>
      </c>
      <c r="C3647" t="s">
        <v>7226</v>
      </c>
      <c r="D3647" t="s">
        <v>6895</v>
      </c>
      <c r="E3647" t="s">
        <v>7227</v>
      </c>
      <c r="F3647" t="s">
        <v>7228</v>
      </c>
      <c r="G3647" t="s">
        <v>79</v>
      </c>
      <c r="H3647">
        <v>45572</v>
      </c>
      <c r="I3647">
        <v>1500.89</v>
      </c>
      <c r="Q3647" t="s">
        <v>53</v>
      </c>
    </row>
    <row r="3648" spans="2:17" hidden="1" x14ac:dyDescent="0.25">
      <c r="B3648">
        <v>108164</v>
      </c>
      <c r="C3648" t="s">
        <v>86</v>
      </c>
      <c r="D3648" t="s">
        <v>6895</v>
      </c>
      <c r="E3648" t="s">
        <v>7229</v>
      </c>
      <c r="F3648" t="s">
        <v>7230</v>
      </c>
      <c r="G3648" t="s">
        <v>79</v>
      </c>
      <c r="H3648">
        <v>45589</v>
      </c>
      <c r="I3648">
        <v>9522.2900000000009</v>
      </c>
      <c r="Q3648" t="s">
        <v>53</v>
      </c>
    </row>
    <row r="3649" spans="2:17" hidden="1" x14ac:dyDescent="0.25">
      <c r="B3649">
        <v>108164</v>
      </c>
      <c r="C3649" t="s">
        <v>86</v>
      </c>
      <c r="D3649" t="s">
        <v>6895</v>
      </c>
      <c r="E3649" t="s">
        <v>7231</v>
      </c>
      <c r="F3649" t="s">
        <v>6959</v>
      </c>
      <c r="G3649" t="s">
        <v>79</v>
      </c>
      <c r="H3649">
        <v>45607</v>
      </c>
      <c r="I3649">
        <v>6300.9</v>
      </c>
      <c r="Q3649" t="s">
        <v>53</v>
      </c>
    </row>
    <row r="3650" spans="2:17" hidden="1" x14ac:dyDescent="0.25">
      <c r="B3650">
        <v>107786</v>
      </c>
      <c r="C3650" t="s">
        <v>242</v>
      </c>
      <c r="D3650" t="s">
        <v>6895</v>
      </c>
      <c r="E3650" t="s">
        <v>7232</v>
      </c>
      <c r="F3650" t="s">
        <v>7233</v>
      </c>
      <c r="G3650" t="s">
        <v>101</v>
      </c>
      <c r="H3650">
        <v>45660</v>
      </c>
      <c r="I3650">
        <v>2626.43</v>
      </c>
      <c r="Q3650" t="s">
        <v>53</v>
      </c>
    </row>
    <row r="3651" spans="2:17" hidden="1" x14ac:dyDescent="0.25">
      <c r="B3651">
        <v>129832</v>
      </c>
      <c r="C3651" t="s">
        <v>6983</v>
      </c>
      <c r="D3651" t="s">
        <v>6895</v>
      </c>
      <c r="E3651" t="s">
        <v>7234</v>
      </c>
      <c r="F3651" t="s">
        <v>7235</v>
      </c>
      <c r="G3651" t="s">
        <v>79</v>
      </c>
      <c r="H3651">
        <v>45665</v>
      </c>
      <c r="I3651">
        <v>758.8</v>
      </c>
      <c r="Q3651" t="s">
        <v>53</v>
      </c>
    </row>
    <row r="3652" spans="2:17" hidden="1" x14ac:dyDescent="0.25">
      <c r="B3652">
        <v>104758</v>
      </c>
      <c r="C3652" t="s">
        <v>188</v>
      </c>
      <c r="D3652" t="s">
        <v>6895</v>
      </c>
      <c r="E3652" t="s">
        <v>7236</v>
      </c>
      <c r="F3652" t="s">
        <v>7237</v>
      </c>
      <c r="G3652" t="s">
        <v>79</v>
      </c>
      <c r="H3652">
        <v>45642</v>
      </c>
      <c r="I3652">
        <v>585</v>
      </c>
      <c r="Q3652" t="s">
        <v>53</v>
      </c>
    </row>
    <row r="3653" spans="2:17" hidden="1" x14ac:dyDescent="0.25">
      <c r="B3653">
        <v>101857</v>
      </c>
      <c r="C3653" t="s">
        <v>565</v>
      </c>
      <c r="D3653" t="s">
        <v>6895</v>
      </c>
      <c r="E3653" t="s">
        <v>7238</v>
      </c>
      <c r="F3653" t="s">
        <v>7239</v>
      </c>
      <c r="G3653" t="s">
        <v>79</v>
      </c>
      <c r="H3653">
        <v>45630</v>
      </c>
      <c r="I3653">
        <v>3554.46</v>
      </c>
      <c r="Q3653" t="s">
        <v>53</v>
      </c>
    </row>
    <row r="3654" spans="2:17" hidden="1" x14ac:dyDescent="0.25">
      <c r="B3654">
        <v>103172</v>
      </c>
      <c r="C3654" t="s">
        <v>870</v>
      </c>
      <c r="D3654" t="s">
        <v>6895</v>
      </c>
      <c r="E3654" t="s">
        <v>7240</v>
      </c>
      <c r="F3654" t="s">
        <v>7241</v>
      </c>
      <c r="G3654" t="s">
        <v>79</v>
      </c>
      <c r="H3654">
        <v>45713</v>
      </c>
      <c r="I3654">
        <v>0</v>
      </c>
      <c r="Q3654" t="s">
        <v>53</v>
      </c>
    </row>
    <row r="3655" spans="2:17" hidden="1" x14ac:dyDescent="0.25">
      <c r="B3655">
        <v>107786</v>
      </c>
      <c r="C3655" t="s">
        <v>242</v>
      </c>
      <c r="D3655" t="s">
        <v>6895</v>
      </c>
      <c r="E3655" t="s">
        <v>7242</v>
      </c>
      <c r="F3655" t="s">
        <v>7243</v>
      </c>
      <c r="G3655" t="s">
        <v>101</v>
      </c>
      <c r="H3655">
        <v>45660</v>
      </c>
      <c r="I3655">
        <v>-441.25</v>
      </c>
      <c r="Q3655" t="s">
        <v>53</v>
      </c>
    </row>
    <row r="3656" spans="2:17" hidden="1" x14ac:dyDescent="0.25">
      <c r="B3656">
        <v>108186</v>
      </c>
      <c r="C3656" t="s">
        <v>624</v>
      </c>
      <c r="D3656" t="s">
        <v>6895</v>
      </c>
      <c r="E3656" t="s">
        <v>7244</v>
      </c>
      <c r="F3656" t="s">
        <v>7245</v>
      </c>
      <c r="G3656" t="s">
        <v>79</v>
      </c>
      <c r="H3656">
        <v>45587</v>
      </c>
      <c r="I3656">
        <v>508.51</v>
      </c>
      <c r="Q3656" t="s">
        <v>53</v>
      </c>
    </row>
    <row r="3657" spans="2:17" hidden="1" x14ac:dyDescent="0.25">
      <c r="B3657">
        <v>129832</v>
      </c>
      <c r="C3657" t="s">
        <v>6983</v>
      </c>
      <c r="D3657" t="s">
        <v>6895</v>
      </c>
      <c r="E3657" t="s">
        <v>7246</v>
      </c>
      <c r="F3657" t="s">
        <v>7247</v>
      </c>
      <c r="G3657" t="s">
        <v>79</v>
      </c>
      <c r="H3657">
        <v>45639</v>
      </c>
      <c r="I3657">
        <v>74</v>
      </c>
      <c r="Q3657" t="s">
        <v>53</v>
      </c>
    </row>
    <row r="3658" spans="2:17" hidden="1" x14ac:dyDescent="0.25">
      <c r="B3658">
        <v>109043</v>
      </c>
      <c r="C3658" t="s">
        <v>2533</v>
      </c>
      <c r="D3658" t="s">
        <v>6895</v>
      </c>
      <c r="E3658" t="s">
        <v>7248</v>
      </c>
      <c r="F3658" t="s">
        <v>7249</v>
      </c>
      <c r="G3658" t="s">
        <v>79</v>
      </c>
      <c r="H3658">
        <v>45639</v>
      </c>
      <c r="I3658">
        <v>305.27999999999997</v>
      </c>
      <c r="Q3658" t="s">
        <v>53</v>
      </c>
    </row>
    <row r="3659" spans="2:17" hidden="1" x14ac:dyDescent="0.25">
      <c r="B3659">
        <v>107786</v>
      </c>
      <c r="C3659" t="s">
        <v>242</v>
      </c>
      <c r="D3659" t="s">
        <v>6895</v>
      </c>
      <c r="E3659" t="s">
        <v>7250</v>
      </c>
      <c r="F3659" t="s">
        <v>7251</v>
      </c>
      <c r="G3659" t="s">
        <v>79</v>
      </c>
      <c r="H3659">
        <v>45574</v>
      </c>
      <c r="I3659">
        <v>45.69</v>
      </c>
      <c r="Q3659" t="s">
        <v>53</v>
      </c>
    </row>
    <row r="3660" spans="2:17" hidden="1" x14ac:dyDescent="0.25">
      <c r="B3660">
        <v>108164</v>
      </c>
      <c r="C3660" t="s">
        <v>86</v>
      </c>
      <c r="D3660" t="s">
        <v>6895</v>
      </c>
      <c r="E3660" t="s">
        <v>7252</v>
      </c>
      <c r="F3660" t="s">
        <v>7253</v>
      </c>
      <c r="G3660" t="s">
        <v>101</v>
      </c>
      <c r="H3660">
        <v>45665</v>
      </c>
      <c r="I3660">
        <v>4947.5</v>
      </c>
      <c r="Q3660" t="s">
        <v>53</v>
      </c>
    </row>
    <row r="3661" spans="2:17" hidden="1" x14ac:dyDescent="0.25">
      <c r="B3661">
        <v>107786</v>
      </c>
      <c r="C3661" t="s">
        <v>242</v>
      </c>
      <c r="D3661" t="s">
        <v>6895</v>
      </c>
      <c r="E3661" t="s">
        <v>7254</v>
      </c>
      <c r="F3661" t="s">
        <v>7255</v>
      </c>
      <c r="G3661" t="s">
        <v>79</v>
      </c>
      <c r="H3661">
        <v>45603</v>
      </c>
      <c r="I3661">
        <v>4260.3900000000003</v>
      </c>
      <c r="Q3661" t="s">
        <v>53</v>
      </c>
    </row>
    <row r="3662" spans="2:17" hidden="1" x14ac:dyDescent="0.25">
      <c r="B3662">
        <v>101928</v>
      </c>
      <c r="C3662" t="s">
        <v>7257</v>
      </c>
      <c r="D3662" t="s">
        <v>6895</v>
      </c>
      <c r="E3662" t="s">
        <v>7258</v>
      </c>
      <c r="F3662" t="s">
        <v>7259</v>
      </c>
      <c r="G3662" t="s">
        <v>79</v>
      </c>
      <c r="H3662">
        <v>45617</v>
      </c>
      <c r="I3662">
        <v>1234.1300000000001</v>
      </c>
      <c r="Q3662" t="s">
        <v>53</v>
      </c>
    </row>
    <row r="3663" spans="2:17" hidden="1" x14ac:dyDescent="0.25">
      <c r="B3663">
        <v>104758</v>
      </c>
      <c r="C3663" t="s">
        <v>188</v>
      </c>
      <c r="D3663" t="s">
        <v>6895</v>
      </c>
      <c r="E3663" t="s">
        <v>7260</v>
      </c>
      <c r="F3663" t="s">
        <v>7261</v>
      </c>
      <c r="G3663" t="s">
        <v>79</v>
      </c>
      <c r="H3663">
        <v>45646</v>
      </c>
      <c r="I3663">
        <v>80.400000000000006</v>
      </c>
      <c r="Q3663" t="s">
        <v>53</v>
      </c>
    </row>
    <row r="3664" spans="2:17" hidden="1" x14ac:dyDescent="0.25">
      <c r="B3664">
        <v>109114</v>
      </c>
      <c r="C3664" t="s">
        <v>1511</v>
      </c>
      <c r="D3664" t="s">
        <v>6895</v>
      </c>
      <c r="E3664" t="s">
        <v>7262</v>
      </c>
      <c r="F3664" t="s">
        <v>7263</v>
      </c>
      <c r="G3664" t="s">
        <v>79</v>
      </c>
      <c r="H3664">
        <v>45688</v>
      </c>
      <c r="I3664">
        <v>2437.1</v>
      </c>
      <c r="Q3664" t="s">
        <v>53</v>
      </c>
    </row>
    <row r="3665" spans="2:17" hidden="1" x14ac:dyDescent="0.25">
      <c r="B3665">
        <v>129832</v>
      </c>
      <c r="C3665" t="s">
        <v>6983</v>
      </c>
      <c r="D3665" t="s">
        <v>6895</v>
      </c>
      <c r="E3665" t="s">
        <v>7264</v>
      </c>
      <c r="F3665" t="s">
        <v>7265</v>
      </c>
      <c r="G3665" t="s">
        <v>79</v>
      </c>
      <c r="H3665">
        <v>45673</v>
      </c>
      <c r="I3665">
        <v>5627.82</v>
      </c>
      <c r="Q3665" t="s">
        <v>53</v>
      </c>
    </row>
    <row r="3666" spans="2:17" hidden="1" x14ac:dyDescent="0.25">
      <c r="B3666">
        <v>104758</v>
      </c>
      <c r="C3666" t="s">
        <v>188</v>
      </c>
      <c r="D3666" t="s">
        <v>6895</v>
      </c>
      <c r="E3666" t="s">
        <v>7266</v>
      </c>
      <c r="F3666" t="s">
        <v>7267</v>
      </c>
      <c r="G3666" t="s">
        <v>79</v>
      </c>
      <c r="H3666">
        <v>45656</v>
      </c>
      <c r="I3666">
        <v>0</v>
      </c>
      <c r="Q3666" t="s">
        <v>53</v>
      </c>
    </row>
    <row r="3667" spans="2:17" hidden="1" x14ac:dyDescent="0.25">
      <c r="B3667">
        <v>129832</v>
      </c>
      <c r="C3667" t="s">
        <v>6983</v>
      </c>
      <c r="D3667" t="s">
        <v>6895</v>
      </c>
      <c r="E3667" t="s">
        <v>7268</v>
      </c>
      <c r="F3667" t="s">
        <v>7269</v>
      </c>
      <c r="G3667" t="s">
        <v>79</v>
      </c>
      <c r="H3667">
        <v>45671</v>
      </c>
      <c r="I3667">
        <v>1095</v>
      </c>
      <c r="Q3667" t="s">
        <v>53</v>
      </c>
    </row>
    <row r="3668" spans="2:17" hidden="1" x14ac:dyDescent="0.25">
      <c r="B3668">
        <v>108164</v>
      </c>
      <c r="C3668" t="s">
        <v>86</v>
      </c>
      <c r="D3668" t="s">
        <v>6895</v>
      </c>
      <c r="E3668" t="s">
        <v>7270</v>
      </c>
      <c r="F3668" t="s">
        <v>7271</v>
      </c>
      <c r="G3668" t="s">
        <v>79</v>
      </c>
      <c r="H3668">
        <v>45600</v>
      </c>
      <c r="I3668">
        <v>3431.56</v>
      </c>
      <c r="Q3668" t="s">
        <v>53</v>
      </c>
    </row>
    <row r="3669" spans="2:17" hidden="1" x14ac:dyDescent="0.25">
      <c r="B3669">
        <v>128340</v>
      </c>
      <c r="C3669" t="s">
        <v>137</v>
      </c>
      <c r="D3669" t="s">
        <v>6895</v>
      </c>
      <c r="E3669" t="s">
        <v>7272</v>
      </c>
      <c r="F3669" t="s">
        <v>7273</v>
      </c>
      <c r="G3669" t="s">
        <v>79</v>
      </c>
      <c r="H3669">
        <v>45663</v>
      </c>
      <c r="I3669">
        <v>-265.02</v>
      </c>
      <c r="Q3669" t="s">
        <v>53</v>
      </c>
    </row>
    <row r="3670" spans="2:17" hidden="1" x14ac:dyDescent="0.25">
      <c r="B3670">
        <v>102950</v>
      </c>
      <c r="C3670" t="s">
        <v>7275</v>
      </c>
      <c r="D3670" t="s">
        <v>6895</v>
      </c>
      <c r="E3670" t="s">
        <v>7276</v>
      </c>
      <c r="F3670" t="s">
        <v>7277</v>
      </c>
      <c r="G3670" t="s">
        <v>79</v>
      </c>
      <c r="H3670">
        <v>45679</v>
      </c>
      <c r="I3670">
        <v>614.70000000000005</v>
      </c>
      <c r="Q3670" t="s">
        <v>53</v>
      </c>
    </row>
    <row r="3671" spans="2:17" hidden="1" x14ac:dyDescent="0.25">
      <c r="B3671">
        <v>107776</v>
      </c>
      <c r="C3671" t="s">
        <v>151</v>
      </c>
      <c r="D3671" t="s">
        <v>6895</v>
      </c>
      <c r="E3671" t="s">
        <v>7278</v>
      </c>
      <c r="F3671" t="s">
        <v>7279</v>
      </c>
      <c r="G3671" t="s">
        <v>79</v>
      </c>
      <c r="H3671">
        <v>45686</v>
      </c>
      <c r="I3671">
        <v>36.26</v>
      </c>
      <c r="Q3671" t="s">
        <v>53</v>
      </c>
    </row>
    <row r="3672" spans="2:17" hidden="1" x14ac:dyDescent="0.25">
      <c r="B3672">
        <v>107776</v>
      </c>
      <c r="C3672" t="s">
        <v>151</v>
      </c>
      <c r="D3672" t="s">
        <v>6895</v>
      </c>
      <c r="E3672" t="s">
        <v>7280</v>
      </c>
      <c r="F3672" t="s">
        <v>7281</v>
      </c>
      <c r="G3672" t="s">
        <v>79</v>
      </c>
      <c r="H3672">
        <v>45587</v>
      </c>
      <c r="I3672">
        <v>660.7</v>
      </c>
      <c r="Q3672" t="s">
        <v>53</v>
      </c>
    </row>
    <row r="3673" spans="2:17" hidden="1" x14ac:dyDescent="0.25">
      <c r="B3673">
        <v>107786</v>
      </c>
      <c r="C3673" t="s">
        <v>242</v>
      </c>
      <c r="D3673" t="s">
        <v>6895</v>
      </c>
      <c r="E3673" t="s">
        <v>7282</v>
      </c>
      <c r="F3673" t="s">
        <v>6931</v>
      </c>
      <c r="G3673" t="s">
        <v>79</v>
      </c>
      <c r="H3673">
        <v>45681</v>
      </c>
      <c r="I3673">
        <v>-5696.88</v>
      </c>
      <c r="Q3673" t="s">
        <v>53</v>
      </c>
    </row>
    <row r="3674" spans="2:17" hidden="1" x14ac:dyDescent="0.25">
      <c r="B3674">
        <v>129832</v>
      </c>
      <c r="C3674" t="s">
        <v>6983</v>
      </c>
      <c r="D3674" t="s">
        <v>6895</v>
      </c>
      <c r="E3674" t="s">
        <v>7283</v>
      </c>
      <c r="F3674" t="s">
        <v>7284</v>
      </c>
      <c r="G3674" t="s">
        <v>101</v>
      </c>
      <c r="H3674">
        <v>45699</v>
      </c>
      <c r="I3674">
        <v>26.18</v>
      </c>
      <c r="Q3674" t="s">
        <v>53</v>
      </c>
    </row>
    <row r="3675" spans="2:17" hidden="1" x14ac:dyDescent="0.25">
      <c r="B3675">
        <v>129832</v>
      </c>
      <c r="C3675" t="s">
        <v>6983</v>
      </c>
      <c r="D3675" t="s">
        <v>6895</v>
      </c>
      <c r="E3675" t="s">
        <v>7285</v>
      </c>
      <c r="F3675" t="s">
        <v>7286</v>
      </c>
      <c r="G3675" t="s">
        <v>79</v>
      </c>
      <c r="H3675">
        <v>45686</v>
      </c>
      <c r="I3675">
        <v>22.24</v>
      </c>
      <c r="Q3675" t="s">
        <v>53</v>
      </c>
    </row>
    <row r="3676" spans="2:17" hidden="1" x14ac:dyDescent="0.25">
      <c r="B3676">
        <v>107486</v>
      </c>
      <c r="C3676" t="s">
        <v>308</v>
      </c>
      <c r="D3676" t="s">
        <v>6895</v>
      </c>
      <c r="E3676" t="s">
        <v>7287</v>
      </c>
      <c r="F3676" t="s">
        <v>7288</v>
      </c>
      <c r="G3676" t="s">
        <v>79</v>
      </c>
      <c r="H3676">
        <v>45646</v>
      </c>
      <c r="I3676">
        <v>83.31</v>
      </c>
      <c r="Q3676" t="s">
        <v>53</v>
      </c>
    </row>
    <row r="3677" spans="2:17" hidden="1" x14ac:dyDescent="0.25">
      <c r="B3677">
        <v>129832</v>
      </c>
      <c r="C3677" t="s">
        <v>6983</v>
      </c>
      <c r="D3677" t="s">
        <v>6895</v>
      </c>
      <c r="E3677" t="s">
        <v>7289</v>
      </c>
      <c r="F3677" t="s">
        <v>7290</v>
      </c>
      <c r="G3677" t="s">
        <v>79</v>
      </c>
      <c r="H3677">
        <v>45587</v>
      </c>
      <c r="I3677">
        <v>45.58</v>
      </c>
      <c r="Q3677" t="s">
        <v>53</v>
      </c>
    </row>
    <row r="3678" spans="2:17" hidden="1" x14ac:dyDescent="0.25">
      <c r="B3678">
        <v>112410</v>
      </c>
      <c r="C3678" t="s">
        <v>7084</v>
      </c>
      <c r="D3678" t="s">
        <v>6895</v>
      </c>
      <c r="E3678" t="s">
        <v>7291</v>
      </c>
      <c r="F3678" t="s">
        <v>7292</v>
      </c>
      <c r="G3678" t="s">
        <v>101</v>
      </c>
      <c r="H3678">
        <v>45695</v>
      </c>
      <c r="I3678">
        <v>10735.88</v>
      </c>
      <c r="Q3678" t="s">
        <v>53</v>
      </c>
    </row>
    <row r="3679" spans="2:17" hidden="1" x14ac:dyDescent="0.25">
      <c r="B3679">
        <v>107786</v>
      </c>
      <c r="C3679" t="s">
        <v>242</v>
      </c>
      <c r="D3679" t="s">
        <v>6895</v>
      </c>
      <c r="E3679" t="s">
        <v>7293</v>
      </c>
      <c r="F3679" t="s">
        <v>7294</v>
      </c>
      <c r="G3679" t="s">
        <v>79</v>
      </c>
      <c r="H3679">
        <v>45635</v>
      </c>
      <c r="I3679">
        <v>242.35</v>
      </c>
      <c r="Q3679" t="s">
        <v>53</v>
      </c>
    </row>
    <row r="3680" spans="2:17" hidden="1" x14ac:dyDescent="0.25">
      <c r="B3680">
        <v>108146</v>
      </c>
      <c r="C3680" t="s">
        <v>7226</v>
      </c>
      <c r="D3680" t="s">
        <v>6895</v>
      </c>
      <c r="E3680" t="s">
        <v>7295</v>
      </c>
      <c r="F3680" t="s">
        <v>7296</v>
      </c>
      <c r="G3680" t="s">
        <v>79</v>
      </c>
      <c r="H3680">
        <v>45576</v>
      </c>
      <c r="I3680">
        <v>32.950000000000003</v>
      </c>
      <c r="Q3680" t="s">
        <v>53</v>
      </c>
    </row>
    <row r="3681" spans="2:17" hidden="1" x14ac:dyDescent="0.25">
      <c r="B3681">
        <v>102775</v>
      </c>
      <c r="C3681" t="s">
        <v>75</v>
      </c>
      <c r="D3681" t="s">
        <v>6895</v>
      </c>
      <c r="E3681" t="s">
        <v>7297</v>
      </c>
      <c r="F3681" t="s">
        <v>7298</v>
      </c>
      <c r="G3681" t="s">
        <v>101</v>
      </c>
      <c r="H3681">
        <v>45681</v>
      </c>
      <c r="I3681">
        <v>4017.96</v>
      </c>
      <c r="Q3681" t="s">
        <v>53</v>
      </c>
    </row>
    <row r="3682" spans="2:17" hidden="1" x14ac:dyDescent="0.25">
      <c r="B3682">
        <v>129832</v>
      </c>
      <c r="C3682" t="s">
        <v>6983</v>
      </c>
      <c r="D3682" t="s">
        <v>6895</v>
      </c>
      <c r="E3682" t="s">
        <v>7299</v>
      </c>
      <c r="F3682" t="s">
        <v>7300</v>
      </c>
      <c r="G3682" t="s">
        <v>79</v>
      </c>
      <c r="H3682">
        <v>45579</v>
      </c>
      <c r="I3682">
        <v>59.54</v>
      </c>
      <c r="Q3682" t="s">
        <v>53</v>
      </c>
    </row>
    <row r="3683" spans="2:17" hidden="1" x14ac:dyDescent="0.25">
      <c r="B3683">
        <v>104758</v>
      </c>
      <c r="C3683" t="s">
        <v>188</v>
      </c>
      <c r="D3683" t="s">
        <v>6895</v>
      </c>
      <c r="E3683" t="s">
        <v>7301</v>
      </c>
      <c r="F3683" t="s">
        <v>7302</v>
      </c>
      <c r="G3683" t="s">
        <v>101</v>
      </c>
      <c r="H3683">
        <v>45692</v>
      </c>
      <c r="I3683">
        <v>463.68</v>
      </c>
      <c r="Q3683" t="s">
        <v>53</v>
      </c>
    </row>
    <row r="3684" spans="2:17" hidden="1" x14ac:dyDescent="0.25">
      <c r="B3684">
        <v>104758</v>
      </c>
      <c r="C3684" t="s">
        <v>188</v>
      </c>
      <c r="D3684" t="s">
        <v>6895</v>
      </c>
      <c r="E3684" t="s">
        <v>7303</v>
      </c>
      <c r="F3684" t="s">
        <v>7224</v>
      </c>
      <c r="G3684" t="s">
        <v>79</v>
      </c>
      <c r="H3684">
        <v>45603</v>
      </c>
      <c r="I3684">
        <v>225.6</v>
      </c>
      <c r="Q3684" t="s">
        <v>53</v>
      </c>
    </row>
    <row r="3685" spans="2:17" hidden="1" x14ac:dyDescent="0.25">
      <c r="B3685">
        <v>103423</v>
      </c>
      <c r="C3685" t="s">
        <v>82</v>
      </c>
      <c r="D3685" t="s">
        <v>6895</v>
      </c>
      <c r="E3685" t="s">
        <v>7304</v>
      </c>
      <c r="F3685" t="s">
        <v>7305</v>
      </c>
      <c r="G3685" t="s">
        <v>101</v>
      </c>
      <c r="H3685">
        <v>45648</v>
      </c>
      <c r="I3685">
        <v>538.65</v>
      </c>
      <c r="Q3685" t="s">
        <v>53</v>
      </c>
    </row>
    <row r="3686" spans="2:17" hidden="1" x14ac:dyDescent="0.25">
      <c r="B3686">
        <v>102512</v>
      </c>
      <c r="C3686" t="s">
        <v>7099</v>
      </c>
      <c r="D3686" t="s">
        <v>6895</v>
      </c>
      <c r="E3686" t="s">
        <v>7306</v>
      </c>
      <c r="F3686" t="s">
        <v>7307</v>
      </c>
      <c r="G3686" t="s">
        <v>79</v>
      </c>
      <c r="H3686">
        <v>45642</v>
      </c>
      <c r="I3686">
        <v>1821.53</v>
      </c>
      <c r="Q3686" t="s">
        <v>53</v>
      </c>
    </row>
    <row r="3687" spans="2:17" hidden="1" x14ac:dyDescent="0.25">
      <c r="B3687">
        <v>121550</v>
      </c>
      <c r="C3687" t="s">
        <v>418</v>
      </c>
      <c r="D3687" t="s">
        <v>6895</v>
      </c>
      <c r="E3687" t="s">
        <v>7308</v>
      </c>
      <c r="F3687" t="s">
        <v>7309</v>
      </c>
      <c r="G3687" t="s">
        <v>79</v>
      </c>
      <c r="H3687">
        <v>45630</v>
      </c>
      <c r="I3687">
        <v>37.99</v>
      </c>
      <c r="Q3687" t="s">
        <v>53</v>
      </c>
    </row>
    <row r="3688" spans="2:17" hidden="1" x14ac:dyDescent="0.25">
      <c r="B3688">
        <v>121019</v>
      </c>
      <c r="C3688" t="s">
        <v>594</v>
      </c>
      <c r="D3688" t="s">
        <v>6895</v>
      </c>
      <c r="E3688" t="s">
        <v>7310</v>
      </c>
      <c r="F3688" t="s">
        <v>7311</v>
      </c>
      <c r="G3688" t="s">
        <v>79</v>
      </c>
      <c r="H3688">
        <v>45631</v>
      </c>
      <c r="I3688">
        <v>556.94000000000005</v>
      </c>
      <c r="Q3688" t="s">
        <v>53</v>
      </c>
    </row>
    <row r="3689" spans="2:17" hidden="1" x14ac:dyDescent="0.25">
      <c r="B3689" s="56" t="s">
        <v>605</v>
      </c>
      <c r="C3689" t="s">
        <v>606</v>
      </c>
      <c r="D3689" t="s">
        <v>6895</v>
      </c>
      <c r="E3689" t="s">
        <v>7312</v>
      </c>
      <c r="F3689" t="s">
        <v>7313</v>
      </c>
      <c r="G3689" t="s">
        <v>79</v>
      </c>
      <c r="H3689">
        <v>45615</v>
      </c>
      <c r="I3689">
        <v>0</v>
      </c>
      <c r="Q3689" t="s">
        <v>53</v>
      </c>
    </row>
    <row r="3690" spans="2:17" hidden="1" x14ac:dyDescent="0.25">
      <c r="B3690">
        <v>104758</v>
      </c>
      <c r="C3690" t="s">
        <v>188</v>
      </c>
      <c r="D3690" t="s">
        <v>6895</v>
      </c>
      <c r="E3690" t="s">
        <v>7314</v>
      </c>
      <c r="F3690" t="s">
        <v>7315</v>
      </c>
      <c r="G3690" t="s">
        <v>79</v>
      </c>
      <c r="H3690">
        <v>45615</v>
      </c>
      <c r="I3690">
        <v>440</v>
      </c>
      <c r="Q3690" t="s">
        <v>53</v>
      </c>
    </row>
    <row r="3691" spans="2:17" hidden="1" x14ac:dyDescent="0.25">
      <c r="B3691">
        <v>103423</v>
      </c>
      <c r="C3691" t="s">
        <v>82</v>
      </c>
      <c r="D3691" t="s">
        <v>6895</v>
      </c>
      <c r="E3691" t="s">
        <v>7316</v>
      </c>
      <c r="F3691" t="s">
        <v>7317</v>
      </c>
      <c r="G3691" t="s">
        <v>79</v>
      </c>
      <c r="H3691">
        <v>45613</v>
      </c>
      <c r="I3691">
        <v>485.71</v>
      </c>
      <c r="Q3691" t="s">
        <v>53</v>
      </c>
    </row>
    <row r="3692" spans="2:17" hidden="1" x14ac:dyDescent="0.25">
      <c r="B3692">
        <v>107786</v>
      </c>
      <c r="C3692" t="s">
        <v>242</v>
      </c>
      <c r="D3692" t="s">
        <v>6895</v>
      </c>
      <c r="E3692" t="s">
        <v>7318</v>
      </c>
      <c r="F3692" t="s">
        <v>7319</v>
      </c>
      <c r="G3692" t="s">
        <v>79</v>
      </c>
      <c r="H3692">
        <v>45608</v>
      </c>
      <c r="I3692">
        <v>108.09</v>
      </c>
      <c r="Q3692" t="s">
        <v>53</v>
      </c>
    </row>
    <row r="3693" spans="2:17" hidden="1" x14ac:dyDescent="0.25">
      <c r="B3693">
        <v>104758</v>
      </c>
      <c r="C3693" t="s">
        <v>188</v>
      </c>
      <c r="D3693" t="s">
        <v>6895</v>
      </c>
      <c r="E3693" t="s">
        <v>7320</v>
      </c>
      <c r="F3693" t="s">
        <v>7321</v>
      </c>
      <c r="G3693" t="s">
        <v>79</v>
      </c>
      <c r="H3693">
        <v>45644</v>
      </c>
      <c r="I3693">
        <v>562.79999999999995</v>
      </c>
      <c r="Q3693" t="s">
        <v>53</v>
      </c>
    </row>
    <row r="3694" spans="2:17" hidden="1" x14ac:dyDescent="0.25">
      <c r="B3694">
        <v>102775</v>
      </c>
      <c r="C3694" t="s">
        <v>75</v>
      </c>
      <c r="D3694" t="s">
        <v>6895</v>
      </c>
      <c r="E3694" t="s">
        <v>7322</v>
      </c>
      <c r="F3694" t="s">
        <v>7323</v>
      </c>
      <c r="G3694" t="s">
        <v>101</v>
      </c>
      <c r="H3694">
        <v>45636</v>
      </c>
      <c r="I3694">
        <v>2869.02</v>
      </c>
      <c r="Q3694" t="s">
        <v>53</v>
      </c>
    </row>
    <row r="3695" spans="2:17" hidden="1" x14ac:dyDescent="0.25">
      <c r="B3695">
        <v>128340</v>
      </c>
      <c r="C3695" t="s">
        <v>137</v>
      </c>
      <c r="D3695" t="s">
        <v>6895</v>
      </c>
      <c r="E3695" t="s">
        <v>7324</v>
      </c>
      <c r="F3695" t="s">
        <v>7325</v>
      </c>
      <c r="G3695" t="s">
        <v>79</v>
      </c>
      <c r="H3695">
        <v>45691</v>
      </c>
      <c r="I3695">
        <v>808.96</v>
      </c>
      <c r="Q3695" t="s">
        <v>53</v>
      </c>
    </row>
    <row r="3696" spans="2:17" hidden="1" x14ac:dyDescent="0.25">
      <c r="B3696">
        <v>103269</v>
      </c>
      <c r="C3696" t="s">
        <v>262</v>
      </c>
      <c r="D3696" t="s">
        <v>6895</v>
      </c>
      <c r="E3696" t="s">
        <v>7326</v>
      </c>
      <c r="F3696" t="s">
        <v>7327</v>
      </c>
      <c r="G3696" t="s">
        <v>79</v>
      </c>
      <c r="H3696">
        <v>45653</v>
      </c>
      <c r="I3696">
        <v>1866.25</v>
      </c>
      <c r="Q3696" t="s">
        <v>53</v>
      </c>
    </row>
    <row r="3697" spans="2:17" hidden="1" x14ac:dyDescent="0.25">
      <c r="B3697">
        <v>129832</v>
      </c>
      <c r="C3697" t="s">
        <v>6983</v>
      </c>
      <c r="D3697" t="s">
        <v>6895</v>
      </c>
      <c r="E3697" t="s">
        <v>7328</v>
      </c>
      <c r="F3697" t="s">
        <v>7329</v>
      </c>
      <c r="G3697" t="s">
        <v>79</v>
      </c>
      <c r="H3697">
        <v>45597</v>
      </c>
      <c r="I3697">
        <v>88.98</v>
      </c>
      <c r="Q3697" t="s">
        <v>53</v>
      </c>
    </row>
    <row r="3698" spans="2:17" hidden="1" x14ac:dyDescent="0.25">
      <c r="B3698">
        <v>104758</v>
      </c>
      <c r="C3698" t="s">
        <v>188</v>
      </c>
      <c r="D3698" t="s">
        <v>6895</v>
      </c>
      <c r="E3698" t="s">
        <v>7330</v>
      </c>
      <c r="F3698" t="s">
        <v>7331</v>
      </c>
      <c r="G3698" t="s">
        <v>79</v>
      </c>
      <c r="H3698">
        <v>45671</v>
      </c>
      <c r="I3698">
        <v>446.4</v>
      </c>
      <c r="Q3698" t="s">
        <v>53</v>
      </c>
    </row>
    <row r="3699" spans="2:17" hidden="1" x14ac:dyDescent="0.25">
      <c r="B3699">
        <v>121132</v>
      </c>
      <c r="C3699" t="s">
        <v>2267</v>
      </c>
      <c r="D3699" t="s">
        <v>6895</v>
      </c>
      <c r="E3699" t="s">
        <v>7332</v>
      </c>
      <c r="F3699" t="s">
        <v>7333</v>
      </c>
      <c r="G3699" t="s">
        <v>79</v>
      </c>
      <c r="H3699">
        <v>45566</v>
      </c>
      <c r="I3699">
        <v>0</v>
      </c>
      <c r="Q3699" t="s">
        <v>53</v>
      </c>
    </row>
    <row r="3700" spans="2:17" hidden="1" x14ac:dyDescent="0.25">
      <c r="B3700">
        <v>103423</v>
      </c>
      <c r="C3700" t="s">
        <v>82</v>
      </c>
      <c r="D3700" t="s">
        <v>6895</v>
      </c>
      <c r="E3700" t="s">
        <v>7334</v>
      </c>
      <c r="F3700" t="s">
        <v>7335</v>
      </c>
      <c r="G3700" t="s">
        <v>101</v>
      </c>
      <c r="H3700">
        <v>45691</v>
      </c>
      <c r="I3700">
        <v>2313.33</v>
      </c>
      <c r="Q3700" t="s">
        <v>53</v>
      </c>
    </row>
    <row r="3701" spans="2:17" hidden="1" x14ac:dyDescent="0.25">
      <c r="B3701">
        <v>104758</v>
      </c>
      <c r="C3701" t="s">
        <v>188</v>
      </c>
      <c r="D3701" t="s">
        <v>6895</v>
      </c>
      <c r="E3701" t="s">
        <v>7336</v>
      </c>
      <c r="F3701" t="s">
        <v>7337</v>
      </c>
      <c r="G3701" t="s">
        <v>79</v>
      </c>
      <c r="H3701">
        <v>45632</v>
      </c>
      <c r="I3701">
        <v>241.2</v>
      </c>
      <c r="Q3701" t="s">
        <v>53</v>
      </c>
    </row>
    <row r="3702" spans="2:17" hidden="1" x14ac:dyDescent="0.25">
      <c r="B3702">
        <v>103423</v>
      </c>
      <c r="C3702" t="s">
        <v>82</v>
      </c>
      <c r="D3702" t="s">
        <v>6895</v>
      </c>
      <c r="E3702" t="s">
        <v>7338</v>
      </c>
      <c r="F3702" t="s">
        <v>7339</v>
      </c>
      <c r="G3702" t="s">
        <v>79</v>
      </c>
      <c r="H3702">
        <v>45596</v>
      </c>
      <c r="I3702">
        <v>5164.4799999999996</v>
      </c>
      <c r="Q3702" t="s">
        <v>53</v>
      </c>
    </row>
    <row r="3703" spans="2:17" hidden="1" x14ac:dyDescent="0.25">
      <c r="B3703">
        <v>122247</v>
      </c>
      <c r="C3703" t="s">
        <v>111</v>
      </c>
      <c r="D3703" t="s">
        <v>6895</v>
      </c>
      <c r="E3703" t="s">
        <v>7340</v>
      </c>
      <c r="F3703" t="s">
        <v>7341</v>
      </c>
      <c r="G3703" t="s">
        <v>79</v>
      </c>
      <c r="H3703">
        <v>45588</v>
      </c>
      <c r="I3703">
        <v>2722.63</v>
      </c>
      <c r="Q3703" t="s">
        <v>53</v>
      </c>
    </row>
    <row r="3704" spans="2:17" hidden="1" x14ac:dyDescent="0.25">
      <c r="B3704">
        <v>108216</v>
      </c>
      <c r="C3704" t="s">
        <v>719</v>
      </c>
      <c r="D3704" t="s">
        <v>6895</v>
      </c>
      <c r="E3704" t="s">
        <v>7342</v>
      </c>
      <c r="F3704" t="s">
        <v>7343</v>
      </c>
      <c r="G3704" t="s">
        <v>79</v>
      </c>
      <c r="H3704">
        <v>45574</v>
      </c>
      <c r="I3704">
        <v>329.12</v>
      </c>
      <c r="Q3704" t="s">
        <v>53</v>
      </c>
    </row>
    <row r="3705" spans="2:17" hidden="1" x14ac:dyDescent="0.25">
      <c r="B3705">
        <v>104758</v>
      </c>
      <c r="C3705" t="s">
        <v>188</v>
      </c>
      <c r="D3705" t="s">
        <v>6895</v>
      </c>
      <c r="E3705" t="s">
        <v>7344</v>
      </c>
      <c r="F3705" t="s">
        <v>7345</v>
      </c>
      <c r="G3705" t="s">
        <v>79</v>
      </c>
      <c r="H3705">
        <v>45632</v>
      </c>
      <c r="I3705">
        <v>143.52000000000001</v>
      </c>
      <c r="Q3705" t="s">
        <v>53</v>
      </c>
    </row>
    <row r="3706" spans="2:17" hidden="1" x14ac:dyDescent="0.25">
      <c r="B3706">
        <v>103423</v>
      </c>
      <c r="C3706" t="s">
        <v>82</v>
      </c>
      <c r="D3706" t="s">
        <v>6895</v>
      </c>
      <c r="E3706" t="s">
        <v>7346</v>
      </c>
      <c r="F3706" t="s">
        <v>7347</v>
      </c>
      <c r="G3706" t="s">
        <v>101</v>
      </c>
      <c r="H3706">
        <v>45669</v>
      </c>
      <c r="I3706">
        <v>1785.37</v>
      </c>
      <c r="Q3706" t="s">
        <v>53</v>
      </c>
    </row>
    <row r="3707" spans="2:17" hidden="1" x14ac:dyDescent="0.25">
      <c r="B3707">
        <v>107786</v>
      </c>
      <c r="C3707" t="s">
        <v>242</v>
      </c>
      <c r="D3707" t="s">
        <v>6895</v>
      </c>
      <c r="E3707" t="s">
        <v>7348</v>
      </c>
      <c r="F3707" t="s">
        <v>7349</v>
      </c>
      <c r="G3707" t="s">
        <v>79</v>
      </c>
      <c r="H3707">
        <v>45708</v>
      </c>
      <c r="I3707">
        <v>0</v>
      </c>
      <c r="Q3707" t="s">
        <v>53</v>
      </c>
    </row>
    <row r="3708" spans="2:17" hidden="1" x14ac:dyDescent="0.25">
      <c r="B3708">
        <v>122247</v>
      </c>
      <c r="C3708" t="s">
        <v>111</v>
      </c>
      <c r="D3708" t="s">
        <v>6895</v>
      </c>
      <c r="E3708" t="s">
        <v>7350</v>
      </c>
      <c r="F3708" t="s">
        <v>7351</v>
      </c>
      <c r="G3708" t="s">
        <v>79</v>
      </c>
      <c r="H3708">
        <v>45586</v>
      </c>
      <c r="I3708">
        <v>11241.29</v>
      </c>
      <c r="Q3708" t="s">
        <v>53</v>
      </c>
    </row>
    <row r="3709" spans="2:17" hidden="1" x14ac:dyDescent="0.25">
      <c r="B3709">
        <v>104758</v>
      </c>
      <c r="C3709" t="s">
        <v>188</v>
      </c>
      <c r="D3709" t="s">
        <v>6895</v>
      </c>
      <c r="E3709" t="s">
        <v>7352</v>
      </c>
      <c r="F3709" t="s">
        <v>7353</v>
      </c>
      <c r="G3709" t="s">
        <v>101</v>
      </c>
      <c r="H3709">
        <v>45688</v>
      </c>
      <c r="I3709">
        <v>277.2</v>
      </c>
      <c r="Q3709" t="s">
        <v>53</v>
      </c>
    </row>
    <row r="3710" spans="2:17" hidden="1" x14ac:dyDescent="0.25">
      <c r="B3710">
        <v>129832</v>
      </c>
      <c r="C3710" t="s">
        <v>6983</v>
      </c>
      <c r="D3710" t="s">
        <v>6895</v>
      </c>
      <c r="E3710" t="s">
        <v>7354</v>
      </c>
      <c r="F3710" t="s">
        <v>7355</v>
      </c>
      <c r="G3710" t="s">
        <v>79</v>
      </c>
      <c r="H3710">
        <v>45576</v>
      </c>
      <c r="I3710">
        <v>133.47</v>
      </c>
      <c r="Q3710" t="s">
        <v>53</v>
      </c>
    </row>
    <row r="3711" spans="2:17" hidden="1" x14ac:dyDescent="0.25">
      <c r="B3711">
        <v>107786</v>
      </c>
      <c r="C3711" t="s">
        <v>242</v>
      </c>
      <c r="D3711" t="s">
        <v>6895</v>
      </c>
      <c r="E3711" t="s">
        <v>7356</v>
      </c>
      <c r="F3711" t="s">
        <v>7357</v>
      </c>
      <c r="G3711" t="s">
        <v>79</v>
      </c>
      <c r="H3711">
        <v>45574</v>
      </c>
      <c r="I3711">
        <v>36.72</v>
      </c>
      <c r="Q3711" t="s">
        <v>53</v>
      </c>
    </row>
    <row r="3712" spans="2:17" hidden="1" x14ac:dyDescent="0.25">
      <c r="B3712">
        <v>129832</v>
      </c>
      <c r="C3712" t="s">
        <v>6983</v>
      </c>
      <c r="D3712" t="s">
        <v>6895</v>
      </c>
      <c r="E3712" t="s">
        <v>7358</v>
      </c>
      <c r="F3712" t="s">
        <v>7359</v>
      </c>
      <c r="G3712" t="s">
        <v>79</v>
      </c>
      <c r="H3712">
        <v>45637</v>
      </c>
      <c r="I3712">
        <v>240.8</v>
      </c>
      <c r="Q3712" t="s">
        <v>53</v>
      </c>
    </row>
    <row r="3713" spans="2:17" hidden="1" x14ac:dyDescent="0.25">
      <c r="B3713">
        <v>104758</v>
      </c>
      <c r="C3713" t="s">
        <v>188</v>
      </c>
      <c r="D3713" t="s">
        <v>6895</v>
      </c>
      <c r="E3713" t="s">
        <v>7360</v>
      </c>
      <c r="F3713" t="s">
        <v>7361</v>
      </c>
      <c r="G3713" t="s">
        <v>79</v>
      </c>
      <c r="H3713">
        <v>45653</v>
      </c>
      <c r="I3713">
        <v>61.04</v>
      </c>
      <c r="Q3713" t="s">
        <v>53</v>
      </c>
    </row>
    <row r="3714" spans="2:17" hidden="1" x14ac:dyDescent="0.25">
      <c r="B3714">
        <v>129832</v>
      </c>
      <c r="C3714" t="s">
        <v>6983</v>
      </c>
      <c r="D3714" t="s">
        <v>6895</v>
      </c>
      <c r="E3714" t="s">
        <v>7362</v>
      </c>
      <c r="F3714" t="s">
        <v>7363</v>
      </c>
      <c r="G3714" t="s">
        <v>79</v>
      </c>
      <c r="H3714">
        <v>45639</v>
      </c>
      <c r="I3714">
        <v>13.33</v>
      </c>
      <c r="Q3714" t="s">
        <v>53</v>
      </c>
    </row>
    <row r="3715" spans="2:17" hidden="1" x14ac:dyDescent="0.25">
      <c r="B3715">
        <v>103423</v>
      </c>
      <c r="C3715" t="s">
        <v>82</v>
      </c>
      <c r="D3715" t="s">
        <v>6895</v>
      </c>
      <c r="E3715" t="s">
        <v>7364</v>
      </c>
      <c r="F3715" t="s">
        <v>7365</v>
      </c>
      <c r="G3715" t="s">
        <v>101</v>
      </c>
      <c r="H3715">
        <v>45644</v>
      </c>
      <c r="I3715">
        <v>1149.99</v>
      </c>
      <c r="Q3715" t="s">
        <v>53</v>
      </c>
    </row>
    <row r="3716" spans="2:17" hidden="1" x14ac:dyDescent="0.25">
      <c r="B3716">
        <v>103423</v>
      </c>
      <c r="C3716" t="s">
        <v>82</v>
      </c>
      <c r="D3716" t="s">
        <v>6895</v>
      </c>
      <c r="E3716" t="s">
        <v>7366</v>
      </c>
      <c r="F3716" t="s">
        <v>7367</v>
      </c>
      <c r="G3716" t="s">
        <v>101</v>
      </c>
      <c r="H3716">
        <v>45713</v>
      </c>
      <c r="I3716">
        <v>4343.76</v>
      </c>
      <c r="Q3716" t="s">
        <v>53</v>
      </c>
    </row>
    <row r="3717" spans="2:17" hidden="1" x14ac:dyDescent="0.25">
      <c r="B3717">
        <v>104758</v>
      </c>
      <c r="C3717" t="s">
        <v>188</v>
      </c>
      <c r="D3717" t="s">
        <v>6895</v>
      </c>
      <c r="E3717" t="s">
        <v>7368</v>
      </c>
      <c r="F3717" t="s">
        <v>7369</v>
      </c>
      <c r="G3717" t="s">
        <v>101</v>
      </c>
      <c r="H3717">
        <v>45699</v>
      </c>
      <c r="I3717">
        <v>29.05</v>
      </c>
      <c r="Q3717" t="s">
        <v>53</v>
      </c>
    </row>
    <row r="3718" spans="2:17" hidden="1" x14ac:dyDescent="0.25">
      <c r="B3718">
        <v>104758</v>
      </c>
      <c r="C3718" t="s">
        <v>188</v>
      </c>
      <c r="D3718" t="s">
        <v>6895</v>
      </c>
      <c r="E3718" t="s">
        <v>7370</v>
      </c>
      <c r="F3718" t="s">
        <v>7371</v>
      </c>
      <c r="G3718" t="s">
        <v>79</v>
      </c>
      <c r="H3718">
        <v>45638</v>
      </c>
      <c r="I3718">
        <v>124.04</v>
      </c>
      <c r="Q3718" t="s">
        <v>53</v>
      </c>
    </row>
    <row r="3719" spans="2:17" hidden="1" x14ac:dyDescent="0.25">
      <c r="B3719">
        <v>104758</v>
      </c>
      <c r="C3719" t="s">
        <v>188</v>
      </c>
      <c r="D3719" t="s">
        <v>6895</v>
      </c>
      <c r="E3719" t="s">
        <v>7372</v>
      </c>
      <c r="F3719" t="s">
        <v>2379</v>
      </c>
      <c r="G3719" t="s">
        <v>101</v>
      </c>
      <c r="H3719">
        <v>45708</v>
      </c>
      <c r="I3719">
        <v>80.400000000000006</v>
      </c>
      <c r="Q3719" t="s">
        <v>53</v>
      </c>
    </row>
    <row r="3720" spans="2:17" hidden="1" x14ac:dyDescent="0.25">
      <c r="B3720">
        <v>104499</v>
      </c>
      <c r="C3720" t="s">
        <v>96</v>
      </c>
      <c r="D3720" t="s">
        <v>6895</v>
      </c>
      <c r="E3720" t="s">
        <v>7373</v>
      </c>
      <c r="F3720" t="s">
        <v>7374</v>
      </c>
      <c r="G3720" t="s">
        <v>79</v>
      </c>
      <c r="H3720">
        <v>45692</v>
      </c>
      <c r="I3720">
        <v>1755</v>
      </c>
      <c r="Q3720" t="s">
        <v>53</v>
      </c>
    </row>
    <row r="3721" spans="2:17" hidden="1" x14ac:dyDescent="0.25">
      <c r="B3721">
        <v>103269</v>
      </c>
      <c r="C3721" t="s">
        <v>262</v>
      </c>
      <c r="D3721" t="s">
        <v>6895</v>
      </c>
      <c r="E3721" t="s">
        <v>7375</v>
      </c>
      <c r="F3721" t="s">
        <v>7376</v>
      </c>
      <c r="G3721" t="s">
        <v>79</v>
      </c>
      <c r="H3721">
        <v>45632</v>
      </c>
      <c r="I3721">
        <v>125</v>
      </c>
      <c r="Q3721" t="s">
        <v>53</v>
      </c>
    </row>
    <row r="3722" spans="2:17" hidden="1" x14ac:dyDescent="0.25">
      <c r="B3722">
        <v>103423</v>
      </c>
      <c r="C3722" t="s">
        <v>82</v>
      </c>
      <c r="D3722" t="s">
        <v>6895</v>
      </c>
      <c r="E3722" t="s">
        <v>7377</v>
      </c>
      <c r="F3722" t="s">
        <v>7378</v>
      </c>
      <c r="G3722" t="s">
        <v>101</v>
      </c>
      <c r="H3722">
        <v>45711</v>
      </c>
      <c r="I3722">
        <v>360.92</v>
      </c>
      <c r="Q3722" t="s">
        <v>53</v>
      </c>
    </row>
    <row r="3723" spans="2:17" hidden="1" x14ac:dyDescent="0.25">
      <c r="B3723">
        <v>126695</v>
      </c>
      <c r="C3723" t="s">
        <v>167</v>
      </c>
      <c r="D3723" t="s">
        <v>6895</v>
      </c>
      <c r="E3723" t="s">
        <v>7379</v>
      </c>
      <c r="F3723" t="s">
        <v>7380</v>
      </c>
      <c r="G3723" t="s">
        <v>79</v>
      </c>
      <c r="H3723">
        <v>45645</v>
      </c>
      <c r="I3723">
        <v>464.1</v>
      </c>
      <c r="Q3723" t="s">
        <v>53</v>
      </c>
    </row>
    <row r="3724" spans="2:17" hidden="1" x14ac:dyDescent="0.25">
      <c r="B3724">
        <v>129832</v>
      </c>
      <c r="C3724" t="s">
        <v>6983</v>
      </c>
      <c r="D3724" t="s">
        <v>6895</v>
      </c>
      <c r="E3724" t="s">
        <v>7381</v>
      </c>
      <c r="F3724" t="s">
        <v>7382</v>
      </c>
      <c r="G3724" t="s">
        <v>79</v>
      </c>
      <c r="H3724">
        <v>45587</v>
      </c>
      <c r="I3724">
        <v>252.06</v>
      </c>
      <c r="Q3724" t="s">
        <v>53</v>
      </c>
    </row>
    <row r="3725" spans="2:17" hidden="1" x14ac:dyDescent="0.25">
      <c r="B3725">
        <v>104758</v>
      </c>
      <c r="C3725" t="s">
        <v>188</v>
      </c>
      <c r="D3725" t="s">
        <v>6895</v>
      </c>
      <c r="E3725" t="s">
        <v>7383</v>
      </c>
      <c r="F3725" t="s">
        <v>7384</v>
      </c>
      <c r="G3725" t="s">
        <v>79</v>
      </c>
      <c r="H3725">
        <v>45649</v>
      </c>
      <c r="I3725">
        <v>129.49</v>
      </c>
      <c r="Q3725" t="s">
        <v>53</v>
      </c>
    </row>
    <row r="3726" spans="2:17" hidden="1" x14ac:dyDescent="0.25">
      <c r="B3726">
        <v>129832</v>
      </c>
      <c r="C3726" t="s">
        <v>6983</v>
      </c>
      <c r="D3726" t="s">
        <v>6895</v>
      </c>
      <c r="E3726" t="s">
        <v>7385</v>
      </c>
      <c r="F3726" t="s">
        <v>7386</v>
      </c>
      <c r="G3726" t="s">
        <v>101</v>
      </c>
      <c r="H3726">
        <v>45701</v>
      </c>
      <c r="I3726">
        <v>1404.5</v>
      </c>
      <c r="Q3726" t="s">
        <v>53</v>
      </c>
    </row>
    <row r="3727" spans="2:17" hidden="1" x14ac:dyDescent="0.25">
      <c r="B3727">
        <v>103423</v>
      </c>
      <c r="C3727" t="s">
        <v>82</v>
      </c>
      <c r="D3727" t="s">
        <v>6895</v>
      </c>
      <c r="E3727" t="s">
        <v>7387</v>
      </c>
      <c r="F3727" t="s">
        <v>7388</v>
      </c>
      <c r="G3727" t="s">
        <v>101</v>
      </c>
      <c r="H3727">
        <v>45642</v>
      </c>
      <c r="I3727">
        <v>432.74</v>
      </c>
      <c r="Q3727" t="s">
        <v>53</v>
      </c>
    </row>
    <row r="3728" spans="2:17" hidden="1" x14ac:dyDescent="0.25">
      <c r="B3728">
        <v>129832</v>
      </c>
      <c r="C3728" t="s">
        <v>6983</v>
      </c>
      <c r="D3728" t="s">
        <v>6895</v>
      </c>
      <c r="E3728" t="s">
        <v>7389</v>
      </c>
      <c r="F3728" t="s">
        <v>7390</v>
      </c>
      <c r="G3728" t="s">
        <v>79</v>
      </c>
      <c r="H3728">
        <v>45622</v>
      </c>
      <c r="I3728">
        <v>501.5</v>
      </c>
      <c r="Q3728" t="s">
        <v>53</v>
      </c>
    </row>
    <row r="3729" spans="2:17" hidden="1" x14ac:dyDescent="0.25">
      <c r="B3729">
        <v>108164</v>
      </c>
      <c r="C3729" t="s">
        <v>86</v>
      </c>
      <c r="D3729" t="s">
        <v>6895</v>
      </c>
      <c r="E3729" t="s">
        <v>7391</v>
      </c>
      <c r="F3729" t="s">
        <v>7075</v>
      </c>
      <c r="G3729" t="s">
        <v>101</v>
      </c>
      <c r="H3729">
        <v>45677</v>
      </c>
      <c r="I3729">
        <v>39.5</v>
      </c>
      <c r="Q3729" t="s">
        <v>53</v>
      </c>
    </row>
    <row r="3730" spans="2:17" hidden="1" x14ac:dyDescent="0.25">
      <c r="B3730">
        <v>104533</v>
      </c>
      <c r="C3730" t="s">
        <v>7393</v>
      </c>
      <c r="D3730" t="s">
        <v>6895</v>
      </c>
      <c r="E3730" t="s">
        <v>7394</v>
      </c>
      <c r="F3730" t="s">
        <v>7395</v>
      </c>
      <c r="G3730" t="s">
        <v>79</v>
      </c>
      <c r="H3730">
        <v>45708</v>
      </c>
      <c r="I3730">
        <v>5432</v>
      </c>
      <c r="Q3730" t="s">
        <v>53</v>
      </c>
    </row>
    <row r="3731" spans="2:17" hidden="1" x14ac:dyDescent="0.25">
      <c r="B3731">
        <v>108164</v>
      </c>
      <c r="C3731" t="s">
        <v>86</v>
      </c>
      <c r="D3731" t="s">
        <v>6895</v>
      </c>
      <c r="E3731" t="s">
        <v>7396</v>
      </c>
      <c r="F3731" t="s">
        <v>7397</v>
      </c>
      <c r="G3731" t="s">
        <v>79</v>
      </c>
      <c r="H3731">
        <v>45597</v>
      </c>
      <c r="I3731">
        <v>156.93</v>
      </c>
      <c r="Q3731" t="s">
        <v>53</v>
      </c>
    </row>
    <row r="3732" spans="2:17" hidden="1" x14ac:dyDescent="0.25">
      <c r="B3732">
        <v>121814</v>
      </c>
      <c r="C3732" t="s">
        <v>4267</v>
      </c>
      <c r="D3732" t="s">
        <v>6895</v>
      </c>
      <c r="E3732" t="s">
        <v>7398</v>
      </c>
      <c r="F3732" t="s">
        <v>7399</v>
      </c>
      <c r="G3732" t="s">
        <v>79</v>
      </c>
      <c r="H3732">
        <v>45600</v>
      </c>
      <c r="I3732">
        <v>3230.5</v>
      </c>
      <c r="Q3732" t="s">
        <v>53</v>
      </c>
    </row>
    <row r="3733" spans="2:17" hidden="1" x14ac:dyDescent="0.25">
      <c r="B3733">
        <v>104758</v>
      </c>
      <c r="C3733" t="s">
        <v>188</v>
      </c>
      <c r="D3733" t="s">
        <v>6895</v>
      </c>
      <c r="E3733" t="s">
        <v>7400</v>
      </c>
      <c r="F3733" t="s">
        <v>7401</v>
      </c>
      <c r="G3733" t="s">
        <v>79</v>
      </c>
      <c r="H3733">
        <v>45631</v>
      </c>
      <c r="I3733">
        <v>5784</v>
      </c>
      <c r="Q3733" t="s">
        <v>53</v>
      </c>
    </row>
    <row r="3734" spans="2:17" hidden="1" x14ac:dyDescent="0.25">
      <c r="B3734">
        <v>121550</v>
      </c>
      <c r="C3734" t="s">
        <v>418</v>
      </c>
      <c r="D3734" t="s">
        <v>6895</v>
      </c>
      <c r="E3734" t="s">
        <v>7402</v>
      </c>
      <c r="F3734" t="s">
        <v>7403</v>
      </c>
      <c r="G3734" t="s">
        <v>79</v>
      </c>
      <c r="H3734">
        <v>45630</v>
      </c>
      <c r="I3734">
        <v>1917.15</v>
      </c>
      <c r="Q3734" t="s">
        <v>53</v>
      </c>
    </row>
    <row r="3735" spans="2:17" hidden="1" x14ac:dyDescent="0.25">
      <c r="B3735">
        <v>103423</v>
      </c>
      <c r="C3735" t="s">
        <v>82</v>
      </c>
      <c r="D3735" t="s">
        <v>6895</v>
      </c>
      <c r="E3735" t="s">
        <v>7404</v>
      </c>
      <c r="F3735" t="s">
        <v>7061</v>
      </c>
      <c r="G3735" t="s">
        <v>79</v>
      </c>
      <c r="H3735">
        <v>45610</v>
      </c>
      <c r="I3735">
        <v>7163.51</v>
      </c>
      <c r="Q3735" t="s">
        <v>53</v>
      </c>
    </row>
    <row r="3736" spans="2:17" hidden="1" x14ac:dyDescent="0.25">
      <c r="B3736">
        <v>102512</v>
      </c>
      <c r="C3736" t="s">
        <v>7099</v>
      </c>
      <c r="D3736" t="s">
        <v>6895</v>
      </c>
      <c r="E3736" t="s">
        <v>7405</v>
      </c>
      <c r="F3736" t="s">
        <v>7406</v>
      </c>
      <c r="G3736" t="s">
        <v>79</v>
      </c>
      <c r="H3736">
        <v>45635</v>
      </c>
      <c r="I3736">
        <v>157.1</v>
      </c>
      <c r="Q3736" t="s">
        <v>53</v>
      </c>
    </row>
    <row r="3737" spans="2:17" hidden="1" x14ac:dyDescent="0.25">
      <c r="B3737">
        <v>103269</v>
      </c>
      <c r="C3737" t="s">
        <v>262</v>
      </c>
      <c r="D3737" t="s">
        <v>6895</v>
      </c>
      <c r="E3737" t="s">
        <v>7407</v>
      </c>
      <c r="F3737" t="s">
        <v>7408</v>
      </c>
      <c r="G3737" t="s">
        <v>79</v>
      </c>
      <c r="H3737">
        <v>45674</v>
      </c>
      <c r="I3737">
        <v>1294.1300000000001</v>
      </c>
      <c r="Q3737" t="s">
        <v>53</v>
      </c>
    </row>
    <row r="3738" spans="2:17" hidden="1" x14ac:dyDescent="0.25">
      <c r="B3738">
        <v>129832</v>
      </c>
      <c r="C3738" t="s">
        <v>6983</v>
      </c>
      <c r="D3738" t="s">
        <v>6895</v>
      </c>
      <c r="E3738" t="s">
        <v>7409</v>
      </c>
      <c r="F3738" t="s">
        <v>7410</v>
      </c>
      <c r="G3738" t="s">
        <v>79</v>
      </c>
      <c r="H3738">
        <v>45587</v>
      </c>
      <c r="I3738">
        <v>782.32</v>
      </c>
      <c r="Q3738" t="s">
        <v>53</v>
      </c>
    </row>
    <row r="3739" spans="2:17" hidden="1" x14ac:dyDescent="0.25">
      <c r="B3739">
        <v>103269</v>
      </c>
      <c r="C3739" t="s">
        <v>262</v>
      </c>
      <c r="D3739" t="s">
        <v>6895</v>
      </c>
      <c r="E3739" t="s">
        <v>7411</v>
      </c>
      <c r="F3739" t="s">
        <v>7412</v>
      </c>
      <c r="G3739" t="s">
        <v>79</v>
      </c>
      <c r="H3739">
        <v>45667</v>
      </c>
      <c r="I3739">
        <v>498</v>
      </c>
      <c r="Q3739" t="s">
        <v>53</v>
      </c>
    </row>
    <row r="3740" spans="2:17" hidden="1" x14ac:dyDescent="0.25">
      <c r="B3740">
        <v>129832</v>
      </c>
      <c r="C3740" t="s">
        <v>6983</v>
      </c>
      <c r="D3740" t="s">
        <v>6895</v>
      </c>
      <c r="E3740" t="s">
        <v>7413</v>
      </c>
      <c r="F3740" t="s">
        <v>7414</v>
      </c>
      <c r="G3740" t="s">
        <v>79</v>
      </c>
      <c r="H3740">
        <v>45567</v>
      </c>
      <c r="I3740">
        <v>56</v>
      </c>
      <c r="Q3740" t="s">
        <v>53</v>
      </c>
    </row>
    <row r="3741" spans="2:17" hidden="1" x14ac:dyDescent="0.25">
      <c r="B3741">
        <v>103423</v>
      </c>
      <c r="C3741" t="s">
        <v>82</v>
      </c>
      <c r="D3741" t="s">
        <v>6895</v>
      </c>
      <c r="E3741" t="s">
        <v>7415</v>
      </c>
      <c r="F3741" t="s">
        <v>7416</v>
      </c>
      <c r="G3741" t="s">
        <v>101</v>
      </c>
      <c r="H3741">
        <v>45679</v>
      </c>
      <c r="I3741">
        <v>1918.14</v>
      </c>
      <c r="Q3741" t="s">
        <v>53</v>
      </c>
    </row>
    <row r="3742" spans="2:17" hidden="1" x14ac:dyDescent="0.25">
      <c r="B3742">
        <v>110041</v>
      </c>
      <c r="C3742" t="s">
        <v>1894</v>
      </c>
      <c r="D3742" t="s">
        <v>6895</v>
      </c>
      <c r="E3742" t="s">
        <v>7417</v>
      </c>
      <c r="F3742" t="s">
        <v>7418</v>
      </c>
      <c r="G3742" t="s">
        <v>79</v>
      </c>
      <c r="H3742">
        <v>45680</v>
      </c>
      <c r="I3742">
        <v>6788.08</v>
      </c>
      <c r="Q3742" t="s">
        <v>53</v>
      </c>
    </row>
    <row r="3743" spans="2:17" hidden="1" x14ac:dyDescent="0.25">
      <c r="B3743">
        <v>101928</v>
      </c>
      <c r="C3743" t="s">
        <v>7257</v>
      </c>
      <c r="D3743" t="s">
        <v>6895</v>
      </c>
      <c r="E3743" t="s">
        <v>7419</v>
      </c>
      <c r="F3743" t="s">
        <v>7420</v>
      </c>
      <c r="G3743" t="s">
        <v>79</v>
      </c>
      <c r="H3743">
        <v>45707</v>
      </c>
      <c r="I3743">
        <v>953.34</v>
      </c>
      <c r="Q3743" t="s">
        <v>53</v>
      </c>
    </row>
    <row r="3744" spans="2:17" hidden="1" x14ac:dyDescent="0.25">
      <c r="B3744">
        <v>102775</v>
      </c>
      <c r="C3744" t="s">
        <v>75</v>
      </c>
      <c r="D3744" t="s">
        <v>6895</v>
      </c>
      <c r="E3744" t="s">
        <v>7421</v>
      </c>
      <c r="F3744" t="s">
        <v>7422</v>
      </c>
      <c r="G3744" t="s">
        <v>101</v>
      </c>
      <c r="H3744">
        <v>45693</v>
      </c>
      <c r="I3744">
        <v>4079.46</v>
      </c>
      <c r="Q3744" t="s">
        <v>53</v>
      </c>
    </row>
    <row r="3745" spans="2:17" hidden="1" x14ac:dyDescent="0.25">
      <c r="B3745">
        <v>107486</v>
      </c>
      <c r="C3745" t="s">
        <v>308</v>
      </c>
      <c r="D3745" t="s">
        <v>6895</v>
      </c>
      <c r="E3745" t="s">
        <v>7423</v>
      </c>
      <c r="F3745" t="s">
        <v>7424</v>
      </c>
      <c r="G3745" t="s">
        <v>79</v>
      </c>
      <c r="H3745">
        <v>45604</v>
      </c>
      <c r="I3745">
        <v>134.22</v>
      </c>
      <c r="Q3745" t="s">
        <v>53</v>
      </c>
    </row>
    <row r="3746" spans="2:17" hidden="1" x14ac:dyDescent="0.25">
      <c r="B3746">
        <v>112410</v>
      </c>
      <c r="C3746" t="s">
        <v>7084</v>
      </c>
      <c r="D3746" t="s">
        <v>6895</v>
      </c>
      <c r="E3746" t="s">
        <v>7425</v>
      </c>
      <c r="F3746" t="s">
        <v>7426</v>
      </c>
      <c r="G3746" t="s">
        <v>101</v>
      </c>
      <c r="H3746">
        <v>45694</v>
      </c>
      <c r="I3746">
        <v>3013.67</v>
      </c>
      <c r="Q3746" t="s">
        <v>53</v>
      </c>
    </row>
    <row r="3747" spans="2:17" hidden="1" x14ac:dyDescent="0.25">
      <c r="B3747">
        <v>103423</v>
      </c>
      <c r="C3747" t="s">
        <v>82</v>
      </c>
      <c r="D3747" t="s">
        <v>6895</v>
      </c>
      <c r="E3747" t="s">
        <v>7427</v>
      </c>
      <c r="F3747" t="s">
        <v>7428</v>
      </c>
      <c r="G3747" t="s">
        <v>101</v>
      </c>
      <c r="H3747">
        <v>45686</v>
      </c>
      <c r="I3747">
        <v>1158.5899999999999</v>
      </c>
      <c r="Q3747" t="s">
        <v>53</v>
      </c>
    </row>
    <row r="3748" spans="2:17" hidden="1" x14ac:dyDescent="0.25">
      <c r="B3748">
        <v>129832</v>
      </c>
      <c r="C3748" t="s">
        <v>6983</v>
      </c>
      <c r="D3748" t="s">
        <v>6895</v>
      </c>
      <c r="E3748" t="s">
        <v>7429</v>
      </c>
      <c r="F3748" t="s">
        <v>7430</v>
      </c>
      <c r="G3748" t="s">
        <v>79</v>
      </c>
      <c r="H3748">
        <v>45667</v>
      </c>
      <c r="I3748">
        <v>630.52</v>
      </c>
      <c r="Q3748" t="s">
        <v>53</v>
      </c>
    </row>
    <row r="3749" spans="2:17" hidden="1" x14ac:dyDescent="0.25">
      <c r="B3749">
        <v>103423</v>
      </c>
      <c r="C3749" t="s">
        <v>82</v>
      </c>
      <c r="D3749" t="s">
        <v>6895</v>
      </c>
      <c r="E3749" t="s">
        <v>7431</v>
      </c>
      <c r="F3749" t="s">
        <v>7432</v>
      </c>
      <c r="G3749" t="s">
        <v>101</v>
      </c>
      <c r="H3749">
        <v>45655</v>
      </c>
      <c r="I3749">
        <v>559.79999999999995</v>
      </c>
      <c r="Q3749" t="s">
        <v>53</v>
      </c>
    </row>
    <row r="3750" spans="2:17" hidden="1" x14ac:dyDescent="0.25">
      <c r="B3750">
        <v>102967</v>
      </c>
      <c r="C3750" t="s">
        <v>329</v>
      </c>
      <c r="D3750" t="s">
        <v>6895</v>
      </c>
      <c r="E3750" t="s">
        <v>7433</v>
      </c>
      <c r="F3750" t="s">
        <v>7434</v>
      </c>
      <c r="G3750" t="s">
        <v>101</v>
      </c>
      <c r="H3750">
        <v>45695</v>
      </c>
      <c r="I3750">
        <v>39.5</v>
      </c>
      <c r="Q3750" t="s">
        <v>53</v>
      </c>
    </row>
    <row r="3751" spans="2:17" hidden="1" x14ac:dyDescent="0.25">
      <c r="B3751">
        <v>108164</v>
      </c>
      <c r="C3751" t="s">
        <v>86</v>
      </c>
      <c r="D3751" t="s">
        <v>6895</v>
      </c>
      <c r="E3751" t="s">
        <v>7435</v>
      </c>
      <c r="F3751" t="s">
        <v>7436</v>
      </c>
      <c r="G3751" t="s">
        <v>79</v>
      </c>
      <c r="H3751">
        <v>45618</v>
      </c>
      <c r="I3751">
        <v>462.35</v>
      </c>
      <c r="Q3751" t="s">
        <v>53</v>
      </c>
    </row>
    <row r="3752" spans="2:17" hidden="1" x14ac:dyDescent="0.25">
      <c r="B3752">
        <v>108164</v>
      </c>
      <c r="C3752" t="s">
        <v>86</v>
      </c>
      <c r="D3752" t="s">
        <v>6895</v>
      </c>
      <c r="E3752" t="s">
        <v>7437</v>
      </c>
      <c r="F3752" t="s">
        <v>7438</v>
      </c>
      <c r="G3752" t="s">
        <v>79</v>
      </c>
      <c r="H3752">
        <v>45644</v>
      </c>
      <c r="I3752">
        <v>2787.51</v>
      </c>
      <c r="Q3752" t="s">
        <v>53</v>
      </c>
    </row>
    <row r="3753" spans="2:17" hidden="1" x14ac:dyDescent="0.25">
      <c r="B3753">
        <v>103423</v>
      </c>
      <c r="C3753" t="s">
        <v>82</v>
      </c>
      <c r="D3753" t="s">
        <v>6895</v>
      </c>
      <c r="E3753" t="s">
        <v>7439</v>
      </c>
      <c r="F3753" t="s">
        <v>7440</v>
      </c>
      <c r="G3753" t="s">
        <v>101</v>
      </c>
      <c r="H3753">
        <v>45644</v>
      </c>
      <c r="I3753">
        <v>350.1</v>
      </c>
      <c r="Q3753" t="s">
        <v>53</v>
      </c>
    </row>
    <row r="3754" spans="2:17" hidden="1" x14ac:dyDescent="0.25">
      <c r="B3754">
        <v>128340</v>
      </c>
      <c r="C3754" t="s">
        <v>137</v>
      </c>
      <c r="D3754" t="s">
        <v>6895</v>
      </c>
      <c r="E3754" t="s">
        <v>7441</v>
      </c>
      <c r="F3754" t="s">
        <v>7044</v>
      </c>
      <c r="G3754" t="s">
        <v>79</v>
      </c>
      <c r="H3754">
        <v>45611</v>
      </c>
      <c r="I3754">
        <v>1277.83</v>
      </c>
      <c r="Q3754" t="s">
        <v>53</v>
      </c>
    </row>
    <row r="3755" spans="2:17" hidden="1" x14ac:dyDescent="0.25">
      <c r="B3755">
        <v>112410</v>
      </c>
      <c r="C3755" t="s">
        <v>7084</v>
      </c>
      <c r="D3755" t="s">
        <v>6895</v>
      </c>
      <c r="E3755" t="s">
        <v>7442</v>
      </c>
      <c r="F3755" t="s">
        <v>7443</v>
      </c>
      <c r="G3755" t="s">
        <v>79</v>
      </c>
      <c r="H3755">
        <v>45681</v>
      </c>
      <c r="I3755">
        <v>3570.76</v>
      </c>
      <c r="Q3755" t="s">
        <v>53</v>
      </c>
    </row>
    <row r="3756" spans="2:17" hidden="1" x14ac:dyDescent="0.25">
      <c r="B3756">
        <v>101928</v>
      </c>
      <c r="C3756" t="s">
        <v>7257</v>
      </c>
      <c r="D3756" t="s">
        <v>6895</v>
      </c>
      <c r="E3756" t="s">
        <v>7444</v>
      </c>
      <c r="F3756" t="s">
        <v>7445</v>
      </c>
      <c r="G3756" t="s">
        <v>79</v>
      </c>
      <c r="H3756">
        <v>45660</v>
      </c>
      <c r="I3756">
        <v>1216.68</v>
      </c>
      <c r="Q3756" t="s">
        <v>53</v>
      </c>
    </row>
    <row r="3757" spans="2:17" hidden="1" x14ac:dyDescent="0.25">
      <c r="B3757">
        <v>129832</v>
      </c>
      <c r="C3757" t="s">
        <v>6983</v>
      </c>
      <c r="D3757" t="s">
        <v>6895</v>
      </c>
      <c r="E3757" t="s">
        <v>7446</v>
      </c>
      <c r="F3757" t="s">
        <v>7447</v>
      </c>
      <c r="G3757" t="s">
        <v>79</v>
      </c>
      <c r="H3757">
        <v>45679</v>
      </c>
      <c r="I3757">
        <v>730</v>
      </c>
      <c r="Q3757" t="s">
        <v>53</v>
      </c>
    </row>
    <row r="3758" spans="2:17" hidden="1" x14ac:dyDescent="0.25">
      <c r="B3758">
        <v>103423</v>
      </c>
      <c r="C3758" t="s">
        <v>82</v>
      </c>
      <c r="D3758" t="s">
        <v>6895</v>
      </c>
      <c r="E3758" t="s">
        <v>7448</v>
      </c>
      <c r="F3758" t="s">
        <v>7048</v>
      </c>
      <c r="G3758" t="s">
        <v>101</v>
      </c>
      <c r="H3758">
        <v>45708</v>
      </c>
      <c r="I3758">
        <v>1101.04</v>
      </c>
      <c r="Q3758" t="s">
        <v>53</v>
      </c>
    </row>
    <row r="3759" spans="2:17" hidden="1" x14ac:dyDescent="0.25">
      <c r="B3759">
        <v>107486</v>
      </c>
      <c r="C3759" t="s">
        <v>308</v>
      </c>
      <c r="D3759" t="s">
        <v>6895</v>
      </c>
      <c r="E3759" t="s">
        <v>7449</v>
      </c>
      <c r="F3759" t="s">
        <v>7450</v>
      </c>
      <c r="G3759" t="s">
        <v>79</v>
      </c>
      <c r="H3759">
        <v>45638</v>
      </c>
      <c r="I3759">
        <v>0</v>
      </c>
      <c r="Q3759" t="s">
        <v>53</v>
      </c>
    </row>
    <row r="3760" spans="2:17" hidden="1" x14ac:dyDescent="0.25">
      <c r="B3760">
        <v>129612</v>
      </c>
      <c r="C3760" t="s">
        <v>282</v>
      </c>
      <c r="D3760" t="s">
        <v>6895</v>
      </c>
      <c r="E3760" t="s">
        <v>7451</v>
      </c>
      <c r="F3760" t="s">
        <v>7452</v>
      </c>
      <c r="G3760" t="s">
        <v>79</v>
      </c>
      <c r="H3760">
        <v>45595</v>
      </c>
      <c r="I3760">
        <v>527.94000000000005</v>
      </c>
      <c r="Q3760" t="s">
        <v>53</v>
      </c>
    </row>
    <row r="3761" spans="2:17" hidden="1" x14ac:dyDescent="0.25">
      <c r="B3761">
        <v>108164</v>
      </c>
      <c r="C3761" t="s">
        <v>86</v>
      </c>
      <c r="D3761" t="s">
        <v>6895</v>
      </c>
      <c r="E3761" t="s">
        <v>7453</v>
      </c>
      <c r="F3761" t="s">
        <v>7454</v>
      </c>
      <c r="G3761" t="s">
        <v>79</v>
      </c>
      <c r="H3761">
        <v>45573</v>
      </c>
      <c r="I3761">
        <v>1384.35</v>
      </c>
      <c r="Q3761" t="s">
        <v>53</v>
      </c>
    </row>
    <row r="3762" spans="2:17" hidden="1" x14ac:dyDescent="0.25">
      <c r="B3762">
        <v>129832</v>
      </c>
      <c r="C3762" t="s">
        <v>6983</v>
      </c>
      <c r="D3762" t="s">
        <v>6895</v>
      </c>
      <c r="E3762" t="s">
        <v>7455</v>
      </c>
      <c r="F3762" t="s">
        <v>7456</v>
      </c>
      <c r="G3762" t="s">
        <v>79</v>
      </c>
      <c r="H3762">
        <v>45659</v>
      </c>
      <c r="I3762">
        <v>93.4</v>
      </c>
      <c r="Q3762" t="s">
        <v>53</v>
      </c>
    </row>
    <row r="3763" spans="2:17" hidden="1" x14ac:dyDescent="0.25">
      <c r="B3763">
        <v>128340</v>
      </c>
      <c r="C3763" t="s">
        <v>137</v>
      </c>
      <c r="D3763" t="s">
        <v>6895</v>
      </c>
      <c r="E3763" t="s">
        <v>7457</v>
      </c>
      <c r="F3763" t="s">
        <v>7458</v>
      </c>
      <c r="G3763" t="s">
        <v>101</v>
      </c>
      <c r="H3763">
        <v>45700</v>
      </c>
      <c r="I3763">
        <v>302.14999999999998</v>
      </c>
      <c r="Q3763" t="s">
        <v>53</v>
      </c>
    </row>
    <row r="3764" spans="2:17" hidden="1" x14ac:dyDescent="0.25">
      <c r="B3764">
        <v>129832</v>
      </c>
      <c r="C3764" t="s">
        <v>6983</v>
      </c>
      <c r="D3764" t="s">
        <v>6895</v>
      </c>
      <c r="E3764" t="s">
        <v>7459</v>
      </c>
      <c r="F3764" t="s">
        <v>7460</v>
      </c>
      <c r="G3764" t="s">
        <v>79</v>
      </c>
      <c r="H3764">
        <v>45637</v>
      </c>
      <c r="I3764">
        <v>238.69</v>
      </c>
      <c r="Q3764" t="s">
        <v>53</v>
      </c>
    </row>
    <row r="3765" spans="2:17" hidden="1" x14ac:dyDescent="0.25">
      <c r="B3765">
        <v>103423</v>
      </c>
      <c r="C3765" t="s">
        <v>82</v>
      </c>
      <c r="D3765" t="s">
        <v>6895</v>
      </c>
      <c r="E3765" t="s">
        <v>7461</v>
      </c>
      <c r="F3765" t="s">
        <v>7462</v>
      </c>
      <c r="G3765" t="s">
        <v>101</v>
      </c>
      <c r="H3765">
        <v>45684</v>
      </c>
      <c r="I3765">
        <v>1074.8900000000001</v>
      </c>
      <c r="Q3765" t="s">
        <v>53</v>
      </c>
    </row>
    <row r="3766" spans="2:17" hidden="1" x14ac:dyDescent="0.25">
      <c r="B3766">
        <v>129832</v>
      </c>
      <c r="C3766" t="s">
        <v>6983</v>
      </c>
      <c r="D3766" t="s">
        <v>6895</v>
      </c>
      <c r="E3766" t="s">
        <v>7463</v>
      </c>
      <c r="F3766" t="s">
        <v>7464</v>
      </c>
      <c r="G3766" t="s">
        <v>79</v>
      </c>
      <c r="H3766">
        <v>45567</v>
      </c>
      <c r="I3766">
        <v>35.880000000000003</v>
      </c>
      <c r="Q3766" t="s">
        <v>53</v>
      </c>
    </row>
    <row r="3767" spans="2:17" hidden="1" x14ac:dyDescent="0.25">
      <c r="B3767">
        <v>107659</v>
      </c>
      <c r="C3767" t="s">
        <v>679</v>
      </c>
      <c r="D3767" t="s">
        <v>6895</v>
      </c>
      <c r="E3767" t="s">
        <v>7465</v>
      </c>
      <c r="F3767" t="s">
        <v>7466</v>
      </c>
      <c r="G3767" t="s">
        <v>101</v>
      </c>
      <c r="H3767">
        <v>45707</v>
      </c>
      <c r="I3767">
        <v>726.65</v>
      </c>
      <c r="Q3767" t="s">
        <v>53</v>
      </c>
    </row>
    <row r="3768" spans="2:17" hidden="1" x14ac:dyDescent="0.25">
      <c r="B3768">
        <v>129832</v>
      </c>
      <c r="C3768" t="s">
        <v>6983</v>
      </c>
      <c r="D3768" t="s">
        <v>6895</v>
      </c>
      <c r="E3768" t="s">
        <v>7467</v>
      </c>
      <c r="F3768" t="s">
        <v>7468</v>
      </c>
      <c r="G3768" t="s">
        <v>101</v>
      </c>
      <c r="H3768">
        <v>45706</v>
      </c>
      <c r="I3768">
        <v>1443</v>
      </c>
      <c r="Q3768" t="s">
        <v>53</v>
      </c>
    </row>
    <row r="3769" spans="2:17" hidden="1" x14ac:dyDescent="0.25">
      <c r="B3769">
        <v>129832</v>
      </c>
      <c r="C3769" t="s">
        <v>6983</v>
      </c>
      <c r="D3769" t="s">
        <v>6895</v>
      </c>
      <c r="E3769" t="s">
        <v>7469</v>
      </c>
      <c r="F3769" t="s">
        <v>7470</v>
      </c>
      <c r="G3769" t="s">
        <v>79</v>
      </c>
      <c r="H3769">
        <v>45638</v>
      </c>
      <c r="I3769">
        <v>5830.09</v>
      </c>
      <c r="Q3769" t="s">
        <v>53</v>
      </c>
    </row>
    <row r="3770" spans="2:17" hidden="1" x14ac:dyDescent="0.25">
      <c r="B3770">
        <v>107786</v>
      </c>
      <c r="C3770" t="s">
        <v>242</v>
      </c>
      <c r="D3770" t="s">
        <v>6895</v>
      </c>
      <c r="E3770" t="s">
        <v>7471</v>
      </c>
      <c r="F3770" t="s">
        <v>7472</v>
      </c>
      <c r="G3770" t="s">
        <v>101</v>
      </c>
      <c r="H3770">
        <v>45715</v>
      </c>
      <c r="I3770">
        <v>630</v>
      </c>
      <c r="Q3770" t="s">
        <v>53</v>
      </c>
    </row>
    <row r="3771" spans="2:17" hidden="1" x14ac:dyDescent="0.25">
      <c r="B3771">
        <v>104758</v>
      </c>
      <c r="C3771" t="s">
        <v>188</v>
      </c>
      <c r="D3771" t="s">
        <v>6895</v>
      </c>
      <c r="E3771" t="s">
        <v>7473</v>
      </c>
      <c r="F3771" t="s">
        <v>7474</v>
      </c>
      <c r="G3771" t="s">
        <v>79</v>
      </c>
      <c r="H3771">
        <v>45671</v>
      </c>
      <c r="I3771">
        <v>223.2</v>
      </c>
      <c r="Q3771" t="s">
        <v>53</v>
      </c>
    </row>
    <row r="3772" spans="2:17" hidden="1" x14ac:dyDescent="0.25">
      <c r="B3772">
        <v>107786</v>
      </c>
      <c r="C3772" t="s">
        <v>242</v>
      </c>
      <c r="D3772" t="s">
        <v>6895</v>
      </c>
      <c r="E3772" t="s">
        <v>7475</v>
      </c>
      <c r="F3772" t="s">
        <v>7476</v>
      </c>
      <c r="G3772" t="s">
        <v>79</v>
      </c>
      <c r="H3772">
        <v>45566</v>
      </c>
      <c r="I3772">
        <v>2156.92</v>
      </c>
      <c r="Q3772" t="s">
        <v>53</v>
      </c>
    </row>
    <row r="3773" spans="2:17" hidden="1" x14ac:dyDescent="0.25">
      <c r="B3773">
        <v>129832</v>
      </c>
      <c r="C3773" t="s">
        <v>6983</v>
      </c>
      <c r="D3773" t="s">
        <v>6895</v>
      </c>
      <c r="E3773" t="s">
        <v>7477</v>
      </c>
      <c r="F3773" t="s">
        <v>7478</v>
      </c>
      <c r="G3773" t="s">
        <v>79</v>
      </c>
      <c r="H3773">
        <v>45617</v>
      </c>
      <c r="I3773">
        <v>153.79</v>
      </c>
      <c r="Q3773" t="s">
        <v>53</v>
      </c>
    </row>
    <row r="3774" spans="2:17" hidden="1" x14ac:dyDescent="0.25">
      <c r="B3774">
        <v>129832</v>
      </c>
      <c r="C3774" t="s">
        <v>6983</v>
      </c>
      <c r="D3774" t="s">
        <v>6895</v>
      </c>
      <c r="E3774" t="s">
        <v>7479</v>
      </c>
      <c r="F3774" t="s">
        <v>7480</v>
      </c>
      <c r="G3774" t="s">
        <v>79</v>
      </c>
      <c r="H3774">
        <v>45659</v>
      </c>
      <c r="I3774">
        <v>1339.44</v>
      </c>
      <c r="Q3774" t="s">
        <v>53</v>
      </c>
    </row>
    <row r="3775" spans="2:17" hidden="1" x14ac:dyDescent="0.25">
      <c r="B3775">
        <v>72</v>
      </c>
      <c r="C3775" t="s">
        <v>7482</v>
      </c>
      <c r="D3775" t="s">
        <v>6895</v>
      </c>
      <c r="E3775" t="s">
        <v>7483</v>
      </c>
      <c r="F3775" t="s">
        <v>7484</v>
      </c>
      <c r="G3775" t="s">
        <v>79</v>
      </c>
      <c r="H3775">
        <v>45687</v>
      </c>
      <c r="I3775">
        <v>669.94</v>
      </c>
      <c r="Q3775" t="s">
        <v>53</v>
      </c>
    </row>
    <row r="3776" spans="2:17" hidden="1" x14ac:dyDescent="0.25">
      <c r="B3776">
        <v>104758</v>
      </c>
      <c r="C3776" t="s">
        <v>188</v>
      </c>
      <c r="D3776" t="s">
        <v>6895</v>
      </c>
      <c r="E3776" t="s">
        <v>7485</v>
      </c>
      <c r="F3776" t="s">
        <v>7486</v>
      </c>
      <c r="G3776" t="s">
        <v>79</v>
      </c>
      <c r="H3776">
        <v>45666</v>
      </c>
      <c r="I3776">
        <v>56.11</v>
      </c>
      <c r="Q3776" t="s">
        <v>53</v>
      </c>
    </row>
    <row r="3777" spans="2:17" hidden="1" x14ac:dyDescent="0.25">
      <c r="B3777">
        <v>129832</v>
      </c>
      <c r="C3777" t="s">
        <v>6983</v>
      </c>
      <c r="D3777" t="s">
        <v>6895</v>
      </c>
      <c r="E3777" t="s">
        <v>7487</v>
      </c>
      <c r="F3777" t="s">
        <v>7488</v>
      </c>
      <c r="G3777" t="s">
        <v>79</v>
      </c>
      <c r="H3777">
        <v>45611</v>
      </c>
      <c r="I3777">
        <v>65.900000000000006</v>
      </c>
      <c r="Q3777" t="s">
        <v>53</v>
      </c>
    </row>
    <row r="3778" spans="2:17" hidden="1" x14ac:dyDescent="0.25">
      <c r="B3778">
        <v>107786</v>
      </c>
      <c r="C3778" t="s">
        <v>242</v>
      </c>
      <c r="D3778" t="s">
        <v>6895</v>
      </c>
      <c r="E3778" t="s">
        <v>7489</v>
      </c>
      <c r="F3778" t="s">
        <v>6931</v>
      </c>
      <c r="G3778" t="s">
        <v>79</v>
      </c>
      <c r="H3778">
        <v>45677</v>
      </c>
      <c r="I3778">
        <v>5696.88</v>
      </c>
      <c r="Q3778" t="s">
        <v>53</v>
      </c>
    </row>
    <row r="3779" spans="2:17" hidden="1" x14ac:dyDescent="0.25">
      <c r="B3779">
        <v>121550</v>
      </c>
      <c r="C3779" t="s">
        <v>418</v>
      </c>
      <c r="D3779" t="s">
        <v>6895</v>
      </c>
      <c r="E3779" t="s">
        <v>7490</v>
      </c>
      <c r="F3779" t="s">
        <v>7491</v>
      </c>
      <c r="G3779" t="s">
        <v>79</v>
      </c>
      <c r="H3779">
        <v>45573</v>
      </c>
      <c r="I3779">
        <v>317.31</v>
      </c>
      <c r="Q3779" t="s">
        <v>53</v>
      </c>
    </row>
    <row r="3780" spans="2:17" hidden="1" x14ac:dyDescent="0.25">
      <c r="B3780">
        <v>103423</v>
      </c>
      <c r="C3780" t="s">
        <v>82</v>
      </c>
      <c r="D3780" t="s">
        <v>6895</v>
      </c>
      <c r="E3780" t="s">
        <v>7492</v>
      </c>
      <c r="F3780" t="s">
        <v>7493</v>
      </c>
      <c r="G3780" t="s">
        <v>101</v>
      </c>
      <c r="H3780">
        <v>45665</v>
      </c>
      <c r="I3780">
        <v>523.16999999999996</v>
      </c>
      <c r="Q3780" t="s">
        <v>53</v>
      </c>
    </row>
    <row r="3781" spans="2:17" hidden="1" x14ac:dyDescent="0.25">
      <c r="B3781">
        <v>104758</v>
      </c>
      <c r="C3781" t="s">
        <v>188</v>
      </c>
      <c r="D3781" t="s">
        <v>6895</v>
      </c>
      <c r="E3781" t="s">
        <v>7494</v>
      </c>
      <c r="F3781" t="s">
        <v>7495</v>
      </c>
      <c r="G3781" t="s">
        <v>79</v>
      </c>
      <c r="H3781">
        <v>45671</v>
      </c>
      <c r="I3781">
        <v>5623.28</v>
      </c>
      <c r="Q3781" t="s">
        <v>53</v>
      </c>
    </row>
    <row r="3782" spans="2:17" hidden="1" x14ac:dyDescent="0.25">
      <c r="B3782">
        <v>103423</v>
      </c>
      <c r="C3782" t="s">
        <v>82</v>
      </c>
      <c r="D3782" t="s">
        <v>6895</v>
      </c>
      <c r="E3782" t="s">
        <v>7496</v>
      </c>
      <c r="F3782" t="s">
        <v>7497</v>
      </c>
      <c r="G3782" t="s">
        <v>79</v>
      </c>
      <c r="H3782">
        <v>45638</v>
      </c>
      <c r="I3782">
        <v>1644.57</v>
      </c>
      <c r="Q3782" t="s">
        <v>53</v>
      </c>
    </row>
    <row r="3783" spans="2:17" hidden="1" x14ac:dyDescent="0.25">
      <c r="B3783">
        <v>103423</v>
      </c>
      <c r="C3783" t="s">
        <v>82</v>
      </c>
      <c r="D3783" t="s">
        <v>6895</v>
      </c>
      <c r="E3783" t="s">
        <v>7498</v>
      </c>
      <c r="F3783" t="s">
        <v>7365</v>
      </c>
      <c r="G3783" t="s">
        <v>101</v>
      </c>
      <c r="H3783">
        <v>45642</v>
      </c>
      <c r="I3783">
        <v>2299.38</v>
      </c>
      <c r="Q3783" t="s">
        <v>53</v>
      </c>
    </row>
    <row r="3784" spans="2:17" hidden="1" x14ac:dyDescent="0.25">
      <c r="B3784">
        <v>107786</v>
      </c>
      <c r="C3784" t="s">
        <v>242</v>
      </c>
      <c r="D3784" t="s">
        <v>6895</v>
      </c>
      <c r="E3784" t="s">
        <v>7499</v>
      </c>
      <c r="F3784" t="s">
        <v>6931</v>
      </c>
      <c r="G3784" t="s">
        <v>79</v>
      </c>
      <c r="H3784">
        <v>45674</v>
      </c>
      <c r="I3784">
        <v>6352.84</v>
      </c>
      <c r="Q3784" t="s">
        <v>53</v>
      </c>
    </row>
    <row r="3785" spans="2:17" hidden="1" x14ac:dyDescent="0.25">
      <c r="B3785">
        <v>129832</v>
      </c>
      <c r="C3785" t="s">
        <v>6983</v>
      </c>
      <c r="D3785" t="s">
        <v>6895</v>
      </c>
      <c r="E3785" t="s">
        <v>7500</v>
      </c>
      <c r="F3785" t="s">
        <v>7501</v>
      </c>
      <c r="G3785" t="s">
        <v>79</v>
      </c>
      <c r="H3785">
        <v>45635</v>
      </c>
      <c r="I3785">
        <v>3945.76</v>
      </c>
      <c r="Q3785" t="s">
        <v>53</v>
      </c>
    </row>
    <row r="3786" spans="2:17" hidden="1" x14ac:dyDescent="0.25">
      <c r="B3786">
        <v>128340</v>
      </c>
      <c r="C3786" t="s">
        <v>137</v>
      </c>
      <c r="D3786" t="s">
        <v>6895</v>
      </c>
      <c r="E3786" t="s">
        <v>7502</v>
      </c>
      <c r="F3786" t="s">
        <v>7503</v>
      </c>
      <c r="G3786" t="s">
        <v>79</v>
      </c>
      <c r="H3786">
        <v>45615</v>
      </c>
      <c r="I3786">
        <v>567.19000000000005</v>
      </c>
      <c r="Q3786" t="s">
        <v>53</v>
      </c>
    </row>
    <row r="3787" spans="2:17" hidden="1" x14ac:dyDescent="0.25">
      <c r="B3787">
        <v>107786</v>
      </c>
      <c r="C3787" t="s">
        <v>242</v>
      </c>
      <c r="D3787" t="s">
        <v>6895</v>
      </c>
      <c r="E3787" t="s">
        <v>7504</v>
      </c>
      <c r="F3787" t="s">
        <v>7505</v>
      </c>
      <c r="G3787" t="s">
        <v>101</v>
      </c>
      <c r="H3787">
        <v>45709</v>
      </c>
      <c r="I3787">
        <v>44.34</v>
      </c>
      <c r="Q3787" t="s">
        <v>53</v>
      </c>
    </row>
    <row r="3788" spans="2:17" hidden="1" x14ac:dyDescent="0.25">
      <c r="B3788">
        <v>104758</v>
      </c>
      <c r="C3788" t="s">
        <v>188</v>
      </c>
      <c r="D3788" t="s">
        <v>6895</v>
      </c>
      <c r="E3788" t="s">
        <v>7506</v>
      </c>
      <c r="F3788" t="s">
        <v>7507</v>
      </c>
      <c r="G3788" t="s">
        <v>79</v>
      </c>
      <c r="H3788">
        <v>45609</v>
      </c>
      <c r="I3788">
        <v>3348</v>
      </c>
      <c r="Q3788" t="s">
        <v>53</v>
      </c>
    </row>
    <row r="3789" spans="2:17" hidden="1" x14ac:dyDescent="0.25">
      <c r="B3789">
        <v>104758</v>
      </c>
      <c r="C3789" t="s">
        <v>188</v>
      </c>
      <c r="D3789" t="s">
        <v>6895</v>
      </c>
      <c r="E3789" t="s">
        <v>7508</v>
      </c>
      <c r="F3789" t="s">
        <v>7509</v>
      </c>
      <c r="G3789" t="s">
        <v>79</v>
      </c>
      <c r="H3789">
        <v>45595</v>
      </c>
      <c r="I3789">
        <v>482.4</v>
      </c>
      <c r="Q3789" t="s">
        <v>53</v>
      </c>
    </row>
    <row r="3790" spans="2:17" hidden="1" x14ac:dyDescent="0.25">
      <c r="B3790">
        <v>104758</v>
      </c>
      <c r="C3790" t="s">
        <v>188</v>
      </c>
      <c r="D3790" t="s">
        <v>6895</v>
      </c>
      <c r="E3790" t="s">
        <v>7510</v>
      </c>
      <c r="F3790" t="s">
        <v>7511</v>
      </c>
      <c r="G3790" t="s">
        <v>79</v>
      </c>
      <c r="H3790">
        <v>45611</v>
      </c>
      <c r="I3790">
        <v>725.12</v>
      </c>
      <c r="Q3790" t="s">
        <v>53</v>
      </c>
    </row>
    <row r="3791" spans="2:17" hidden="1" x14ac:dyDescent="0.25">
      <c r="B3791">
        <v>104758</v>
      </c>
      <c r="C3791" t="s">
        <v>188</v>
      </c>
      <c r="D3791" t="s">
        <v>6895</v>
      </c>
      <c r="E3791" t="s">
        <v>7512</v>
      </c>
      <c r="F3791" t="s">
        <v>7513</v>
      </c>
      <c r="G3791" t="s">
        <v>79</v>
      </c>
      <c r="H3791">
        <v>45587</v>
      </c>
      <c r="I3791">
        <v>1874.88</v>
      </c>
      <c r="Q3791" t="s">
        <v>53</v>
      </c>
    </row>
    <row r="3792" spans="2:17" hidden="1" x14ac:dyDescent="0.25">
      <c r="B3792">
        <v>104758</v>
      </c>
      <c r="C3792" t="s">
        <v>188</v>
      </c>
      <c r="D3792" t="s">
        <v>6895</v>
      </c>
      <c r="E3792" t="s">
        <v>7514</v>
      </c>
      <c r="F3792" t="s">
        <v>7515</v>
      </c>
      <c r="G3792" t="s">
        <v>79</v>
      </c>
      <c r="H3792">
        <v>45574</v>
      </c>
      <c r="I3792">
        <v>369.6</v>
      </c>
      <c r="Q3792" t="s">
        <v>53</v>
      </c>
    </row>
    <row r="3793" spans="2:17" hidden="1" x14ac:dyDescent="0.25">
      <c r="B3793">
        <v>129832</v>
      </c>
      <c r="C3793" t="s">
        <v>6983</v>
      </c>
      <c r="D3793" t="s">
        <v>6895</v>
      </c>
      <c r="E3793" t="s">
        <v>7516</v>
      </c>
      <c r="F3793" t="s">
        <v>7517</v>
      </c>
      <c r="G3793" t="s">
        <v>79</v>
      </c>
      <c r="H3793">
        <v>45616</v>
      </c>
      <c r="I3793">
        <v>148.85</v>
      </c>
      <c r="Q3793" t="s">
        <v>53</v>
      </c>
    </row>
    <row r="3794" spans="2:17" hidden="1" x14ac:dyDescent="0.25">
      <c r="B3794">
        <v>108186</v>
      </c>
      <c r="C3794" t="s">
        <v>624</v>
      </c>
      <c r="D3794" t="s">
        <v>6895</v>
      </c>
      <c r="E3794" t="s">
        <v>7518</v>
      </c>
      <c r="F3794" t="s">
        <v>7519</v>
      </c>
      <c r="G3794" t="s">
        <v>79</v>
      </c>
      <c r="H3794">
        <v>45701</v>
      </c>
      <c r="I3794">
        <v>1137.7</v>
      </c>
      <c r="Q3794" t="s">
        <v>53</v>
      </c>
    </row>
    <row r="3795" spans="2:17" hidden="1" x14ac:dyDescent="0.25">
      <c r="B3795">
        <v>103423</v>
      </c>
      <c r="C3795" t="s">
        <v>82</v>
      </c>
      <c r="D3795" t="s">
        <v>6895</v>
      </c>
      <c r="E3795" t="s">
        <v>7520</v>
      </c>
      <c r="F3795" t="s">
        <v>7521</v>
      </c>
      <c r="G3795" t="s">
        <v>79</v>
      </c>
      <c r="H3795">
        <v>45596</v>
      </c>
      <c r="I3795">
        <v>399.73</v>
      </c>
      <c r="Q3795" t="s">
        <v>53</v>
      </c>
    </row>
    <row r="3796" spans="2:17" hidden="1" x14ac:dyDescent="0.25">
      <c r="B3796">
        <v>129832</v>
      </c>
      <c r="C3796" t="s">
        <v>6983</v>
      </c>
      <c r="D3796" t="s">
        <v>6895</v>
      </c>
      <c r="E3796" t="s">
        <v>7522</v>
      </c>
      <c r="F3796" t="s">
        <v>7523</v>
      </c>
      <c r="G3796" t="s">
        <v>101</v>
      </c>
      <c r="H3796">
        <v>45692</v>
      </c>
      <c r="I3796">
        <v>1629.04</v>
      </c>
      <c r="Q3796" t="s">
        <v>53</v>
      </c>
    </row>
    <row r="3797" spans="2:17" hidden="1" x14ac:dyDescent="0.25">
      <c r="B3797">
        <v>128340</v>
      </c>
      <c r="C3797" t="s">
        <v>137</v>
      </c>
      <c r="D3797" t="s">
        <v>6895</v>
      </c>
      <c r="E3797" t="s">
        <v>7524</v>
      </c>
      <c r="F3797" t="s">
        <v>7525</v>
      </c>
      <c r="G3797" t="s">
        <v>79</v>
      </c>
      <c r="H3797">
        <v>45568</v>
      </c>
      <c r="I3797">
        <v>1031.42</v>
      </c>
      <c r="Q3797" t="s">
        <v>53</v>
      </c>
    </row>
    <row r="3798" spans="2:17" hidden="1" x14ac:dyDescent="0.25">
      <c r="B3798">
        <v>107776</v>
      </c>
      <c r="C3798" t="s">
        <v>151</v>
      </c>
      <c r="D3798" t="s">
        <v>6895</v>
      </c>
      <c r="E3798" t="s">
        <v>7526</v>
      </c>
      <c r="F3798" t="s">
        <v>7527</v>
      </c>
      <c r="G3798" t="s">
        <v>79</v>
      </c>
      <c r="H3798">
        <v>45601</v>
      </c>
      <c r="I3798">
        <v>171.18</v>
      </c>
      <c r="Q3798" t="s">
        <v>53</v>
      </c>
    </row>
    <row r="3799" spans="2:17" hidden="1" x14ac:dyDescent="0.25">
      <c r="B3799">
        <v>107768</v>
      </c>
      <c r="C3799" t="s">
        <v>225</v>
      </c>
      <c r="D3799" t="s">
        <v>6895</v>
      </c>
      <c r="E3799" t="s">
        <v>7528</v>
      </c>
      <c r="F3799" t="s">
        <v>7529</v>
      </c>
      <c r="G3799" t="s">
        <v>101</v>
      </c>
      <c r="H3799">
        <v>45715</v>
      </c>
      <c r="I3799">
        <v>994.56</v>
      </c>
      <c r="Q3799" t="s">
        <v>53</v>
      </c>
    </row>
    <row r="3800" spans="2:17" hidden="1" x14ac:dyDescent="0.25">
      <c r="B3800">
        <v>107786</v>
      </c>
      <c r="C3800" t="s">
        <v>242</v>
      </c>
      <c r="D3800" t="s">
        <v>6895</v>
      </c>
      <c r="E3800" t="s">
        <v>7530</v>
      </c>
      <c r="F3800" t="s">
        <v>7531</v>
      </c>
      <c r="G3800" t="s">
        <v>79</v>
      </c>
      <c r="H3800">
        <v>45573</v>
      </c>
      <c r="I3800">
        <v>149.47</v>
      </c>
      <c r="Q3800" t="s">
        <v>53</v>
      </c>
    </row>
    <row r="3801" spans="2:17" hidden="1" x14ac:dyDescent="0.25">
      <c r="B3801">
        <v>104758</v>
      </c>
      <c r="C3801" t="s">
        <v>188</v>
      </c>
      <c r="D3801" t="s">
        <v>6895</v>
      </c>
      <c r="E3801" t="s">
        <v>7532</v>
      </c>
      <c r="F3801" t="s">
        <v>7533</v>
      </c>
      <c r="G3801" t="s">
        <v>79</v>
      </c>
      <c r="H3801">
        <v>45581</v>
      </c>
      <c r="I3801">
        <v>73.08</v>
      </c>
      <c r="Q3801" t="s">
        <v>53</v>
      </c>
    </row>
    <row r="3802" spans="2:17" hidden="1" x14ac:dyDescent="0.25">
      <c r="B3802">
        <v>129832</v>
      </c>
      <c r="C3802" t="s">
        <v>6983</v>
      </c>
      <c r="D3802" t="s">
        <v>6895</v>
      </c>
      <c r="E3802" t="s">
        <v>7534</v>
      </c>
      <c r="F3802" t="s">
        <v>7535</v>
      </c>
      <c r="G3802" t="s">
        <v>79</v>
      </c>
      <c r="H3802">
        <v>45637</v>
      </c>
      <c r="I3802">
        <v>235.87</v>
      </c>
      <c r="Q3802" t="s">
        <v>53</v>
      </c>
    </row>
    <row r="3803" spans="2:17" hidden="1" x14ac:dyDescent="0.25">
      <c r="B3803">
        <v>104758</v>
      </c>
      <c r="C3803" t="s">
        <v>188</v>
      </c>
      <c r="D3803" t="s">
        <v>6895</v>
      </c>
      <c r="E3803" t="s">
        <v>7536</v>
      </c>
      <c r="F3803" t="s">
        <v>7486</v>
      </c>
      <c r="G3803" t="s">
        <v>101</v>
      </c>
      <c r="H3803">
        <v>45678</v>
      </c>
      <c r="I3803">
        <v>3859.6</v>
      </c>
      <c r="Q3803" t="s">
        <v>53</v>
      </c>
    </row>
    <row r="3804" spans="2:17" hidden="1" x14ac:dyDescent="0.25">
      <c r="B3804">
        <v>107486</v>
      </c>
      <c r="C3804" t="s">
        <v>308</v>
      </c>
      <c r="D3804" t="s">
        <v>6895</v>
      </c>
      <c r="E3804" t="s">
        <v>7537</v>
      </c>
      <c r="F3804" t="s">
        <v>7538</v>
      </c>
      <c r="G3804" t="s">
        <v>101</v>
      </c>
      <c r="H3804">
        <v>45716</v>
      </c>
      <c r="I3804">
        <v>468.26</v>
      </c>
      <c r="Q3804" t="s">
        <v>53</v>
      </c>
    </row>
    <row r="3805" spans="2:17" hidden="1" x14ac:dyDescent="0.25">
      <c r="B3805">
        <v>108164</v>
      </c>
      <c r="C3805" t="s">
        <v>86</v>
      </c>
      <c r="D3805" t="s">
        <v>6895</v>
      </c>
      <c r="E3805" t="s">
        <v>7539</v>
      </c>
      <c r="F3805" t="s">
        <v>7540</v>
      </c>
      <c r="G3805" t="s">
        <v>79</v>
      </c>
      <c r="H3805">
        <v>45644</v>
      </c>
      <c r="I3805">
        <v>6061.76</v>
      </c>
      <c r="Q3805" t="s">
        <v>53</v>
      </c>
    </row>
    <row r="3806" spans="2:17" hidden="1" x14ac:dyDescent="0.25">
      <c r="B3806">
        <v>129832</v>
      </c>
      <c r="C3806" t="s">
        <v>6983</v>
      </c>
      <c r="D3806" t="s">
        <v>6895</v>
      </c>
      <c r="E3806" t="s">
        <v>7541</v>
      </c>
      <c r="F3806" t="s">
        <v>7542</v>
      </c>
      <c r="G3806" t="s">
        <v>79</v>
      </c>
      <c r="H3806">
        <v>45674</v>
      </c>
      <c r="I3806">
        <v>17.940000000000001</v>
      </c>
      <c r="Q3806" t="s">
        <v>53</v>
      </c>
    </row>
    <row r="3807" spans="2:17" hidden="1" x14ac:dyDescent="0.25">
      <c r="B3807">
        <v>108164</v>
      </c>
      <c r="C3807" t="s">
        <v>86</v>
      </c>
      <c r="D3807" t="s">
        <v>6895</v>
      </c>
      <c r="E3807" t="s">
        <v>7543</v>
      </c>
      <c r="F3807" t="s">
        <v>7544</v>
      </c>
      <c r="G3807" t="s">
        <v>79</v>
      </c>
      <c r="H3807">
        <v>45643</v>
      </c>
      <c r="I3807">
        <v>4508.3999999999996</v>
      </c>
      <c r="Q3807" t="s">
        <v>53</v>
      </c>
    </row>
    <row r="3808" spans="2:17" hidden="1" x14ac:dyDescent="0.25">
      <c r="B3808">
        <v>107786</v>
      </c>
      <c r="C3808" t="s">
        <v>242</v>
      </c>
      <c r="D3808" t="s">
        <v>6895</v>
      </c>
      <c r="E3808" t="s">
        <v>7545</v>
      </c>
      <c r="F3808" t="s">
        <v>6931</v>
      </c>
      <c r="G3808" t="s">
        <v>79</v>
      </c>
      <c r="H3808">
        <v>45681</v>
      </c>
      <c r="I3808">
        <v>-5803.95</v>
      </c>
      <c r="Q3808" t="s">
        <v>53</v>
      </c>
    </row>
    <row r="3809" spans="2:17" hidden="1" x14ac:dyDescent="0.25">
      <c r="B3809">
        <v>129832</v>
      </c>
      <c r="C3809" t="s">
        <v>6983</v>
      </c>
      <c r="D3809" t="s">
        <v>6895</v>
      </c>
      <c r="E3809" t="s">
        <v>7546</v>
      </c>
      <c r="F3809" t="s">
        <v>7547</v>
      </c>
      <c r="G3809" t="s">
        <v>79</v>
      </c>
      <c r="H3809">
        <v>45596</v>
      </c>
      <c r="I3809">
        <v>8.9700000000000006</v>
      </c>
      <c r="Q3809" t="s">
        <v>53</v>
      </c>
    </row>
    <row r="3810" spans="2:17" hidden="1" x14ac:dyDescent="0.25">
      <c r="B3810">
        <v>107786</v>
      </c>
      <c r="C3810" t="s">
        <v>242</v>
      </c>
      <c r="D3810" t="s">
        <v>6895</v>
      </c>
      <c r="E3810" t="s">
        <v>7548</v>
      </c>
      <c r="F3810" t="s">
        <v>7549</v>
      </c>
      <c r="G3810" t="s">
        <v>79</v>
      </c>
      <c r="H3810">
        <v>45688</v>
      </c>
      <c r="I3810">
        <v>0</v>
      </c>
      <c r="Q3810" t="s">
        <v>53</v>
      </c>
    </row>
    <row r="3811" spans="2:17" hidden="1" x14ac:dyDescent="0.25">
      <c r="B3811">
        <v>103423</v>
      </c>
      <c r="C3811" t="s">
        <v>82</v>
      </c>
      <c r="D3811" t="s">
        <v>6895</v>
      </c>
      <c r="E3811" t="s">
        <v>7550</v>
      </c>
      <c r="F3811" t="s">
        <v>7551</v>
      </c>
      <c r="G3811" t="s">
        <v>101</v>
      </c>
      <c r="H3811">
        <v>45642</v>
      </c>
      <c r="I3811">
        <v>3680.17</v>
      </c>
      <c r="Q3811" t="s">
        <v>53</v>
      </c>
    </row>
    <row r="3812" spans="2:17" hidden="1" x14ac:dyDescent="0.25">
      <c r="B3812">
        <v>129832</v>
      </c>
      <c r="C3812" t="s">
        <v>6983</v>
      </c>
      <c r="D3812" t="s">
        <v>6895</v>
      </c>
      <c r="E3812" t="s">
        <v>7552</v>
      </c>
      <c r="F3812" t="s">
        <v>7553</v>
      </c>
      <c r="G3812" t="s">
        <v>79</v>
      </c>
      <c r="H3812">
        <v>45588</v>
      </c>
      <c r="I3812">
        <v>3952.98</v>
      </c>
      <c r="Q3812" t="s">
        <v>53</v>
      </c>
    </row>
    <row r="3813" spans="2:17" hidden="1" x14ac:dyDescent="0.25">
      <c r="B3813">
        <v>107786</v>
      </c>
      <c r="C3813" t="s">
        <v>242</v>
      </c>
      <c r="D3813" t="s">
        <v>6895</v>
      </c>
      <c r="E3813" t="s">
        <v>7554</v>
      </c>
      <c r="F3813" t="s">
        <v>7555</v>
      </c>
      <c r="G3813" t="s">
        <v>79</v>
      </c>
      <c r="H3813">
        <v>45581</v>
      </c>
      <c r="I3813">
        <v>3320.96</v>
      </c>
      <c r="Q3813" t="s">
        <v>53</v>
      </c>
    </row>
    <row r="3814" spans="2:17" hidden="1" x14ac:dyDescent="0.25">
      <c r="B3814">
        <v>129832</v>
      </c>
      <c r="C3814" t="s">
        <v>6983</v>
      </c>
      <c r="D3814" t="s">
        <v>6895</v>
      </c>
      <c r="E3814" t="s">
        <v>7556</v>
      </c>
      <c r="F3814" t="s">
        <v>7557</v>
      </c>
      <c r="G3814" t="s">
        <v>79</v>
      </c>
      <c r="H3814">
        <v>45639</v>
      </c>
      <c r="I3814">
        <v>186.8</v>
      </c>
      <c r="Q3814" t="s">
        <v>53</v>
      </c>
    </row>
    <row r="3815" spans="2:17" hidden="1" x14ac:dyDescent="0.25">
      <c r="B3815">
        <v>107786</v>
      </c>
      <c r="C3815" t="s">
        <v>242</v>
      </c>
      <c r="D3815" t="s">
        <v>6895</v>
      </c>
      <c r="E3815" t="s">
        <v>7558</v>
      </c>
      <c r="F3815" t="s">
        <v>7559</v>
      </c>
      <c r="G3815" t="s">
        <v>101</v>
      </c>
      <c r="H3815">
        <v>45660</v>
      </c>
      <c r="I3815">
        <v>435.74</v>
      </c>
      <c r="Q3815" t="s">
        <v>53</v>
      </c>
    </row>
    <row r="3816" spans="2:17" hidden="1" x14ac:dyDescent="0.25">
      <c r="B3816">
        <v>107202</v>
      </c>
      <c r="C3816" t="s">
        <v>1257</v>
      </c>
      <c r="D3816" t="s">
        <v>6895</v>
      </c>
      <c r="E3816" t="s">
        <v>7560</v>
      </c>
      <c r="F3816" t="s">
        <v>7561</v>
      </c>
      <c r="G3816" t="s">
        <v>79</v>
      </c>
      <c r="H3816">
        <v>45642</v>
      </c>
      <c r="I3816">
        <v>628</v>
      </c>
      <c r="Q3816" t="s">
        <v>53</v>
      </c>
    </row>
    <row r="3817" spans="2:17" hidden="1" x14ac:dyDescent="0.25">
      <c r="B3817">
        <v>129832</v>
      </c>
      <c r="C3817" t="s">
        <v>6983</v>
      </c>
      <c r="D3817" t="s">
        <v>6895</v>
      </c>
      <c r="E3817" t="s">
        <v>7562</v>
      </c>
      <c r="F3817" t="s">
        <v>7563</v>
      </c>
      <c r="G3817" t="s">
        <v>101</v>
      </c>
      <c r="H3817">
        <v>45714</v>
      </c>
      <c r="I3817">
        <v>455.28</v>
      </c>
      <c r="Q3817" t="s">
        <v>53</v>
      </c>
    </row>
    <row r="3818" spans="2:17" hidden="1" x14ac:dyDescent="0.25">
      <c r="B3818" s="56" t="s">
        <v>605</v>
      </c>
      <c r="C3818" t="s">
        <v>606</v>
      </c>
      <c r="D3818" t="s">
        <v>6895</v>
      </c>
      <c r="E3818" t="s">
        <v>7564</v>
      </c>
      <c r="F3818" t="s">
        <v>7565</v>
      </c>
      <c r="G3818" t="s">
        <v>79</v>
      </c>
      <c r="H3818">
        <v>45615</v>
      </c>
      <c r="I3818">
        <v>0</v>
      </c>
      <c r="Q3818" t="s">
        <v>53</v>
      </c>
    </row>
    <row r="3819" spans="2:17" hidden="1" x14ac:dyDescent="0.25">
      <c r="B3819">
        <v>107776</v>
      </c>
      <c r="C3819" t="s">
        <v>151</v>
      </c>
      <c r="D3819" t="s">
        <v>6895</v>
      </c>
      <c r="E3819" t="s">
        <v>7566</v>
      </c>
      <c r="F3819" t="s">
        <v>7567</v>
      </c>
      <c r="G3819" t="s">
        <v>79</v>
      </c>
      <c r="H3819">
        <v>45601</v>
      </c>
      <c r="I3819">
        <v>61.18</v>
      </c>
      <c r="Q3819" t="s">
        <v>53</v>
      </c>
    </row>
    <row r="3820" spans="2:17" hidden="1" x14ac:dyDescent="0.25">
      <c r="B3820">
        <v>102775</v>
      </c>
      <c r="C3820" t="s">
        <v>75</v>
      </c>
      <c r="D3820" t="s">
        <v>6895</v>
      </c>
      <c r="E3820" t="s">
        <v>7568</v>
      </c>
      <c r="F3820" t="s">
        <v>7569</v>
      </c>
      <c r="G3820" t="s">
        <v>79</v>
      </c>
      <c r="H3820">
        <v>45629</v>
      </c>
      <c r="I3820">
        <v>-30.78</v>
      </c>
      <c r="Q3820" t="s">
        <v>53</v>
      </c>
    </row>
    <row r="3821" spans="2:17" hidden="1" x14ac:dyDescent="0.25">
      <c r="B3821">
        <v>107786</v>
      </c>
      <c r="C3821" t="s">
        <v>242</v>
      </c>
      <c r="D3821" t="s">
        <v>6895</v>
      </c>
      <c r="E3821" t="s">
        <v>7570</v>
      </c>
      <c r="F3821" t="s">
        <v>7571</v>
      </c>
      <c r="G3821" t="s">
        <v>79</v>
      </c>
      <c r="H3821">
        <v>45603</v>
      </c>
      <c r="I3821">
        <v>605.44000000000005</v>
      </c>
      <c r="Q3821" t="s">
        <v>53</v>
      </c>
    </row>
    <row r="3822" spans="2:17" hidden="1" x14ac:dyDescent="0.25">
      <c r="B3822">
        <v>129832</v>
      </c>
      <c r="C3822" t="s">
        <v>6983</v>
      </c>
      <c r="D3822" t="s">
        <v>6895</v>
      </c>
      <c r="E3822" t="s">
        <v>7572</v>
      </c>
      <c r="F3822" t="s">
        <v>7573</v>
      </c>
      <c r="G3822" t="s">
        <v>79</v>
      </c>
      <c r="H3822">
        <v>45608</v>
      </c>
      <c r="I3822">
        <v>281.72000000000003</v>
      </c>
      <c r="Q3822" t="s">
        <v>53</v>
      </c>
    </row>
    <row r="3823" spans="2:17" hidden="1" x14ac:dyDescent="0.25">
      <c r="B3823">
        <v>107202</v>
      </c>
      <c r="C3823" t="s">
        <v>1257</v>
      </c>
      <c r="D3823" t="s">
        <v>6895</v>
      </c>
      <c r="E3823" t="s">
        <v>7574</v>
      </c>
      <c r="F3823" t="s">
        <v>7575</v>
      </c>
      <c r="G3823" t="s">
        <v>79</v>
      </c>
      <c r="H3823">
        <v>45652</v>
      </c>
      <c r="I3823">
        <v>6677</v>
      </c>
      <c r="Q3823" t="s">
        <v>53</v>
      </c>
    </row>
    <row r="3824" spans="2:17" hidden="1" x14ac:dyDescent="0.25">
      <c r="B3824">
        <v>108164</v>
      </c>
      <c r="C3824" t="s">
        <v>86</v>
      </c>
      <c r="D3824" t="s">
        <v>6895</v>
      </c>
      <c r="E3824" t="s">
        <v>7576</v>
      </c>
      <c r="F3824" t="s">
        <v>7577</v>
      </c>
      <c r="G3824" t="s">
        <v>101</v>
      </c>
      <c r="H3824">
        <v>45693</v>
      </c>
      <c r="I3824">
        <v>968</v>
      </c>
      <c r="Q3824" t="s">
        <v>53</v>
      </c>
    </row>
    <row r="3825" spans="2:17" hidden="1" x14ac:dyDescent="0.25">
      <c r="B3825">
        <v>129832</v>
      </c>
      <c r="C3825" t="s">
        <v>6983</v>
      </c>
      <c r="D3825" t="s">
        <v>6895</v>
      </c>
      <c r="E3825" t="s">
        <v>7578</v>
      </c>
      <c r="F3825" t="s">
        <v>1736</v>
      </c>
      <c r="G3825" t="s">
        <v>79</v>
      </c>
      <c r="H3825">
        <v>45680</v>
      </c>
      <c r="I3825">
        <v>752.24</v>
      </c>
      <c r="Q3825" t="s">
        <v>53</v>
      </c>
    </row>
    <row r="3826" spans="2:17" hidden="1" x14ac:dyDescent="0.25">
      <c r="B3826">
        <v>103269</v>
      </c>
      <c r="C3826" t="s">
        <v>262</v>
      </c>
      <c r="D3826" t="s">
        <v>6895</v>
      </c>
      <c r="E3826" t="s">
        <v>7579</v>
      </c>
      <c r="F3826" t="s">
        <v>7580</v>
      </c>
      <c r="G3826" t="s">
        <v>101</v>
      </c>
      <c r="H3826">
        <v>45693</v>
      </c>
      <c r="I3826">
        <v>578.16</v>
      </c>
      <c r="Q3826" t="s">
        <v>53</v>
      </c>
    </row>
    <row r="3827" spans="2:17" hidden="1" x14ac:dyDescent="0.25">
      <c r="B3827">
        <v>103269</v>
      </c>
      <c r="C3827" t="s">
        <v>262</v>
      </c>
      <c r="D3827" t="s">
        <v>6895</v>
      </c>
      <c r="E3827" t="s">
        <v>7581</v>
      </c>
      <c r="F3827" t="s">
        <v>7582</v>
      </c>
      <c r="G3827" t="s">
        <v>79</v>
      </c>
      <c r="H3827">
        <v>45615</v>
      </c>
      <c r="I3827">
        <v>1219.98</v>
      </c>
      <c r="Q3827" t="s">
        <v>53</v>
      </c>
    </row>
    <row r="3828" spans="2:17" hidden="1" x14ac:dyDescent="0.25">
      <c r="B3828">
        <v>121550</v>
      </c>
      <c r="C3828" t="s">
        <v>418</v>
      </c>
      <c r="D3828" t="s">
        <v>6895</v>
      </c>
      <c r="E3828" t="s">
        <v>7583</v>
      </c>
      <c r="F3828" t="s">
        <v>7584</v>
      </c>
      <c r="G3828" t="s">
        <v>79</v>
      </c>
      <c r="H3828">
        <v>45583</v>
      </c>
      <c r="I3828">
        <v>528.49</v>
      </c>
      <c r="Q3828" t="s">
        <v>53</v>
      </c>
    </row>
    <row r="3829" spans="2:17" hidden="1" x14ac:dyDescent="0.25">
      <c r="B3829">
        <v>107202</v>
      </c>
      <c r="C3829" t="s">
        <v>1257</v>
      </c>
      <c r="D3829" t="s">
        <v>6895</v>
      </c>
      <c r="E3829" t="s">
        <v>7585</v>
      </c>
      <c r="F3829" t="s">
        <v>7586</v>
      </c>
      <c r="G3829" t="s">
        <v>79</v>
      </c>
      <c r="H3829">
        <v>45642</v>
      </c>
      <c r="I3829">
        <v>1286</v>
      </c>
      <c r="Q3829" t="s">
        <v>53</v>
      </c>
    </row>
    <row r="3830" spans="2:17" hidden="1" x14ac:dyDescent="0.25">
      <c r="B3830">
        <v>107786</v>
      </c>
      <c r="C3830" t="s">
        <v>242</v>
      </c>
      <c r="D3830" t="s">
        <v>6895</v>
      </c>
      <c r="E3830" t="s">
        <v>7587</v>
      </c>
      <c r="F3830" t="s">
        <v>7588</v>
      </c>
      <c r="G3830" t="s">
        <v>79</v>
      </c>
      <c r="H3830">
        <v>45635</v>
      </c>
      <c r="I3830">
        <v>49.55</v>
      </c>
      <c r="Q3830" t="s">
        <v>53</v>
      </c>
    </row>
    <row r="3831" spans="2:17" hidden="1" x14ac:dyDescent="0.25">
      <c r="B3831">
        <v>104758</v>
      </c>
      <c r="C3831" t="s">
        <v>188</v>
      </c>
      <c r="D3831" t="s">
        <v>6895</v>
      </c>
      <c r="E3831" t="s">
        <v>7589</v>
      </c>
      <c r="F3831" t="s">
        <v>7353</v>
      </c>
      <c r="G3831" t="s">
        <v>101</v>
      </c>
      <c r="H3831">
        <v>45709</v>
      </c>
      <c r="I3831">
        <v>184.8</v>
      </c>
      <c r="Q3831" t="s">
        <v>53</v>
      </c>
    </row>
    <row r="3832" spans="2:17" hidden="1" x14ac:dyDescent="0.25">
      <c r="B3832">
        <v>103423</v>
      </c>
      <c r="C3832" t="s">
        <v>82</v>
      </c>
      <c r="D3832" t="s">
        <v>6895</v>
      </c>
      <c r="E3832" t="s">
        <v>7590</v>
      </c>
      <c r="F3832" t="s">
        <v>7591</v>
      </c>
      <c r="G3832" t="s">
        <v>79</v>
      </c>
      <c r="H3832">
        <v>45597</v>
      </c>
      <c r="I3832">
        <v>2749.13</v>
      </c>
      <c r="Q3832" t="s">
        <v>53</v>
      </c>
    </row>
    <row r="3833" spans="2:17" hidden="1" x14ac:dyDescent="0.25">
      <c r="B3833">
        <v>129832</v>
      </c>
      <c r="C3833" t="s">
        <v>6983</v>
      </c>
      <c r="D3833" t="s">
        <v>6895</v>
      </c>
      <c r="E3833" t="s">
        <v>7592</v>
      </c>
      <c r="F3833" t="s">
        <v>7593</v>
      </c>
      <c r="G3833" t="s">
        <v>79</v>
      </c>
      <c r="H3833">
        <v>45667</v>
      </c>
      <c r="I3833">
        <v>2671.21</v>
      </c>
      <c r="Q3833" t="s">
        <v>53</v>
      </c>
    </row>
    <row r="3834" spans="2:17" hidden="1" x14ac:dyDescent="0.25">
      <c r="B3834">
        <v>129832</v>
      </c>
      <c r="C3834" t="s">
        <v>6983</v>
      </c>
      <c r="D3834" t="s">
        <v>6895</v>
      </c>
      <c r="E3834" t="s">
        <v>7594</v>
      </c>
      <c r="F3834" t="s">
        <v>7595</v>
      </c>
      <c r="G3834" t="s">
        <v>79</v>
      </c>
      <c r="H3834">
        <v>45657</v>
      </c>
      <c r="I3834">
        <v>556.20000000000005</v>
      </c>
      <c r="Q3834" t="s">
        <v>53</v>
      </c>
    </row>
    <row r="3835" spans="2:17" hidden="1" x14ac:dyDescent="0.25">
      <c r="B3835">
        <v>129832</v>
      </c>
      <c r="C3835" t="s">
        <v>6983</v>
      </c>
      <c r="D3835" t="s">
        <v>6895</v>
      </c>
      <c r="E3835" t="s">
        <v>7596</v>
      </c>
      <c r="F3835" t="s">
        <v>7597</v>
      </c>
      <c r="G3835" t="s">
        <v>79</v>
      </c>
      <c r="H3835">
        <v>45597</v>
      </c>
      <c r="I3835">
        <v>177.92</v>
      </c>
      <c r="Q3835" t="s">
        <v>53</v>
      </c>
    </row>
    <row r="3836" spans="2:17" hidden="1" x14ac:dyDescent="0.25">
      <c r="B3836">
        <v>129832</v>
      </c>
      <c r="C3836" t="s">
        <v>6983</v>
      </c>
      <c r="D3836" t="s">
        <v>6895</v>
      </c>
      <c r="E3836" t="s">
        <v>7598</v>
      </c>
      <c r="F3836" t="s">
        <v>7599</v>
      </c>
      <c r="G3836" t="s">
        <v>79</v>
      </c>
      <c r="H3836">
        <v>45688</v>
      </c>
      <c r="I3836">
        <v>227.64</v>
      </c>
      <c r="Q3836" t="s">
        <v>53</v>
      </c>
    </row>
    <row r="3837" spans="2:17" hidden="1" x14ac:dyDescent="0.25">
      <c r="B3837">
        <v>103423</v>
      </c>
      <c r="C3837" t="s">
        <v>82</v>
      </c>
      <c r="D3837" t="s">
        <v>6895</v>
      </c>
      <c r="E3837" t="s">
        <v>7600</v>
      </c>
      <c r="F3837" t="s">
        <v>7601</v>
      </c>
      <c r="G3837" t="s">
        <v>101</v>
      </c>
      <c r="H3837">
        <v>45692</v>
      </c>
      <c r="I3837">
        <v>2267.67</v>
      </c>
      <c r="Q3837" t="s">
        <v>53</v>
      </c>
    </row>
    <row r="3838" spans="2:17" hidden="1" x14ac:dyDescent="0.25">
      <c r="B3838">
        <v>107486</v>
      </c>
      <c r="C3838" t="s">
        <v>308</v>
      </c>
      <c r="D3838" t="s">
        <v>6895</v>
      </c>
      <c r="E3838" t="s">
        <v>7602</v>
      </c>
      <c r="F3838" t="s">
        <v>7603</v>
      </c>
      <c r="G3838" t="s">
        <v>79</v>
      </c>
      <c r="H3838">
        <v>45639</v>
      </c>
      <c r="I3838">
        <v>1127.17</v>
      </c>
      <c r="Q3838" t="s">
        <v>53</v>
      </c>
    </row>
    <row r="3839" spans="2:17" hidden="1" x14ac:dyDescent="0.25">
      <c r="B3839">
        <v>129832</v>
      </c>
      <c r="C3839" t="s">
        <v>6983</v>
      </c>
      <c r="D3839" t="s">
        <v>6895</v>
      </c>
      <c r="E3839" t="s">
        <v>7604</v>
      </c>
      <c r="F3839" t="s">
        <v>7605</v>
      </c>
      <c r="G3839" t="s">
        <v>79</v>
      </c>
      <c r="H3839">
        <v>45670</v>
      </c>
      <c r="I3839">
        <v>44.48</v>
      </c>
      <c r="Q3839" t="s">
        <v>53</v>
      </c>
    </row>
    <row r="3840" spans="2:17" hidden="1" x14ac:dyDescent="0.25">
      <c r="B3840">
        <v>107786</v>
      </c>
      <c r="C3840" t="s">
        <v>242</v>
      </c>
      <c r="D3840" t="s">
        <v>6895</v>
      </c>
      <c r="E3840" t="s">
        <v>7606</v>
      </c>
      <c r="F3840" t="s">
        <v>7607</v>
      </c>
      <c r="G3840" t="s">
        <v>79</v>
      </c>
      <c r="H3840">
        <v>45596</v>
      </c>
      <c r="I3840">
        <v>839.04</v>
      </c>
      <c r="Q3840" t="s">
        <v>53</v>
      </c>
    </row>
    <row r="3841" spans="2:17" hidden="1" x14ac:dyDescent="0.25">
      <c r="B3841">
        <v>104758</v>
      </c>
      <c r="C3841" t="s">
        <v>188</v>
      </c>
      <c r="D3841" t="s">
        <v>6895</v>
      </c>
      <c r="E3841" t="s">
        <v>7608</v>
      </c>
      <c r="F3841" t="s">
        <v>7609</v>
      </c>
      <c r="G3841" t="s">
        <v>101</v>
      </c>
      <c r="H3841">
        <v>45699</v>
      </c>
      <c r="I3841">
        <v>241.2</v>
      </c>
      <c r="Q3841" t="s">
        <v>53</v>
      </c>
    </row>
    <row r="3842" spans="2:17" hidden="1" x14ac:dyDescent="0.25">
      <c r="B3842">
        <v>129832</v>
      </c>
      <c r="C3842" t="s">
        <v>6983</v>
      </c>
      <c r="D3842" t="s">
        <v>6895</v>
      </c>
      <c r="E3842" t="s">
        <v>7610</v>
      </c>
      <c r="F3842" t="s">
        <v>7611</v>
      </c>
      <c r="G3842" t="s">
        <v>79</v>
      </c>
      <c r="H3842">
        <v>45637</v>
      </c>
      <c r="I3842">
        <v>22.24</v>
      </c>
      <c r="Q3842" t="s">
        <v>53</v>
      </c>
    </row>
    <row r="3843" spans="2:17" hidden="1" x14ac:dyDescent="0.25">
      <c r="B3843">
        <v>129832</v>
      </c>
      <c r="C3843" t="s">
        <v>6983</v>
      </c>
      <c r="D3843" t="s">
        <v>6895</v>
      </c>
      <c r="E3843" t="s">
        <v>7612</v>
      </c>
      <c r="F3843" t="s">
        <v>7613</v>
      </c>
      <c r="G3843" t="s">
        <v>79</v>
      </c>
      <c r="H3843">
        <v>45611</v>
      </c>
      <c r="I3843">
        <v>360.65</v>
      </c>
      <c r="Q3843" t="s">
        <v>53</v>
      </c>
    </row>
    <row r="3844" spans="2:17" hidden="1" x14ac:dyDescent="0.25">
      <c r="B3844">
        <v>107786</v>
      </c>
      <c r="C3844" t="s">
        <v>242</v>
      </c>
      <c r="D3844" t="s">
        <v>6895</v>
      </c>
      <c r="E3844" t="s">
        <v>7614</v>
      </c>
      <c r="F3844" t="s">
        <v>7615</v>
      </c>
      <c r="G3844" t="s">
        <v>101</v>
      </c>
      <c r="H3844">
        <v>45695</v>
      </c>
      <c r="I3844">
        <v>173.4</v>
      </c>
      <c r="Q3844" t="s">
        <v>53</v>
      </c>
    </row>
    <row r="3845" spans="2:17" hidden="1" x14ac:dyDescent="0.25">
      <c r="B3845">
        <v>104758</v>
      </c>
      <c r="C3845" t="s">
        <v>188</v>
      </c>
      <c r="D3845" t="s">
        <v>6895</v>
      </c>
      <c r="E3845" t="s">
        <v>7616</v>
      </c>
      <c r="F3845" t="s">
        <v>7617</v>
      </c>
      <c r="G3845" t="s">
        <v>101</v>
      </c>
      <c r="H3845">
        <v>45688</v>
      </c>
      <c r="I3845">
        <v>482.4</v>
      </c>
      <c r="Q3845" t="s">
        <v>53</v>
      </c>
    </row>
    <row r="3846" spans="2:17" hidden="1" x14ac:dyDescent="0.25">
      <c r="B3846">
        <v>107202</v>
      </c>
      <c r="C3846" t="s">
        <v>1257</v>
      </c>
      <c r="D3846" t="s">
        <v>6895</v>
      </c>
      <c r="E3846" t="s">
        <v>7618</v>
      </c>
      <c r="F3846" t="s">
        <v>7619</v>
      </c>
      <c r="G3846" t="s">
        <v>79</v>
      </c>
      <c r="H3846">
        <v>45664</v>
      </c>
      <c r="I3846">
        <v>1286</v>
      </c>
      <c r="Q3846" t="s">
        <v>53</v>
      </c>
    </row>
    <row r="3847" spans="2:17" hidden="1" x14ac:dyDescent="0.25">
      <c r="B3847">
        <v>129832</v>
      </c>
      <c r="C3847" t="s">
        <v>6983</v>
      </c>
      <c r="D3847" t="s">
        <v>6895</v>
      </c>
      <c r="E3847" t="s">
        <v>7620</v>
      </c>
      <c r="F3847" t="s">
        <v>7621</v>
      </c>
      <c r="G3847" t="s">
        <v>79</v>
      </c>
      <c r="H3847">
        <v>45667</v>
      </c>
      <c r="I3847">
        <v>48.88</v>
      </c>
      <c r="Q3847" t="s">
        <v>53</v>
      </c>
    </row>
    <row r="3848" spans="2:17" hidden="1" x14ac:dyDescent="0.25">
      <c r="B3848">
        <v>102512</v>
      </c>
      <c r="C3848" t="s">
        <v>7099</v>
      </c>
      <c r="D3848" t="s">
        <v>6895</v>
      </c>
      <c r="E3848" t="s">
        <v>7622</v>
      </c>
      <c r="F3848" t="s">
        <v>7623</v>
      </c>
      <c r="G3848" t="s">
        <v>79</v>
      </c>
      <c r="H3848">
        <v>45687</v>
      </c>
      <c r="I3848">
        <v>61.6</v>
      </c>
      <c r="Q3848" t="s">
        <v>53</v>
      </c>
    </row>
    <row r="3849" spans="2:17" hidden="1" x14ac:dyDescent="0.25">
      <c r="B3849">
        <v>107786</v>
      </c>
      <c r="C3849" t="s">
        <v>242</v>
      </c>
      <c r="D3849" t="s">
        <v>6895</v>
      </c>
      <c r="E3849" t="s">
        <v>7624</v>
      </c>
      <c r="F3849" t="s">
        <v>7625</v>
      </c>
      <c r="G3849" t="s">
        <v>79</v>
      </c>
      <c r="H3849">
        <v>45629</v>
      </c>
      <c r="I3849">
        <v>36.21</v>
      </c>
      <c r="Q3849" t="s">
        <v>53</v>
      </c>
    </row>
    <row r="3850" spans="2:17" hidden="1" x14ac:dyDescent="0.25">
      <c r="B3850">
        <v>104758</v>
      </c>
      <c r="C3850" t="s">
        <v>188</v>
      </c>
      <c r="D3850" t="s">
        <v>6895</v>
      </c>
      <c r="E3850" t="s">
        <v>7626</v>
      </c>
      <c r="F3850" t="s">
        <v>7627</v>
      </c>
      <c r="G3850" t="s">
        <v>79</v>
      </c>
      <c r="H3850">
        <v>45671</v>
      </c>
      <c r="I3850">
        <v>482.4</v>
      </c>
      <c r="Q3850" t="s">
        <v>53</v>
      </c>
    </row>
    <row r="3851" spans="2:17" hidden="1" x14ac:dyDescent="0.25">
      <c r="B3851">
        <v>109114</v>
      </c>
      <c r="C3851" t="s">
        <v>1511</v>
      </c>
      <c r="D3851" t="s">
        <v>6895</v>
      </c>
      <c r="E3851" t="s">
        <v>7628</v>
      </c>
      <c r="F3851" t="s">
        <v>7629</v>
      </c>
      <c r="G3851" t="s">
        <v>79</v>
      </c>
      <c r="H3851">
        <v>45688</v>
      </c>
      <c r="I3851">
        <v>1071.44</v>
      </c>
      <c r="Q3851" t="s">
        <v>53</v>
      </c>
    </row>
    <row r="3852" spans="2:17" hidden="1" x14ac:dyDescent="0.25">
      <c r="B3852">
        <v>103423</v>
      </c>
      <c r="C3852" t="s">
        <v>82</v>
      </c>
      <c r="D3852" t="s">
        <v>6895</v>
      </c>
      <c r="E3852" t="s">
        <v>7630</v>
      </c>
      <c r="F3852" t="s">
        <v>7631</v>
      </c>
      <c r="G3852" t="s">
        <v>101</v>
      </c>
      <c r="H3852">
        <v>45713</v>
      </c>
      <c r="I3852">
        <v>954.58</v>
      </c>
      <c r="Q3852" t="s">
        <v>53</v>
      </c>
    </row>
    <row r="3853" spans="2:17" hidden="1" x14ac:dyDescent="0.25">
      <c r="B3853">
        <v>129832</v>
      </c>
      <c r="C3853" t="s">
        <v>6983</v>
      </c>
      <c r="D3853" t="s">
        <v>6895</v>
      </c>
      <c r="E3853" t="s">
        <v>7632</v>
      </c>
      <c r="F3853" t="s">
        <v>7633</v>
      </c>
      <c r="G3853" t="s">
        <v>79</v>
      </c>
      <c r="H3853">
        <v>45588</v>
      </c>
      <c r="I3853">
        <v>13.76</v>
      </c>
      <c r="Q3853" t="s">
        <v>53</v>
      </c>
    </row>
    <row r="3854" spans="2:17" hidden="1" x14ac:dyDescent="0.25">
      <c r="B3854">
        <v>121550</v>
      </c>
      <c r="C3854" t="s">
        <v>418</v>
      </c>
      <c r="D3854" t="s">
        <v>6895</v>
      </c>
      <c r="E3854" t="s">
        <v>7634</v>
      </c>
      <c r="F3854" t="s">
        <v>7309</v>
      </c>
      <c r="G3854" t="s">
        <v>79</v>
      </c>
      <c r="H3854">
        <v>45630</v>
      </c>
      <c r="I3854">
        <v>3594.07</v>
      </c>
      <c r="Q3854" t="s">
        <v>53</v>
      </c>
    </row>
    <row r="3855" spans="2:17" hidden="1" x14ac:dyDescent="0.25">
      <c r="B3855">
        <v>104758</v>
      </c>
      <c r="C3855" t="s">
        <v>188</v>
      </c>
      <c r="D3855" t="s">
        <v>6895</v>
      </c>
      <c r="E3855" t="s">
        <v>7635</v>
      </c>
      <c r="F3855" t="s">
        <v>7636</v>
      </c>
      <c r="G3855" t="s">
        <v>79</v>
      </c>
      <c r="H3855">
        <v>45609</v>
      </c>
      <c r="I3855">
        <v>802.63</v>
      </c>
      <c r="Q3855" t="s">
        <v>53</v>
      </c>
    </row>
    <row r="3856" spans="2:17" hidden="1" x14ac:dyDescent="0.25">
      <c r="B3856">
        <v>108146</v>
      </c>
      <c r="C3856" t="s">
        <v>7226</v>
      </c>
      <c r="D3856" t="s">
        <v>6895</v>
      </c>
      <c r="E3856" t="s">
        <v>7637</v>
      </c>
      <c r="F3856" t="s">
        <v>7638</v>
      </c>
      <c r="G3856" t="s">
        <v>79</v>
      </c>
      <c r="H3856">
        <v>45594</v>
      </c>
      <c r="I3856">
        <v>1743.48</v>
      </c>
      <c r="Q3856" t="s">
        <v>53</v>
      </c>
    </row>
    <row r="3857" spans="2:17" hidden="1" x14ac:dyDescent="0.25">
      <c r="B3857">
        <v>121550</v>
      </c>
      <c r="C3857" t="s">
        <v>418</v>
      </c>
      <c r="D3857" t="s">
        <v>6895</v>
      </c>
      <c r="E3857" t="s">
        <v>7639</v>
      </c>
      <c r="F3857" t="s">
        <v>7403</v>
      </c>
      <c r="G3857" t="s">
        <v>79</v>
      </c>
      <c r="H3857">
        <v>45630</v>
      </c>
      <c r="I3857">
        <v>37.99</v>
      </c>
      <c r="Q3857" t="s">
        <v>53</v>
      </c>
    </row>
    <row r="3858" spans="2:17" hidden="1" x14ac:dyDescent="0.25">
      <c r="B3858">
        <v>103423</v>
      </c>
      <c r="C3858" t="s">
        <v>82</v>
      </c>
      <c r="D3858" t="s">
        <v>6895</v>
      </c>
      <c r="E3858" t="s">
        <v>7640</v>
      </c>
      <c r="F3858" t="s">
        <v>6970</v>
      </c>
      <c r="G3858" t="s">
        <v>101</v>
      </c>
      <c r="H3858">
        <v>45677</v>
      </c>
      <c r="I3858">
        <v>4226.2700000000004</v>
      </c>
      <c r="Q3858" t="s">
        <v>53</v>
      </c>
    </row>
    <row r="3859" spans="2:17" hidden="1" x14ac:dyDescent="0.25">
      <c r="B3859">
        <v>129832</v>
      </c>
      <c r="C3859" t="s">
        <v>6983</v>
      </c>
      <c r="D3859" t="s">
        <v>6895</v>
      </c>
      <c r="E3859" t="s">
        <v>7641</v>
      </c>
      <c r="F3859" t="s">
        <v>7642</v>
      </c>
      <c r="G3859" t="s">
        <v>79</v>
      </c>
      <c r="H3859">
        <v>45632</v>
      </c>
      <c r="I3859">
        <v>131</v>
      </c>
      <c r="Q3859" t="s">
        <v>53</v>
      </c>
    </row>
    <row r="3860" spans="2:17" hidden="1" x14ac:dyDescent="0.25">
      <c r="B3860">
        <v>103423</v>
      </c>
      <c r="C3860" t="s">
        <v>82</v>
      </c>
      <c r="D3860" t="s">
        <v>6895</v>
      </c>
      <c r="E3860" t="s">
        <v>7643</v>
      </c>
      <c r="F3860" t="s">
        <v>6907</v>
      </c>
      <c r="G3860" t="s">
        <v>79</v>
      </c>
      <c r="H3860">
        <v>45623</v>
      </c>
      <c r="I3860">
        <v>11894.79</v>
      </c>
      <c r="Q3860" t="s">
        <v>53</v>
      </c>
    </row>
    <row r="3861" spans="2:17" hidden="1" x14ac:dyDescent="0.25">
      <c r="B3861">
        <v>129832</v>
      </c>
      <c r="C3861" t="s">
        <v>6983</v>
      </c>
      <c r="D3861" t="s">
        <v>6895</v>
      </c>
      <c r="E3861" t="s">
        <v>7644</v>
      </c>
      <c r="F3861" t="s">
        <v>7645</v>
      </c>
      <c r="G3861" t="s">
        <v>79</v>
      </c>
      <c r="H3861">
        <v>45637</v>
      </c>
      <c r="I3861">
        <v>419.3</v>
      </c>
      <c r="Q3861" t="s">
        <v>53</v>
      </c>
    </row>
    <row r="3862" spans="2:17" hidden="1" x14ac:dyDescent="0.25">
      <c r="B3862">
        <v>103269</v>
      </c>
      <c r="C3862" t="s">
        <v>262</v>
      </c>
      <c r="D3862" t="s">
        <v>6895</v>
      </c>
      <c r="E3862" t="s">
        <v>7646</v>
      </c>
      <c r="F3862" t="s">
        <v>7647</v>
      </c>
      <c r="G3862" t="s">
        <v>79</v>
      </c>
      <c r="H3862">
        <v>45656</v>
      </c>
      <c r="I3862">
        <v>498</v>
      </c>
      <c r="Q3862" t="s">
        <v>53</v>
      </c>
    </row>
    <row r="3863" spans="2:17" hidden="1" x14ac:dyDescent="0.25">
      <c r="B3863">
        <v>104758</v>
      </c>
      <c r="C3863" t="s">
        <v>188</v>
      </c>
      <c r="D3863" t="s">
        <v>6895</v>
      </c>
      <c r="E3863" t="s">
        <v>7648</v>
      </c>
      <c r="F3863" t="s">
        <v>7649</v>
      </c>
      <c r="G3863" t="s">
        <v>79</v>
      </c>
      <c r="H3863">
        <v>45660</v>
      </c>
      <c r="I3863">
        <v>20.22</v>
      </c>
      <c r="Q3863" t="s">
        <v>53</v>
      </c>
    </row>
    <row r="3864" spans="2:17" hidden="1" x14ac:dyDescent="0.25">
      <c r="B3864">
        <v>102512</v>
      </c>
      <c r="C3864" t="s">
        <v>7099</v>
      </c>
      <c r="D3864" t="s">
        <v>6895</v>
      </c>
      <c r="E3864" t="s">
        <v>7650</v>
      </c>
      <c r="F3864" t="s">
        <v>7651</v>
      </c>
      <c r="G3864" t="s">
        <v>101</v>
      </c>
      <c r="H3864">
        <v>45693</v>
      </c>
      <c r="I3864">
        <v>367.96</v>
      </c>
      <c r="Q3864" t="s">
        <v>53</v>
      </c>
    </row>
    <row r="3865" spans="2:17" hidden="1" x14ac:dyDescent="0.25">
      <c r="B3865">
        <v>103423</v>
      </c>
      <c r="C3865" t="s">
        <v>82</v>
      </c>
      <c r="D3865" t="s">
        <v>6895</v>
      </c>
      <c r="E3865" t="s">
        <v>7652</v>
      </c>
      <c r="F3865" t="s">
        <v>7653</v>
      </c>
      <c r="G3865" t="s">
        <v>79</v>
      </c>
      <c r="H3865">
        <v>45631</v>
      </c>
      <c r="I3865">
        <v>10594.68</v>
      </c>
      <c r="Q3865" t="s">
        <v>53</v>
      </c>
    </row>
    <row r="3866" spans="2:17" hidden="1" x14ac:dyDescent="0.25">
      <c r="B3866">
        <v>107776</v>
      </c>
      <c r="C3866" t="s">
        <v>151</v>
      </c>
      <c r="D3866" t="s">
        <v>6895</v>
      </c>
      <c r="E3866" t="s">
        <v>7654</v>
      </c>
      <c r="F3866" t="s">
        <v>7655</v>
      </c>
      <c r="G3866" t="s">
        <v>79</v>
      </c>
      <c r="H3866">
        <v>45566</v>
      </c>
      <c r="I3866">
        <v>226.25</v>
      </c>
      <c r="Q3866" t="s">
        <v>53</v>
      </c>
    </row>
    <row r="3867" spans="2:17" hidden="1" x14ac:dyDescent="0.25">
      <c r="B3867">
        <v>103423</v>
      </c>
      <c r="C3867" t="s">
        <v>82</v>
      </c>
      <c r="D3867" t="s">
        <v>6895</v>
      </c>
      <c r="E3867" t="s">
        <v>7656</v>
      </c>
      <c r="F3867" t="s">
        <v>7388</v>
      </c>
      <c r="G3867" t="s">
        <v>101</v>
      </c>
      <c r="H3867">
        <v>45645</v>
      </c>
      <c r="I3867">
        <v>4449.58</v>
      </c>
      <c r="Q3867" t="s">
        <v>53</v>
      </c>
    </row>
    <row r="3868" spans="2:17" hidden="1" x14ac:dyDescent="0.25">
      <c r="B3868">
        <v>129832</v>
      </c>
      <c r="C3868" t="s">
        <v>6983</v>
      </c>
      <c r="D3868" t="s">
        <v>6895</v>
      </c>
      <c r="E3868" t="s">
        <v>7657</v>
      </c>
      <c r="F3868" t="s">
        <v>7658</v>
      </c>
      <c r="G3868" t="s">
        <v>79</v>
      </c>
      <c r="H3868">
        <v>45673</v>
      </c>
      <c r="I3868">
        <v>1113.95</v>
      </c>
      <c r="Q3868" t="s">
        <v>53</v>
      </c>
    </row>
    <row r="3869" spans="2:17" hidden="1" x14ac:dyDescent="0.25">
      <c r="B3869">
        <v>107786</v>
      </c>
      <c r="C3869" t="s">
        <v>242</v>
      </c>
      <c r="D3869" t="s">
        <v>6895</v>
      </c>
      <c r="E3869" t="s">
        <v>7659</v>
      </c>
      <c r="F3869" t="s">
        <v>7660</v>
      </c>
      <c r="G3869" t="s">
        <v>79</v>
      </c>
      <c r="H3869">
        <v>45630</v>
      </c>
      <c r="I3869">
        <v>2255.83</v>
      </c>
      <c r="Q3869" t="s">
        <v>53</v>
      </c>
    </row>
    <row r="3870" spans="2:17" hidden="1" x14ac:dyDescent="0.25">
      <c r="B3870">
        <v>126695</v>
      </c>
      <c r="C3870" t="s">
        <v>167</v>
      </c>
      <c r="D3870" t="s">
        <v>6895</v>
      </c>
      <c r="E3870" t="s">
        <v>7661</v>
      </c>
      <c r="F3870" t="s">
        <v>7662</v>
      </c>
      <c r="G3870" t="s">
        <v>79</v>
      </c>
      <c r="H3870">
        <v>45665</v>
      </c>
      <c r="I3870">
        <v>815.64</v>
      </c>
      <c r="Q3870" t="s">
        <v>53</v>
      </c>
    </row>
    <row r="3871" spans="2:17" hidden="1" x14ac:dyDescent="0.25">
      <c r="B3871">
        <v>108146</v>
      </c>
      <c r="C3871" t="s">
        <v>7226</v>
      </c>
      <c r="D3871" t="s">
        <v>6895</v>
      </c>
      <c r="E3871" t="s">
        <v>7663</v>
      </c>
      <c r="F3871" t="s">
        <v>7664</v>
      </c>
      <c r="G3871" t="s">
        <v>79</v>
      </c>
      <c r="H3871">
        <v>45691</v>
      </c>
      <c r="I3871">
        <v>684.56</v>
      </c>
      <c r="Q3871" t="s">
        <v>53</v>
      </c>
    </row>
    <row r="3872" spans="2:17" hidden="1" x14ac:dyDescent="0.25">
      <c r="B3872">
        <v>107786</v>
      </c>
      <c r="C3872" t="s">
        <v>242</v>
      </c>
      <c r="D3872" t="s">
        <v>6895</v>
      </c>
      <c r="E3872" t="s">
        <v>7665</v>
      </c>
      <c r="F3872" t="s">
        <v>7666</v>
      </c>
      <c r="G3872" t="s">
        <v>101</v>
      </c>
      <c r="H3872">
        <v>45700</v>
      </c>
      <c r="I3872">
        <v>968.49</v>
      </c>
      <c r="Q3872" t="s">
        <v>53</v>
      </c>
    </row>
    <row r="3873" spans="2:17" hidden="1" x14ac:dyDescent="0.25">
      <c r="B3873">
        <v>107776</v>
      </c>
      <c r="C3873" t="s">
        <v>151</v>
      </c>
      <c r="D3873" t="s">
        <v>6895</v>
      </c>
      <c r="E3873" t="s">
        <v>7667</v>
      </c>
      <c r="F3873" t="s">
        <v>7279</v>
      </c>
      <c r="G3873" t="s">
        <v>79</v>
      </c>
      <c r="H3873">
        <v>45678</v>
      </c>
      <c r="I3873">
        <v>1708.08</v>
      </c>
      <c r="Q3873" t="s">
        <v>53</v>
      </c>
    </row>
    <row r="3874" spans="2:17" hidden="1" x14ac:dyDescent="0.25">
      <c r="B3874">
        <v>107786</v>
      </c>
      <c r="C3874" t="s">
        <v>242</v>
      </c>
      <c r="D3874" t="s">
        <v>6895</v>
      </c>
      <c r="E3874" t="s">
        <v>7668</v>
      </c>
      <c r="F3874" t="s">
        <v>7669</v>
      </c>
      <c r="G3874" t="s">
        <v>79</v>
      </c>
      <c r="H3874">
        <v>45622</v>
      </c>
      <c r="I3874">
        <v>9197.1</v>
      </c>
      <c r="Q3874" t="s">
        <v>53</v>
      </c>
    </row>
    <row r="3875" spans="2:17" hidden="1" x14ac:dyDescent="0.25">
      <c r="B3875">
        <v>108164</v>
      </c>
      <c r="C3875" t="s">
        <v>86</v>
      </c>
      <c r="D3875" t="s">
        <v>6895</v>
      </c>
      <c r="E3875" t="s">
        <v>7670</v>
      </c>
      <c r="F3875" t="s">
        <v>7671</v>
      </c>
      <c r="G3875" t="s">
        <v>79</v>
      </c>
      <c r="H3875">
        <v>45643</v>
      </c>
      <c r="I3875">
        <v>3840.95</v>
      </c>
      <c r="Q3875" t="s">
        <v>53</v>
      </c>
    </row>
    <row r="3876" spans="2:17" hidden="1" x14ac:dyDescent="0.25">
      <c r="B3876">
        <v>129832</v>
      </c>
      <c r="C3876" t="s">
        <v>6983</v>
      </c>
      <c r="D3876" t="s">
        <v>6895</v>
      </c>
      <c r="E3876" t="s">
        <v>7672</v>
      </c>
      <c r="F3876" t="s">
        <v>7673</v>
      </c>
      <c r="G3876" t="s">
        <v>79</v>
      </c>
      <c r="H3876">
        <v>45644</v>
      </c>
      <c r="I3876">
        <v>3284.96</v>
      </c>
      <c r="Q3876" t="s">
        <v>53</v>
      </c>
    </row>
    <row r="3877" spans="2:17" hidden="1" x14ac:dyDescent="0.25">
      <c r="B3877">
        <v>122247</v>
      </c>
      <c r="C3877" t="s">
        <v>111</v>
      </c>
      <c r="D3877" t="s">
        <v>6895</v>
      </c>
      <c r="E3877" t="s">
        <v>7674</v>
      </c>
      <c r="F3877" t="s">
        <v>7675</v>
      </c>
      <c r="G3877" t="s">
        <v>79</v>
      </c>
      <c r="H3877">
        <v>45590</v>
      </c>
      <c r="I3877">
        <v>6020.68</v>
      </c>
      <c r="Q3877" t="s">
        <v>53</v>
      </c>
    </row>
    <row r="3878" spans="2:17" hidden="1" x14ac:dyDescent="0.25">
      <c r="B3878">
        <v>104758</v>
      </c>
      <c r="C3878" t="s">
        <v>188</v>
      </c>
      <c r="D3878" t="s">
        <v>6895</v>
      </c>
      <c r="E3878" t="s">
        <v>7676</v>
      </c>
      <c r="F3878" t="s">
        <v>7677</v>
      </c>
      <c r="G3878" t="s">
        <v>101</v>
      </c>
      <c r="H3878">
        <v>45713</v>
      </c>
      <c r="I3878">
        <v>420.12</v>
      </c>
      <c r="Q3878" t="s">
        <v>53</v>
      </c>
    </row>
    <row r="3879" spans="2:17" hidden="1" x14ac:dyDescent="0.25">
      <c r="B3879">
        <v>129832</v>
      </c>
      <c r="C3879" t="s">
        <v>6983</v>
      </c>
      <c r="D3879" t="s">
        <v>6895</v>
      </c>
      <c r="E3879" t="s">
        <v>7678</v>
      </c>
      <c r="F3879" t="s">
        <v>7679</v>
      </c>
      <c r="G3879" t="s">
        <v>79</v>
      </c>
      <c r="H3879">
        <v>45637</v>
      </c>
      <c r="I3879">
        <v>186.15</v>
      </c>
      <c r="Q3879" t="s">
        <v>53</v>
      </c>
    </row>
    <row r="3880" spans="2:17" hidden="1" x14ac:dyDescent="0.25">
      <c r="B3880">
        <v>101857</v>
      </c>
      <c r="C3880" t="s">
        <v>565</v>
      </c>
      <c r="D3880" t="s">
        <v>6895</v>
      </c>
      <c r="E3880" t="s">
        <v>7680</v>
      </c>
      <c r="F3880" t="s">
        <v>7239</v>
      </c>
      <c r="G3880" t="s">
        <v>79</v>
      </c>
      <c r="H3880">
        <v>45638</v>
      </c>
      <c r="I3880">
        <v>190.38</v>
      </c>
      <c r="Q3880" t="s">
        <v>53</v>
      </c>
    </row>
    <row r="3881" spans="2:17" hidden="1" x14ac:dyDescent="0.25">
      <c r="B3881">
        <v>108164</v>
      </c>
      <c r="C3881" t="s">
        <v>86</v>
      </c>
      <c r="D3881" t="s">
        <v>6895</v>
      </c>
      <c r="E3881" t="s">
        <v>7681</v>
      </c>
      <c r="F3881" t="s">
        <v>7682</v>
      </c>
      <c r="G3881" t="s">
        <v>79</v>
      </c>
      <c r="H3881">
        <v>45586</v>
      </c>
      <c r="I3881">
        <v>1456.06</v>
      </c>
      <c r="Q3881" t="s">
        <v>53</v>
      </c>
    </row>
    <row r="3882" spans="2:17" hidden="1" x14ac:dyDescent="0.25">
      <c r="B3882">
        <v>108216</v>
      </c>
      <c r="C3882" t="s">
        <v>719</v>
      </c>
      <c r="D3882" t="s">
        <v>6895</v>
      </c>
      <c r="E3882" t="s">
        <v>7683</v>
      </c>
      <c r="F3882" t="s">
        <v>7684</v>
      </c>
      <c r="G3882" t="s">
        <v>79</v>
      </c>
      <c r="H3882">
        <v>45656</v>
      </c>
      <c r="I3882">
        <v>6912</v>
      </c>
      <c r="Q3882" t="s">
        <v>53</v>
      </c>
    </row>
    <row r="3883" spans="2:17" hidden="1" x14ac:dyDescent="0.25">
      <c r="B3883">
        <v>129832</v>
      </c>
      <c r="C3883" t="s">
        <v>6983</v>
      </c>
      <c r="D3883" t="s">
        <v>6895</v>
      </c>
      <c r="E3883" t="s">
        <v>7685</v>
      </c>
      <c r="F3883" t="s">
        <v>7470</v>
      </c>
      <c r="G3883" t="s">
        <v>79</v>
      </c>
      <c r="H3883">
        <v>45646</v>
      </c>
      <c r="I3883">
        <v>667.35</v>
      </c>
      <c r="Q3883" t="s">
        <v>53</v>
      </c>
    </row>
    <row r="3884" spans="2:17" hidden="1" x14ac:dyDescent="0.25">
      <c r="B3884">
        <v>126511</v>
      </c>
      <c r="C3884" t="s">
        <v>2446</v>
      </c>
      <c r="D3884" t="s">
        <v>6895</v>
      </c>
      <c r="E3884" t="s">
        <v>7686</v>
      </c>
      <c r="F3884" t="s">
        <v>7687</v>
      </c>
      <c r="G3884" t="s">
        <v>79</v>
      </c>
      <c r="H3884">
        <v>45639</v>
      </c>
      <c r="I3884">
        <v>5953.29</v>
      </c>
      <c r="Q3884" t="s">
        <v>53</v>
      </c>
    </row>
    <row r="3885" spans="2:17" hidden="1" x14ac:dyDescent="0.25">
      <c r="B3885">
        <v>129832</v>
      </c>
      <c r="C3885" t="s">
        <v>6983</v>
      </c>
      <c r="D3885" t="s">
        <v>6895</v>
      </c>
      <c r="E3885" t="s">
        <v>7688</v>
      </c>
      <c r="F3885" t="s">
        <v>7689</v>
      </c>
      <c r="G3885" t="s">
        <v>79</v>
      </c>
      <c r="H3885">
        <v>45594</v>
      </c>
      <c r="I3885">
        <v>30.96</v>
      </c>
      <c r="Q3885" t="s">
        <v>53</v>
      </c>
    </row>
    <row r="3886" spans="2:17" hidden="1" x14ac:dyDescent="0.25">
      <c r="B3886">
        <v>129832</v>
      </c>
      <c r="C3886" t="s">
        <v>6983</v>
      </c>
      <c r="D3886" t="s">
        <v>6895</v>
      </c>
      <c r="E3886" t="s">
        <v>7690</v>
      </c>
      <c r="F3886" t="s">
        <v>7691</v>
      </c>
      <c r="G3886" t="s">
        <v>79</v>
      </c>
      <c r="H3886">
        <v>45680</v>
      </c>
      <c r="I3886">
        <v>2294.64</v>
      </c>
      <c r="Q3886" t="s">
        <v>53</v>
      </c>
    </row>
    <row r="3887" spans="2:17" hidden="1" x14ac:dyDescent="0.25">
      <c r="B3887">
        <v>103423</v>
      </c>
      <c r="C3887" t="s">
        <v>82</v>
      </c>
      <c r="D3887" t="s">
        <v>6895</v>
      </c>
      <c r="E3887" t="s">
        <v>7692</v>
      </c>
      <c r="F3887" t="s">
        <v>7693</v>
      </c>
      <c r="G3887" t="s">
        <v>79</v>
      </c>
      <c r="H3887">
        <v>45599</v>
      </c>
      <c r="I3887">
        <v>482.73</v>
      </c>
      <c r="Q3887" t="s">
        <v>53</v>
      </c>
    </row>
    <row r="3888" spans="2:17" hidden="1" x14ac:dyDescent="0.25">
      <c r="B3888">
        <v>129612</v>
      </c>
      <c r="C3888" t="s">
        <v>282</v>
      </c>
      <c r="D3888" t="s">
        <v>6895</v>
      </c>
      <c r="E3888" t="s">
        <v>7694</v>
      </c>
      <c r="F3888" t="s">
        <v>7695</v>
      </c>
      <c r="G3888" t="s">
        <v>79</v>
      </c>
      <c r="H3888">
        <v>45581</v>
      </c>
      <c r="I3888">
        <v>281.60000000000002</v>
      </c>
      <c r="Q3888" t="s">
        <v>53</v>
      </c>
    </row>
    <row r="3889" spans="2:17" hidden="1" x14ac:dyDescent="0.25">
      <c r="B3889">
        <v>129832</v>
      </c>
      <c r="C3889" t="s">
        <v>6983</v>
      </c>
      <c r="D3889" t="s">
        <v>6895</v>
      </c>
      <c r="E3889" t="s">
        <v>7696</v>
      </c>
      <c r="F3889" t="s">
        <v>7697</v>
      </c>
      <c r="G3889" t="s">
        <v>79</v>
      </c>
      <c r="H3889">
        <v>45567</v>
      </c>
      <c r="I3889">
        <v>47.16</v>
      </c>
      <c r="Q3889" t="s">
        <v>53</v>
      </c>
    </row>
    <row r="3890" spans="2:17" hidden="1" x14ac:dyDescent="0.25">
      <c r="B3890">
        <v>107486</v>
      </c>
      <c r="C3890" t="s">
        <v>308</v>
      </c>
      <c r="D3890" t="s">
        <v>6895</v>
      </c>
      <c r="E3890" t="s">
        <v>7698</v>
      </c>
      <c r="F3890" t="s">
        <v>7699</v>
      </c>
      <c r="G3890" t="s">
        <v>79</v>
      </c>
      <c r="H3890">
        <v>45609</v>
      </c>
      <c r="I3890">
        <v>14.05</v>
      </c>
      <c r="Q3890" t="s">
        <v>53</v>
      </c>
    </row>
    <row r="3891" spans="2:17" hidden="1" x14ac:dyDescent="0.25">
      <c r="B3891">
        <v>102512</v>
      </c>
      <c r="C3891" t="s">
        <v>7099</v>
      </c>
      <c r="D3891" t="s">
        <v>6895</v>
      </c>
      <c r="E3891" t="s">
        <v>7700</v>
      </c>
      <c r="F3891" t="s">
        <v>7701</v>
      </c>
      <c r="G3891" t="s">
        <v>101</v>
      </c>
      <c r="H3891">
        <v>45701</v>
      </c>
      <c r="I3891">
        <v>3915</v>
      </c>
      <c r="Q3891" t="s">
        <v>53</v>
      </c>
    </row>
    <row r="3892" spans="2:17" hidden="1" x14ac:dyDescent="0.25">
      <c r="B3892">
        <v>102535</v>
      </c>
      <c r="C3892" t="s">
        <v>7703</v>
      </c>
      <c r="D3892" t="s">
        <v>6895</v>
      </c>
      <c r="E3892" t="s">
        <v>7704</v>
      </c>
      <c r="F3892" t="s">
        <v>7705</v>
      </c>
      <c r="G3892" t="s">
        <v>79</v>
      </c>
      <c r="H3892">
        <v>45696</v>
      </c>
      <c r="I3892">
        <v>1970</v>
      </c>
      <c r="Q3892" t="s">
        <v>53</v>
      </c>
    </row>
    <row r="3893" spans="2:17" hidden="1" x14ac:dyDescent="0.25">
      <c r="B3893">
        <v>103423</v>
      </c>
      <c r="C3893" t="s">
        <v>82</v>
      </c>
      <c r="D3893" t="s">
        <v>6895</v>
      </c>
      <c r="E3893" t="s">
        <v>7706</v>
      </c>
      <c r="F3893" t="s">
        <v>7305</v>
      </c>
      <c r="G3893" t="s">
        <v>79</v>
      </c>
      <c r="H3893">
        <v>45648</v>
      </c>
      <c r="I3893">
        <v>119.82</v>
      </c>
      <c r="Q3893" t="s">
        <v>53</v>
      </c>
    </row>
    <row r="3894" spans="2:17" hidden="1" x14ac:dyDescent="0.25">
      <c r="B3894">
        <v>110041</v>
      </c>
      <c r="C3894" t="s">
        <v>1894</v>
      </c>
      <c r="D3894" t="s">
        <v>6895</v>
      </c>
      <c r="E3894" t="s">
        <v>7707</v>
      </c>
      <c r="F3894" t="s">
        <v>7708</v>
      </c>
      <c r="G3894" t="s">
        <v>79</v>
      </c>
      <c r="H3894">
        <v>45574</v>
      </c>
      <c r="I3894">
        <v>72.5</v>
      </c>
      <c r="Q3894" t="s">
        <v>53</v>
      </c>
    </row>
    <row r="3895" spans="2:17" hidden="1" x14ac:dyDescent="0.25">
      <c r="B3895">
        <v>103423</v>
      </c>
      <c r="C3895" t="s">
        <v>82</v>
      </c>
      <c r="D3895" t="s">
        <v>6895</v>
      </c>
      <c r="E3895" t="s">
        <v>7709</v>
      </c>
      <c r="F3895" t="s">
        <v>7710</v>
      </c>
      <c r="G3895" t="s">
        <v>101</v>
      </c>
      <c r="H3895">
        <v>45665</v>
      </c>
      <c r="I3895">
        <v>190.83</v>
      </c>
      <c r="Q3895" t="s">
        <v>53</v>
      </c>
    </row>
    <row r="3896" spans="2:17" hidden="1" x14ac:dyDescent="0.25">
      <c r="B3896">
        <v>129832</v>
      </c>
      <c r="C3896" t="s">
        <v>6983</v>
      </c>
      <c r="D3896" t="s">
        <v>6895</v>
      </c>
      <c r="E3896" t="s">
        <v>7711</v>
      </c>
      <c r="F3896" t="s">
        <v>7712</v>
      </c>
      <c r="G3896" t="s">
        <v>79</v>
      </c>
      <c r="H3896">
        <v>45617</v>
      </c>
      <c r="I3896">
        <v>1685.87</v>
      </c>
      <c r="Q3896" t="s">
        <v>53</v>
      </c>
    </row>
    <row r="3897" spans="2:17" hidden="1" x14ac:dyDescent="0.25">
      <c r="B3897">
        <v>107786</v>
      </c>
      <c r="C3897" t="s">
        <v>242</v>
      </c>
      <c r="D3897" t="s">
        <v>6895</v>
      </c>
      <c r="E3897" t="s">
        <v>7713</v>
      </c>
      <c r="F3897" t="s">
        <v>7714</v>
      </c>
      <c r="G3897" t="s">
        <v>79</v>
      </c>
      <c r="H3897">
        <v>45574</v>
      </c>
      <c r="I3897">
        <v>35.58</v>
      </c>
      <c r="Q3897" t="s">
        <v>53</v>
      </c>
    </row>
    <row r="3898" spans="2:17" hidden="1" x14ac:dyDescent="0.25">
      <c r="B3898">
        <v>129832</v>
      </c>
      <c r="C3898" t="s">
        <v>6983</v>
      </c>
      <c r="D3898" t="s">
        <v>6895</v>
      </c>
      <c r="E3898" t="s">
        <v>7715</v>
      </c>
      <c r="F3898" t="s">
        <v>7716</v>
      </c>
      <c r="G3898" t="s">
        <v>79</v>
      </c>
      <c r="H3898">
        <v>45574</v>
      </c>
      <c r="I3898">
        <v>44.48</v>
      </c>
      <c r="Q3898" t="s">
        <v>53</v>
      </c>
    </row>
    <row r="3899" spans="2:17" hidden="1" x14ac:dyDescent="0.25">
      <c r="B3899">
        <v>129832</v>
      </c>
      <c r="C3899" t="s">
        <v>6983</v>
      </c>
      <c r="D3899" t="s">
        <v>6895</v>
      </c>
      <c r="E3899" t="s">
        <v>7717</v>
      </c>
      <c r="F3899" t="s">
        <v>7718</v>
      </c>
      <c r="G3899" t="s">
        <v>79</v>
      </c>
      <c r="H3899">
        <v>45567</v>
      </c>
      <c r="I3899">
        <v>148.85</v>
      </c>
      <c r="Q3899" t="s">
        <v>53</v>
      </c>
    </row>
    <row r="3900" spans="2:17" hidden="1" x14ac:dyDescent="0.25">
      <c r="B3900">
        <v>102967</v>
      </c>
      <c r="C3900" t="s">
        <v>329</v>
      </c>
      <c r="D3900" t="s">
        <v>6895</v>
      </c>
      <c r="E3900" t="s">
        <v>7719</v>
      </c>
      <c r="F3900" t="s">
        <v>7720</v>
      </c>
      <c r="G3900" t="s">
        <v>101</v>
      </c>
      <c r="H3900">
        <v>45685</v>
      </c>
      <c r="I3900">
        <v>75.94</v>
      </c>
      <c r="Q3900" t="s">
        <v>53</v>
      </c>
    </row>
    <row r="3901" spans="2:17" hidden="1" x14ac:dyDescent="0.25">
      <c r="B3901">
        <v>104758</v>
      </c>
      <c r="C3901" t="s">
        <v>188</v>
      </c>
      <c r="D3901" t="s">
        <v>6895</v>
      </c>
      <c r="E3901" t="s">
        <v>7721</v>
      </c>
      <c r="F3901" t="s">
        <v>7722</v>
      </c>
      <c r="G3901" t="s">
        <v>101</v>
      </c>
      <c r="H3901">
        <v>45672</v>
      </c>
      <c r="I3901">
        <v>223.2</v>
      </c>
      <c r="Q3901" t="s">
        <v>53</v>
      </c>
    </row>
    <row r="3902" spans="2:17" hidden="1" x14ac:dyDescent="0.25">
      <c r="B3902">
        <v>129832</v>
      </c>
      <c r="C3902" t="s">
        <v>6983</v>
      </c>
      <c r="D3902" t="s">
        <v>6895</v>
      </c>
      <c r="E3902" t="s">
        <v>7723</v>
      </c>
      <c r="F3902" t="s">
        <v>7724</v>
      </c>
      <c r="G3902" t="s">
        <v>79</v>
      </c>
      <c r="H3902">
        <v>45673</v>
      </c>
      <c r="I3902">
        <v>769.44</v>
      </c>
      <c r="Q3902" t="s">
        <v>53</v>
      </c>
    </row>
    <row r="3903" spans="2:17" hidden="1" x14ac:dyDescent="0.25">
      <c r="B3903">
        <v>107786</v>
      </c>
      <c r="C3903" t="s">
        <v>242</v>
      </c>
      <c r="D3903" t="s">
        <v>6895</v>
      </c>
      <c r="E3903" t="s">
        <v>7725</v>
      </c>
      <c r="F3903" t="s">
        <v>7726</v>
      </c>
      <c r="G3903" t="s">
        <v>79</v>
      </c>
      <c r="H3903">
        <v>45629</v>
      </c>
      <c r="I3903">
        <v>264.58</v>
      </c>
      <c r="Q3903" t="s">
        <v>53</v>
      </c>
    </row>
    <row r="3904" spans="2:17" hidden="1" x14ac:dyDescent="0.25">
      <c r="B3904">
        <v>112410</v>
      </c>
      <c r="C3904" t="s">
        <v>7084</v>
      </c>
      <c r="D3904" t="s">
        <v>6895</v>
      </c>
      <c r="E3904" t="s">
        <v>7727</v>
      </c>
      <c r="F3904" t="s">
        <v>7728</v>
      </c>
      <c r="G3904" t="s">
        <v>79</v>
      </c>
      <c r="H3904">
        <v>45643</v>
      </c>
      <c r="I3904">
        <v>3742.22</v>
      </c>
      <c r="Q3904" t="s">
        <v>53</v>
      </c>
    </row>
    <row r="3905" spans="2:17" hidden="1" x14ac:dyDescent="0.25">
      <c r="B3905">
        <v>107786</v>
      </c>
      <c r="C3905" t="s">
        <v>242</v>
      </c>
      <c r="D3905" t="s">
        <v>6895</v>
      </c>
      <c r="E3905" t="s">
        <v>7729</v>
      </c>
      <c r="F3905" t="s">
        <v>7730</v>
      </c>
      <c r="G3905" t="s">
        <v>79</v>
      </c>
      <c r="H3905">
        <v>45652</v>
      </c>
      <c r="I3905">
        <v>1140.69</v>
      </c>
      <c r="Q3905" t="s">
        <v>53</v>
      </c>
    </row>
    <row r="3906" spans="2:17" hidden="1" x14ac:dyDescent="0.25">
      <c r="B3906">
        <v>104758</v>
      </c>
      <c r="C3906" t="s">
        <v>188</v>
      </c>
      <c r="D3906" t="s">
        <v>6895</v>
      </c>
      <c r="E3906" t="s">
        <v>7731</v>
      </c>
      <c r="F3906" t="s">
        <v>7732</v>
      </c>
      <c r="G3906" t="s">
        <v>79</v>
      </c>
      <c r="H3906">
        <v>45660</v>
      </c>
      <c r="I3906">
        <v>715.21</v>
      </c>
      <c r="Q3906" t="s">
        <v>53</v>
      </c>
    </row>
    <row r="3907" spans="2:17" hidden="1" x14ac:dyDescent="0.25">
      <c r="B3907">
        <v>129832</v>
      </c>
      <c r="C3907" t="s">
        <v>6983</v>
      </c>
      <c r="D3907" t="s">
        <v>6895</v>
      </c>
      <c r="E3907" t="s">
        <v>7733</v>
      </c>
      <c r="F3907" t="s">
        <v>7734</v>
      </c>
      <c r="G3907" t="s">
        <v>79</v>
      </c>
      <c r="H3907">
        <v>45611</v>
      </c>
      <c r="I3907">
        <v>1112.94</v>
      </c>
      <c r="Q3907" t="s">
        <v>53</v>
      </c>
    </row>
    <row r="3908" spans="2:17" hidden="1" x14ac:dyDescent="0.25">
      <c r="B3908">
        <v>109043</v>
      </c>
      <c r="C3908" t="s">
        <v>2533</v>
      </c>
      <c r="D3908" t="s">
        <v>6895</v>
      </c>
      <c r="E3908" t="s">
        <v>7735</v>
      </c>
      <c r="F3908" t="s">
        <v>7736</v>
      </c>
      <c r="G3908" t="s">
        <v>79</v>
      </c>
      <c r="H3908">
        <v>45637</v>
      </c>
      <c r="I3908">
        <v>2638.77</v>
      </c>
      <c r="Q3908" t="s">
        <v>53</v>
      </c>
    </row>
    <row r="3909" spans="2:17" hidden="1" x14ac:dyDescent="0.25">
      <c r="B3909">
        <v>104758</v>
      </c>
      <c r="C3909" t="s">
        <v>188</v>
      </c>
      <c r="D3909" t="s">
        <v>6895</v>
      </c>
      <c r="E3909" t="s">
        <v>7737</v>
      </c>
      <c r="F3909" t="s">
        <v>7738</v>
      </c>
      <c r="G3909" t="s">
        <v>101</v>
      </c>
      <c r="H3909">
        <v>45692</v>
      </c>
      <c r="I3909">
        <v>705.79</v>
      </c>
      <c r="Q3909" t="s">
        <v>53</v>
      </c>
    </row>
    <row r="3910" spans="2:17" hidden="1" x14ac:dyDescent="0.25">
      <c r="B3910">
        <v>108146</v>
      </c>
      <c r="C3910" t="s">
        <v>7226</v>
      </c>
      <c r="D3910" t="s">
        <v>6895</v>
      </c>
      <c r="E3910" t="s">
        <v>7739</v>
      </c>
      <c r="F3910" t="s">
        <v>7740</v>
      </c>
      <c r="G3910" t="s">
        <v>79</v>
      </c>
      <c r="H3910">
        <v>45603</v>
      </c>
      <c r="I3910">
        <v>78.58</v>
      </c>
      <c r="Q3910" t="s">
        <v>53</v>
      </c>
    </row>
    <row r="3911" spans="2:17" hidden="1" x14ac:dyDescent="0.25">
      <c r="B3911">
        <v>103423</v>
      </c>
      <c r="C3911" t="s">
        <v>82</v>
      </c>
      <c r="D3911" t="s">
        <v>6895</v>
      </c>
      <c r="E3911" t="s">
        <v>7741</v>
      </c>
      <c r="F3911" t="s">
        <v>7388</v>
      </c>
      <c r="G3911" t="s">
        <v>79</v>
      </c>
      <c r="H3911">
        <v>45636</v>
      </c>
      <c r="I3911">
        <v>4776.2700000000004</v>
      </c>
      <c r="Q3911" t="s">
        <v>53</v>
      </c>
    </row>
    <row r="3912" spans="2:17" hidden="1" x14ac:dyDescent="0.25">
      <c r="B3912">
        <v>122459</v>
      </c>
      <c r="C3912" t="s">
        <v>7743</v>
      </c>
      <c r="D3912" t="s">
        <v>6895</v>
      </c>
      <c r="E3912" t="s">
        <v>7744</v>
      </c>
      <c r="F3912" t="s">
        <v>7745</v>
      </c>
      <c r="G3912" t="s">
        <v>79</v>
      </c>
      <c r="H3912">
        <v>45671</v>
      </c>
      <c r="I3912">
        <v>156.6</v>
      </c>
      <c r="Q3912" t="s">
        <v>53</v>
      </c>
    </row>
    <row r="3913" spans="2:17" hidden="1" x14ac:dyDescent="0.25">
      <c r="B3913">
        <v>104758</v>
      </c>
      <c r="C3913" t="s">
        <v>188</v>
      </c>
      <c r="D3913" t="s">
        <v>6895</v>
      </c>
      <c r="E3913" t="s">
        <v>7746</v>
      </c>
      <c r="F3913" t="s">
        <v>7747</v>
      </c>
      <c r="G3913" t="s">
        <v>79</v>
      </c>
      <c r="H3913">
        <v>45618</v>
      </c>
      <c r="I3913">
        <v>223.2</v>
      </c>
      <c r="Q3913" t="s">
        <v>53</v>
      </c>
    </row>
    <row r="3914" spans="2:17" hidden="1" x14ac:dyDescent="0.25">
      <c r="B3914">
        <v>104758</v>
      </c>
      <c r="C3914" t="s">
        <v>188</v>
      </c>
      <c r="D3914" t="s">
        <v>6895</v>
      </c>
      <c r="E3914" t="s">
        <v>7748</v>
      </c>
      <c r="F3914" t="s">
        <v>7237</v>
      </c>
      <c r="G3914" t="s">
        <v>79</v>
      </c>
      <c r="H3914">
        <v>45636</v>
      </c>
      <c r="I3914">
        <v>936</v>
      </c>
      <c r="Q3914" t="s">
        <v>53</v>
      </c>
    </row>
    <row r="3915" spans="2:17" hidden="1" x14ac:dyDescent="0.25">
      <c r="B3915">
        <v>129832</v>
      </c>
      <c r="C3915" t="s">
        <v>6983</v>
      </c>
      <c r="D3915" t="s">
        <v>6895</v>
      </c>
      <c r="E3915" t="s">
        <v>7749</v>
      </c>
      <c r="F3915" t="s">
        <v>7750</v>
      </c>
      <c r="G3915" t="s">
        <v>79</v>
      </c>
      <c r="H3915">
        <v>45680</v>
      </c>
      <c r="I3915">
        <v>1054.19</v>
      </c>
      <c r="Q3915" t="s">
        <v>53</v>
      </c>
    </row>
    <row r="3916" spans="2:17" hidden="1" x14ac:dyDescent="0.25">
      <c r="B3916">
        <v>129832</v>
      </c>
      <c r="C3916" t="s">
        <v>6983</v>
      </c>
      <c r="D3916" t="s">
        <v>6895</v>
      </c>
      <c r="E3916" t="s">
        <v>7751</v>
      </c>
      <c r="F3916" t="s">
        <v>7386</v>
      </c>
      <c r="G3916" t="s">
        <v>79</v>
      </c>
      <c r="H3916">
        <v>45688</v>
      </c>
      <c r="I3916">
        <v>980.5</v>
      </c>
      <c r="Q3916" t="s">
        <v>53</v>
      </c>
    </row>
    <row r="3917" spans="2:17" hidden="1" x14ac:dyDescent="0.25">
      <c r="B3917">
        <v>102775</v>
      </c>
      <c r="C3917" t="s">
        <v>75</v>
      </c>
      <c r="D3917" t="s">
        <v>6895</v>
      </c>
      <c r="E3917" t="s">
        <v>7752</v>
      </c>
      <c r="F3917" t="s">
        <v>7569</v>
      </c>
      <c r="G3917" t="s">
        <v>79</v>
      </c>
      <c r="H3917">
        <v>45629</v>
      </c>
      <c r="I3917">
        <v>546.70000000000005</v>
      </c>
      <c r="Q3917" t="s">
        <v>53</v>
      </c>
    </row>
    <row r="3918" spans="2:17" hidden="1" x14ac:dyDescent="0.25">
      <c r="B3918">
        <v>129832</v>
      </c>
      <c r="C3918" t="s">
        <v>6983</v>
      </c>
      <c r="D3918" t="s">
        <v>6895</v>
      </c>
      <c r="E3918" t="s">
        <v>7753</v>
      </c>
      <c r="F3918" t="s">
        <v>7754</v>
      </c>
      <c r="G3918" t="s">
        <v>79</v>
      </c>
      <c r="H3918">
        <v>45638</v>
      </c>
      <c r="I3918">
        <v>696.94</v>
      </c>
      <c r="Q3918" t="s">
        <v>53</v>
      </c>
    </row>
    <row r="3919" spans="2:17" hidden="1" x14ac:dyDescent="0.25">
      <c r="B3919">
        <v>103423</v>
      </c>
      <c r="C3919" t="s">
        <v>82</v>
      </c>
      <c r="D3919" t="s">
        <v>6895</v>
      </c>
      <c r="E3919" t="s">
        <v>7755</v>
      </c>
      <c r="F3919" t="s">
        <v>6913</v>
      </c>
      <c r="G3919" t="s">
        <v>101</v>
      </c>
      <c r="H3919">
        <v>45677</v>
      </c>
      <c r="I3919">
        <v>2591.91</v>
      </c>
      <c r="Q3919" t="s">
        <v>53</v>
      </c>
    </row>
    <row r="3920" spans="2:17" hidden="1" x14ac:dyDescent="0.25">
      <c r="B3920">
        <v>103423</v>
      </c>
      <c r="C3920" t="s">
        <v>82</v>
      </c>
      <c r="D3920" t="s">
        <v>6895</v>
      </c>
      <c r="E3920" t="s">
        <v>7756</v>
      </c>
      <c r="F3920" t="s">
        <v>7757</v>
      </c>
      <c r="G3920" t="s">
        <v>101</v>
      </c>
      <c r="H3920">
        <v>45670</v>
      </c>
      <c r="I3920">
        <v>7480.92</v>
      </c>
      <c r="Q3920" t="s">
        <v>53</v>
      </c>
    </row>
    <row r="3921" spans="2:17" hidden="1" x14ac:dyDescent="0.25">
      <c r="B3921">
        <v>103423</v>
      </c>
      <c r="C3921" t="s">
        <v>82</v>
      </c>
      <c r="D3921" t="s">
        <v>6895</v>
      </c>
      <c r="E3921" t="s">
        <v>7758</v>
      </c>
      <c r="F3921" t="s">
        <v>7759</v>
      </c>
      <c r="G3921" t="s">
        <v>101</v>
      </c>
      <c r="H3921">
        <v>45673</v>
      </c>
      <c r="I3921">
        <v>1307.23</v>
      </c>
      <c r="Q3921" t="s">
        <v>53</v>
      </c>
    </row>
    <row r="3922" spans="2:17" hidden="1" x14ac:dyDescent="0.25">
      <c r="B3922">
        <v>129832</v>
      </c>
      <c r="C3922" t="s">
        <v>6983</v>
      </c>
      <c r="D3922" t="s">
        <v>6895</v>
      </c>
      <c r="E3922" t="s">
        <v>7760</v>
      </c>
      <c r="F3922" t="s">
        <v>7761</v>
      </c>
      <c r="G3922" t="s">
        <v>79</v>
      </c>
      <c r="H3922">
        <v>45680</v>
      </c>
      <c r="I3922">
        <v>270.02999999999997</v>
      </c>
      <c r="Q3922" t="s">
        <v>53</v>
      </c>
    </row>
    <row r="3923" spans="2:17" hidden="1" x14ac:dyDescent="0.25">
      <c r="B3923">
        <v>128340</v>
      </c>
      <c r="C3923" t="s">
        <v>137</v>
      </c>
      <c r="D3923" t="s">
        <v>6895</v>
      </c>
      <c r="E3923" t="s">
        <v>7762</v>
      </c>
      <c r="F3923" t="s">
        <v>7763</v>
      </c>
      <c r="G3923" t="s">
        <v>79</v>
      </c>
      <c r="H3923">
        <v>45636</v>
      </c>
      <c r="I3923">
        <v>705.92</v>
      </c>
      <c r="Q3923" t="s">
        <v>53</v>
      </c>
    </row>
    <row r="3924" spans="2:17" hidden="1" x14ac:dyDescent="0.25">
      <c r="B3924">
        <v>107786</v>
      </c>
      <c r="C3924" t="s">
        <v>242</v>
      </c>
      <c r="D3924" t="s">
        <v>6895</v>
      </c>
      <c r="E3924" t="s">
        <v>7764</v>
      </c>
      <c r="F3924" t="s">
        <v>7765</v>
      </c>
      <c r="G3924" t="s">
        <v>101</v>
      </c>
      <c r="H3924">
        <v>45684</v>
      </c>
      <c r="I3924">
        <v>573.75</v>
      </c>
      <c r="Q3924" t="s">
        <v>53</v>
      </c>
    </row>
    <row r="3925" spans="2:17" hidden="1" x14ac:dyDescent="0.25">
      <c r="B3925">
        <v>1056</v>
      </c>
      <c r="C3925" t="s">
        <v>422</v>
      </c>
      <c r="D3925" t="s">
        <v>6895</v>
      </c>
      <c r="E3925" t="s">
        <v>7766</v>
      </c>
      <c r="F3925" t="s">
        <v>7767</v>
      </c>
      <c r="G3925" t="s">
        <v>101</v>
      </c>
      <c r="H3925">
        <v>45701</v>
      </c>
      <c r="I3925">
        <v>268.75</v>
      </c>
      <c r="Q3925" t="s">
        <v>53</v>
      </c>
    </row>
    <row r="3926" spans="2:17" hidden="1" x14ac:dyDescent="0.25">
      <c r="B3926">
        <v>102775</v>
      </c>
      <c r="C3926" t="s">
        <v>75</v>
      </c>
      <c r="D3926" t="s">
        <v>6895</v>
      </c>
      <c r="E3926" t="s">
        <v>7768</v>
      </c>
      <c r="F3926" t="s">
        <v>6905</v>
      </c>
      <c r="G3926" t="s">
        <v>79</v>
      </c>
      <c r="H3926">
        <v>45597</v>
      </c>
      <c r="I3926">
        <v>9503.89</v>
      </c>
      <c r="Q3926" t="s">
        <v>53</v>
      </c>
    </row>
    <row r="3927" spans="2:17" hidden="1" x14ac:dyDescent="0.25">
      <c r="B3927">
        <v>104758</v>
      </c>
      <c r="C3927" t="s">
        <v>188</v>
      </c>
      <c r="D3927" t="s">
        <v>6895</v>
      </c>
      <c r="E3927" t="s">
        <v>7769</v>
      </c>
      <c r="F3927" t="s">
        <v>7770</v>
      </c>
      <c r="G3927" t="s">
        <v>101</v>
      </c>
      <c r="H3927">
        <v>45693</v>
      </c>
      <c r="I3927">
        <v>80.400000000000006</v>
      </c>
      <c r="Q3927" t="s">
        <v>53</v>
      </c>
    </row>
    <row r="3928" spans="2:17" hidden="1" x14ac:dyDescent="0.25">
      <c r="B3928">
        <v>104758</v>
      </c>
      <c r="C3928" t="s">
        <v>188</v>
      </c>
      <c r="D3928" t="s">
        <v>6895</v>
      </c>
      <c r="E3928" t="s">
        <v>7771</v>
      </c>
      <c r="F3928" t="s">
        <v>7772</v>
      </c>
      <c r="G3928" t="s">
        <v>101</v>
      </c>
      <c r="H3928">
        <v>45686</v>
      </c>
      <c r="I3928">
        <v>334.8</v>
      </c>
      <c r="Q3928" t="s">
        <v>53</v>
      </c>
    </row>
    <row r="3929" spans="2:17" hidden="1" x14ac:dyDescent="0.25">
      <c r="B3929">
        <v>129832</v>
      </c>
      <c r="C3929" t="s">
        <v>6983</v>
      </c>
      <c r="D3929" t="s">
        <v>6895</v>
      </c>
      <c r="E3929" t="s">
        <v>7773</v>
      </c>
      <c r="F3929" t="s">
        <v>7774</v>
      </c>
      <c r="G3929" t="s">
        <v>79</v>
      </c>
      <c r="H3929">
        <v>45649</v>
      </c>
      <c r="I3929">
        <v>910.56</v>
      </c>
      <c r="Q3929" t="s">
        <v>53</v>
      </c>
    </row>
    <row r="3930" spans="2:17" hidden="1" x14ac:dyDescent="0.25">
      <c r="B3930">
        <v>104758</v>
      </c>
      <c r="C3930" t="s">
        <v>188</v>
      </c>
      <c r="D3930" t="s">
        <v>6895</v>
      </c>
      <c r="E3930" t="s">
        <v>7775</v>
      </c>
      <c r="F3930" t="s">
        <v>7776</v>
      </c>
      <c r="G3930" t="s">
        <v>79</v>
      </c>
      <c r="H3930">
        <v>45642</v>
      </c>
      <c r="I3930">
        <v>29.05</v>
      </c>
      <c r="Q3930" t="s">
        <v>53</v>
      </c>
    </row>
    <row r="3931" spans="2:17" hidden="1" x14ac:dyDescent="0.25">
      <c r="B3931">
        <v>129832</v>
      </c>
      <c r="C3931" t="s">
        <v>6983</v>
      </c>
      <c r="D3931" t="s">
        <v>6895</v>
      </c>
      <c r="E3931" t="s">
        <v>7777</v>
      </c>
      <c r="F3931" t="s">
        <v>7116</v>
      </c>
      <c r="G3931" t="s">
        <v>79</v>
      </c>
      <c r="H3931">
        <v>45614</v>
      </c>
      <c r="I3931">
        <v>168.12</v>
      </c>
      <c r="Q3931" t="s">
        <v>53</v>
      </c>
    </row>
    <row r="3932" spans="2:17" hidden="1" x14ac:dyDescent="0.25">
      <c r="B3932">
        <v>107786</v>
      </c>
      <c r="C3932" t="s">
        <v>242</v>
      </c>
      <c r="D3932" t="s">
        <v>6895</v>
      </c>
      <c r="E3932" t="s">
        <v>7778</v>
      </c>
      <c r="F3932" t="s">
        <v>7779</v>
      </c>
      <c r="G3932" t="s">
        <v>79</v>
      </c>
      <c r="H3932">
        <v>45713</v>
      </c>
      <c r="I3932">
        <v>0</v>
      </c>
      <c r="Q3932" t="s">
        <v>53</v>
      </c>
    </row>
    <row r="3933" spans="2:17" hidden="1" x14ac:dyDescent="0.25">
      <c r="B3933">
        <v>107486</v>
      </c>
      <c r="C3933" t="s">
        <v>308</v>
      </c>
      <c r="D3933" t="s">
        <v>6895</v>
      </c>
      <c r="E3933" t="s">
        <v>7780</v>
      </c>
      <c r="F3933" t="s">
        <v>7781</v>
      </c>
      <c r="G3933" t="s">
        <v>101</v>
      </c>
      <c r="H3933">
        <v>45716</v>
      </c>
      <c r="I3933">
        <v>468.26</v>
      </c>
      <c r="Q3933" t="s">
        <v>53</v>
      </c>
    </row>
    <row r="3934" spans="2:17" hidden="1" x14ac:dyDescent="0.25">
      <c r="B3934">
        <v>129832</v>
      </c>
      <c r="C3934" t="s">
        <v>6983</v>
      </c>
      <c r="D3934" t="s">
        <v>6895</v>
      </c>
      <c r="E3934" t="s">
        <v>7782</v>
      </c>
      <c r="F3934" t="s">
        <v>7783</v>
      </c>
      <c r="G3934" t="s">
        <v>79</v>
      </c>
      <c r="H3934">
        <v>45637</v>
      </c>
      <c r="I3934">
        <v>514.08000000000004</v>
      </c>
      <c r="Q3934" t="s">
        <v>53</v>
      </c>
    </row>
    <row r="3935" spans="2:17" hidden="1" x14ac:dyDescent="0.25">
      <c r="B3935">
        <v>129832</v>
      </c>
      <c r="C3935" t="s">
        <v>6983</v>
      </c>
      <c r="D3935" t="s">
        <v>6895</v>
      </c>
      <c r="E3935" t="s">
        <v>7784</v>
      </c>
      <c r="F3935" t="s">
        <v>7785</v>
      </c>
      <c r="G3935" t="s">
        <v>79</v>
      </c>
      <c r="H3935">
        <v>45611</v>
      </c>
      <c r="I3935">
        <v>145.71</v>
      </c>
      <c r="Q3935" t="s">
        <v>53</v>
      </c>
    </row>
    <row r="3936" spans="2:17" hidden="1" x14ac:dyDescent="0.25">
      <c r="B3936">
        <v>107659</v>
      </c>
      <c r="C3936" t="s">
        <v>679</v>
      </c>
      <c r="D3936" t="s">
        <v>6895</v>
      </c>
      <c r="E3936" t="s">
        <v>7786</v>
      </c>
      <c r="F3936" t="s">
        <v>7787</v>
      </c>
      <c r="G3936" t="s">
        <v>79</v>
      </c>
      <c r="H3936">
        <v>45596</v>
      </c>
      <c r="I3936">
        <v>970.98</v>
      </c>
      <c r="Q3936" t="s">
        <v>53</v>
      </c>
    </row>
    <row r="3937" spans="2:17" hidden="1" x14ac:dyDescent="0.25">
      <c r="B3937">
        <v>129832</v>
      </c>
      <c r="C3937" t="s">
        <v>6983</v>
      </c>
      <c r="D3937" t="s">
        <v>6895</v>
      </c>
      <c r="E3937" t="s">
        <v>7788</v>
      </c>
      <c r="F3937" t="s">
        <v>7789</v>
      </c>
      <c r="G3937" t="s">
        <v>79</v>
      </c>
      <c r="H3937">
        <v>45673</v>
      </c>
      <c r="I3937">
        <v>22.5</v>
      </c>
      <c r="Q3937" t="s">
        <v>53</v>
      </c>
    </row>
    <row r="3938" spans="2:17" hidden="1" x14ac:dyDescent="0.25">
      <c r="B3938">
        <v>128340</v>
      </c>
      <c r="C3938" t="s">
        <v>137</v>
      </c>
      <c r="D3938" t="s">
        <v>6895</v>
      </c>
      <c r="E3938" t="s">
        <v>7790</v>
      </c>
      <c r="F3938" t="s">
        <v>7791</v>
      </c>
      <c r="G3938" t="s">
        <v>79</v>
      </c>
      <c r="H3938">
        <v>45660</v>
      </c>
      <c r="I3938">
        <v>93.21</v>
      </c>
      <c r="Q3938" t="s">
        <v>53</v>
      </c>
    </row>
    <row r="3939" spans="2:17" hidden="1" x14ac:dyDescent="0.25">
      <c r="B3939">
        <v>1582</v>
      </c>
      <c r="C3939" t="s">
        <v>7793</v>
      </c>
      <c r="D3939" t="s">
        <v>6895</v>
      </c>
      <c r="E3939" t="s">
        <v>7794</v>
      </c>
      <c r="F3939" t="s">
        <v>7795</v>
      </c>
      <c r="G3939" t="s">
        <v>79</v>
      </c>
      <c r="H3939">
        <v>45707</v>
      </c>
      <c r="I3939">
        <v>0</v>
      </c>
      <c r="Q3939" t="s">
        <v>53</v>
      </c>
    </row>
    <row r="3940" spans="2:17" hidden="1" x14ac:dyDescent="0.25">
      <c r="B3940">
        <v>129832</v>
      </c>
      <c r="C3940" t="s">
        <v>6983</v>
      </c>
      <c r="D3940" t="s">
        <v>6895</v>
      </c>
      <c r="E3940" t="s">
        <v>7796</v>
      </c>
      <c r="F3940" t="s">
        <v>7797</v>
      </c>
      <c r="G3940" t="s">
        <v>79</v>
      </c>
      <c r="H3940">
        <v>45632</v>
      </c>
      <c r="I3940">
        <v>2094.84</v>
      </c>
      <c r="Q3940" t="s">
        <v>53</v>
      </c>
    </row>
    <row r="3941" spans="2:17" hidden="1" x14ac:dyDescent="0.25">
      <c r="B3941">
        <v>104758</v>
      </c>
      <c r="C3941" t="s">
        <v>188</v>
      </c>
      <c r="D3941" t="s">
        <v>6895</v>
      </c>
      <c r="E3941" t="s">
        <v>7798</v>
      </c>
      <c r="F3941" t="s">
        <v>7799</v>
      </c>
      <c r="G3941" t="s">
        <v>79</v>
      </c>
      <c r="H3941">
        <v>45642</v>
      </c>
      <c r="I3941">
        <v>368.4</v>
      </c>
      <c r="Q3941" t="s">
        <v>53</v>
      </c>
    </row>
    <row r="3942" spans="2:17" hidden="1" x14ac:dyDescent="0.25">
      <c r="B3942">
        <v>129832</v>
      </c>
      <c r="C3942" t="s">
        <v>6983</v>
      </c>
      <c r="D3942" t="s">
        <v>6895</v>
      </c>
      <c r="E3942" t="s">
        <v>7800</v>
      </c>
      <c r="F3942" t="s">
        <v>7801</v>
      </c>
      <c r="G3942" t="s">
        <v>79</v>
      </c>
      <c r="H3942">
        <v>45597</v>
      </c>
      <c r="I3942">
        <v>44.48</v>
      </c>
      <c r="Q3942" t="s">
        <v>53</v>
      </c>
    </row>
    <row r="3943" spans="2:17" hidden="1" x14ac:dyDescent="0.25">
      <c r="B3943">
        <v>107786</v>
      </c>
      <c r="C3943" t="s">
        <v>242</v>
      </c>
      <c r="D3943" t="s">
        <v>6895</v>
      </c>
      <c r="E3943" t="s">
        <v>7802</v>
      </c>
      <c r="F3943" t="s">
        <v>7803</v>
      </c>
      <c r="G3943" t="s">
        <v>79</v>
      </c>
      <c r="H3943">
        <v>45622</v>
      </c>
      <c r="I3943">
        <v>197.27</v>
      </c>
      <c r="Q3943" t="s">
        <v>53</v>
      </c>
    </row>
    <row r="3944" spans="2:17" hidden="1" x14ac:dyDescent="0.25">
      <c r="B3944">
        <v>104758</v>
      </c>
      <c r="C3944" t="s">
        <v>188</v>
      </c>
      <c r="D3944" t="s">
        <v>6895</v>
      </c>
      <c r="E3944" t="s">
        <v>7804</v>
      </c>
      <c r="F3944" t="s">
        <v>7805</v>
      </c>
      <c r="G3944" t="s">
        <v>79</v>
      </c>
      <c r="H3944">
        <v>45660</v>
      </c>
      <c r="I3944">
        <v>321.60000000000002</v>
      </c>
      <c r="Q3944" t="s">
        <v>53</v>
      </c>
    </row>
    <row r="3945" spans="2:17" hidden="1" x14ac:dyDescent="0.25">
      <c r="B3945">
        <v>129832</v>
      </c>
      <c r="C3945" t="s">
        <v>6983</v>
      </c>
      <c r="D3945" t="s">
        <v>6895</v>
      </c>
      <c r="E3945" t="s">
        <v>7806</v>
      </c>
      <c r="F3945" t="s">
        <v>7807</v>
      </c>
      <c r="G3945" t="s">
        <v>79</v>
      </c>
      <c r="H3945">
        <v>45615</v>
      </c>
      <c r="I3945">
        <v>427.18</v>
      </c>
      <c r="Q3945" t="s">
        <v>53</v>
      </c>
    </row>
    <row r="3946" spans="2:17" hidden="1" x14ac:dyDescent="0.25">
      <c r="B3946">
        <v>1056</v>
      </c>
      <c r="C3946" t="s">
        <v>422</v>
      </c>
      <c r="D3946" t="s">
        <v>6895</v>
      </c>
      <c r="E3946" t="s">
        <v>7808</v>
      </c>
      <c r="F3946" t="s">
        <v>7767</v>
      </c>
      <c r="G3946" t="s">
        <v>101</v>
      </c>
      <c r="H3946">
        <v>45701</v>
      </c>
      <c r="I3946">
        <v>-18.75</v>
      </c>
      <c r="Q3946" t="s">
        <v>53</v>
      </c>
    </row>
    <row r="3947" spans="2:17" hidden="1" x14ac:dyDescent="0.25">
      <c r="B3947">
        <v>112410</v>
      </c>
      <c r="C3947" t="s">
        <v>7084</v>
      </c>
      <c r="D3947" t="s">
        <v>6895</v>
      </c>
      <c r="E3947" t="s">
        <v>7809</v>
      </c>
      <c r="F3947" t="s">
        <v>7810</v>
      </c>
      <c r="G3947" t="s">
        <v>79</v>
      </c>
      <c r="H3947">
        <v>45587</v>
      </c>
      <c r="I3947">
        <v>3432.05</v>
      </c>
      <c r="Q3947" t="s">
        <v>53</v>
      </c>
    </row>
    <row r="3948" spans="2:17" hidden="1" x14ac:dyDescent="0.25">
      <c r="B3948">
        <v>108164</v>
      </c>
      <c r="C3948" t="s">
        <v>86</v>
      </c>
      <c r="D3948" t="s">
        <v>6895</v>
      </c>
      <c r="E3948" t="s">
        <v>7811</v>
      </c>
      <c r="F3948" t="s">
        <v>7812</v>
      </c>
      <c r="G3948" t="s">
        <v>79</v>
      </c>
      <c r="H3948">
        <v>45601</v>
      </c>
      <c r="I3948">
        <v>170.33</v>
      </c>
      <c r="Q3948" t="s">
        <v>53</v>
      </c>
    </row>
    <row r="3949" spans="2:17" hidden="1" x14ac:dyDescent="0.25">
      <c r="B3949">
        <v>112410</v>
      </c>
      <c r="C3949" t="s">
        <v>7084</v>
      </c>
      <c r="D3949" t="s">
        <v>6895</v>
      </c>
      <c r="E3949" t="s">
        <v>7813</v>
      </c>
      <c r="F3949" t="s">
        <v>7814</v>
      </c>
      <c r="G3949" t="s">
        <v>101</v>
      </c>
      <c r="H3949">
        <v>45719</v>
      </c>
      <c r="I3949">
        <v>640.55999999999995</v>
      </c>
      <c r="Q3949" t="s">
        <v>53</v>
      </c>
    </row>
    <row r="3950" spans="2:17" hidden="1" x14ac:dyDescent="0.25">
      <c r="B3950">
        <v>129832</v>
      </c>
      <c r="C3950" t="s">
        <v>6983</v>
      </c>
      <c r="D3950" t="s">
        <v>6895</v>
      </c>
      <c r="E3950" t="s">
        <v>7815</v>
      </c>
      <c r="F3950" t="s">
        <v>7816</v>
      </c>
      <c r="G3950" t="s">
        <v>79</v>
      </c>
      <c r="H3950">
        <v>45673</v>
      </c>
      <c r="I3950">
        <v>767.03</v>
      </c>
      <c r="Q3950" t="s">
        <v>53</v>
      </c>
    </row>
    <row r="3951" spans="2:17" hidden="1" x14ac:dyDescent="0.25">
      <c r="B3951">
        <v>107486</v>
      </c>
      <c r="C3951" t="s">
        <v>308</v>
      </c>
      <c r="D3951" t="s">
        <v>6895</v>
      </c>
      <c r="E3951" t="s">
        <v>7817</v>
      </c>
      <c r="F3951" t="s">
        <v>7818</v>
      </c>
      <c r="G3951" t="s">
        <v>79</v>
      </c>
      <c r="H3951">
        <v>45646</v>
      </c>
      <c r="I3951">
        <v>46.34</v>
      </c>
      <c r="Q3951" t="s">
        <v>53</v>
      </c>
    </row>
    <row r="3952" spans="2:17" hidden="1" x14ac:dyDescent="0.25">
      <c r="B3952">
        <v>104758</v>
      </c>
      <c r="C3952" t="s">
        <v>188</v>
      </c>
      <c r="D3952" t="s">
        <v>6895</v>
      </c>
      <c r="E3952" t="s">
        <v>7819</v>
      </c>
      <c r="F3952" t="s">
        <v>7820</v>
      </c>
      <c r="G3952" t="s">
        <v>79</v>
      </c>
      <c r="H3952">
        <v>45596</v>
      </c>
      <c r="I3952">
        <v>241.2</v>
      </c>
      <c r="Q3952" t="s">
        <v>53</v>
      </c>
    </row>
    <row r="3953" spans="2:17" hidden="1" x14ac:dyDescent="0.25">
      <c r="B3953">
        <v>103423</v>
      </c>
      <c r="C3953" t="s">
        <v>82</v>
      </c>
      <c r="D3953" t="s">
        <v>6895</v>
      </c>
      <c r="E3953" t="s">
        <v>7821</v>
      </c>
      <c r="F3953" t="s">
        <v>7822</v>
      </c>
      <c r="G3953" t="s">
        <v>101</v>
      </c>
      <c r="H3953">
        <v>45642</v>
      </c>
      <c r="I3953">
        <v>3538.6</v>
      </c>
      <c r="Q3953" t="s">
        <v>53</v>
      </c>
    </row>
    <row r="3954" spans="2:17" hidden="1" x14ac:dyDescent="0.25">
      <c r="B3954">
        <v>129832</v>
      </c>
      <c r="C3954" t="s">
        <v>6983</v>
      </c>
      <c r="D3954" t="s">
        <v>6895</v>
      </c>
      <c r="E3954" t="s">
        <v>7823</v>
      </c>
      <c r="F3954" t="s">
        <v>7824</v>
      </c>
      <c r="G3954" t="s">
        <v>79</v>
      </c>
      <c r="H3954">
        <v>45673</v>
      </c>
      <c r="I3954">
        <v>56.6</v>
      </c>
      <c r="Q3954" t="s">
        <v>53</v>
      </c>
    </row>
    <row r="3955" spans="2:17" hidden="1" x14ac:dyDescent="0.25">
      <c r="B3955">
        <v>104758</v>
      </c>
      <c r="C3955" t="s">
        <v>188</v>
      </c>
      <c r="D3955" t="s">
        <v>6895</v>
      </c>
      <c r="E3955" t="s">
        <v>7825</v>
      </c>
      <c r="F3955" t="s">
        <v>7826</v>
      </c>
      <c r="G3955" t="s">
        <v>101</v>
      </c>
      <c r="H3955">
        <v>45692</v>
      </c>
      <c r="I3955">
        <v>163.52000000000001</v>
      </c>
      <c r="Q3955" t="s">
        <v>53</v>
      </c>
    </row>
    <row r="3956" spans="2:17" hidden="1" x14ac:dyDescent="0.25">
      <c r="B3956">
        <v>110041</v>
      </c>
      <c r="C3956" t="s">
        <v>1894</v>
      </c>
      <c r="D3956" t="s">
        <v>6895</v>
      </c>
      <c r="E3956" t="s">
        <v>7827</v>
      </c>
      <c r="F3956" t="s">
        <v>7828</v>
      </c>
      <c r="G3956" t="s">
        <v>79</v>
      </c>
      <c r="H3956">
        <v>45642</v>
      </c>
      <c r="I3956">
        <v>33.380000000000003</v>
      </c>
      <c r="Q3956" t="s">
        <v>53</v>
      </c>
    </row>
    <row r="3957" spans="2:17" hidden="1" x14ac:dyDescent="0.25">
      <c r="B3957">
        <v>112410</v>
      </c>
      <c r="C3957" t="s">
        <v>7084</v>
      </c>
      <c r="D3957" t="s">
        <v>6895</v>
      </c>
      <c r="E3957" t="s">
        <v>7829</v>
      </c>
      <c r="F3957" t="s">
        <v>7728</v>
      </c>
      <c r="G3957" t="s">
        <v>79</v>
      </c>
      <c r="H3957">
        <v>45566</v>
      </c>
      <c r="I3957">
        <v>8333.15</v>
      </c>
      <c r="Q3957" t="s">
        <v>53</v>
      </c>
    </row>
    <row r="3958" spans="2:17" hidden="1" x14ac:dyDescent="0.25">
      <c r="B3958">
        <v>112410</v>
      </c>
      <c r="C3958" t="s">
        <v>7084</v>
      </c>
      <c r="D3958" t="s">
        <v>6895</v>
      </c>
      <c r="E3958" t="s">
        <v>7830</v>
      </c>
      <c r="F3958" t="s">
        <v>7831</v>
      </c>
      <c r="G3958" t="s">
        <v>79</v>
      </c>
      <c r="H3958">
        <v>45691</v>
      </c>
      <c r="I3958">
        <v>2239.13</v>
      </c>
      <c r="Q3958" t="s">
        <v>53</v>
      </c>
    </row>
    <row r="3959" spans="2:17" hidden="1" x14ac:dyDescent="0.25">
      <c r="B3959">
        <v>103423</v>
      </c>
      <c r="C3959" t="s">
        <v>82</v>
      </c>
      <c r="D3959" t="s">
        <v>6895</v>
      </c>
      <c r="E3959" t="s">
        <v>7832</v>
      </c>
      <c r="F3959" t="s">
        <v>7833</v>
      </c>
      <c r="G3959" t="s">
        <v>101</v>
      </c>
      <c r="H3959">
        <v>45679</v>
      </c>
      <c r="I3959">
        <v>11621.39</v>
      </c>
      <c r="Q3959" t="s">
        <v>53</v>
      </c>
    </row>
    <row r="3960" spans="2:17" hidden="1" x14ac:dyDescent="0.25">
      <c r="B3960">
        <v>129832</v>
      </c>
      <c r="C3960" t="s">
        <v>6983</v>
      </c>
      <c r="D3960" t="s">
        <v>6895</v>
      </c>
      <c r="E3960" t="s">
        <v>7834</v>
      </c>
      <c r="F3960" t="s">
        <v>7835</v>
      </c>
      <c r="G3960" t="s">
        <v>79</v>
      </c>
      <c r="H3960">
        <v>45576</v>
      </c>
      <c r="I3960">
        <v>66.72</v>
      </c>
      <c r="Q3960" t="s">
        <v>53</v>
      </c>
    </row>
    <row r="3961" spans="2:17" hidden="1" x14ac:dyDescent="0.25">
      <c r="B3961">
        <v>104758</v>
      </c>
      <c r="C3961" t="s">
        <v>188</v>
      </c>
      <c r="D3961" t="s">
        <v>6895</v>
      </c>
      <c r="E3961" t="s">
        <v>7836</v>
      </c>
      <c r="F3961" t="s">
        <v>7837</v>
      </c>
      <c r="G3961" t="s">
        <v>79</v>
      </c>
      <c r="H3961">
        <v>45644</v>
      </c>
      <c r="I3961">
        <v>1624</v>
      </c>
      <c r="Q3961" t="s">
        <v>53</v>
      </c>
    </row>
    <row r="3962" spans="2:17" hidden="1" x14ac:dyDescent="0.25">
      <c r="B3962">
        <v>128340</v>
      </c>
      <c r="C3962" t="s">
        <v>137</v>
      </c>
      <c r="D3962" t="s">
        <v>6895</v>
      </c>
      <c r="E3962" t="s">
        <v>7838</v>
      </c>
      <c r="F3962" t="s">
        <v>7839</v>
      </c>
      <c r="G3962" t="s">
        <v>79</v>
      </c>
      <c r="H3962">
        <v>45638</v>
      </c>
      <c r="I3962">
        <v>481.62</v>
      </c>
      <c r="Q3962" t="s">
        <v>53</v>
      </c>
    </row>
    <row r="3963" spans="2:17" hidden="1" x14ac:dyDescent="0.25">
      <c r="B3963">
        <v>129832</v>
      </c>
      <c r="C3963" t="s">
        <v>6983</v>
      </c>
      <c r="D3963" t="s">
        <v>6895</v>
      </c>
      <c r="E3963" t="s">
        <v>7840</v>
      </c>
      <c r="F3963" t="s">
        <v>7841</v>
      </c>
      <c r="G3963" t="s">
        <v>79</v>
      </c>
      <c r="H3963">
        <v>45667</v>
      </c>
      <c r="I3963">
        <v>26.14</v>
      </c>
      <c r="Q3963" t="s">
        <v>53</v>
      </c>
    </row>
    <row r="3964" spans="2:17" hidden="1" x14ac:dyDescent="0.25">
      <c r="B3964">
        <v>104758</v>
      </c>
      <c r="C3964" t="s">
        <v>188</v>
      </c>
      <c r="D3964" t="s">
        <v>6895</v>
      </c>
      <c r="E3964" t="s">
        <v>7842</v>
      </c>
      <c r="F3964" t="s">
        <v>7843</v>
      </c>
      <c r="G3964" t="s">
        <v>79</v>
      </c>
      <c r="H3964">
        <v>45671</v>
      </c>
      <c r="I3964">
        <v>446.4</v>
      </c>
      <c r="Q3964" t="s">
        <v>53</v>
      </c>
    </row>
    <row r="3965" spans="2:17" hidden="1" x14ac:dyDescent="0.25">
      <c r="B3965">
        <v>103269</v>
      </c>
      <c r="C3965" t="s">
        <v>262</v>
      </c>
      <c r="D3965" t="s">
        <v>6895</v>
      </c>
      <c r="E3965" t="s">
        <v>7844</v>
      </c>
      <c r="F3965" t="s">
        <v>7845</v>
      </c>
      <c r="G3965" t="s">
        <v>101</v>
      </c>
      <c r="H3965">
        <v>45681</v>
      </c>
      <c r="I3965">
        <v>125.6</v>
      </c>
      <c r="Q3965" t="s">
        <v>53</v>
      </c>
    </row>
    <row r="3966" spans="2:17" hidden="1" x14ac:dyDescent="0.25">
      <c r="B3966">
        <v>129832</v>
      </c>
      <c r="C3966" t="s">
        <v>6983</v>
      </c>
      <c r="D3966" t="s">
        <v>6895</v>
      </c>
      <c r="E3966" t="s">
        <v>7846</v>
      </c>
      <c r="F3966" t="s">
        <v>7847</v>
      </c>
      <c r="G3966" t="s">
        <v>79</v>
      </c>
      <c r="H3966">
        <v>45574</v>
      </c>
      <c r="I3966">
        <v>667.2</v>
      </c>
      <c r="Q3966" t="s">
        <v>53</v>
      </c>
    </row>
    <row r="3967" spans="2:17" hidden="1" x14ac:dyDescent="0.25">
      <c r="B3967">
        <v>121550</v>
      </c>
      <c r="C3967" t="s">
        <v>418</v>
      </c>
      <c r="D3967" t="s">
        <v>6895</v>
      </c>
      <c r="E3967" t="s">
        <v>7848</v>
      </c>
      <c r="F3967" t="s">
        <v>6909</v>
      </c>
      <c r="G3967" t="s">
        <v>79</v>
      </c>
      <c r="H3967">
        <v>45588</v>
      </c>
      <c r="I3967">
        <v>1225.8499999999999</v>
      </c>
      <c r="Q3967" t="s">
        <v>53</v>
      </c>
    </row>
    <row r="3968" spans="2:17" hidden="1" x14ac:dyDescent="0.25">
      <c r="B3968">
        <v>128340</v>
      </c>
      <c r="C3968" t="s">
        <v>137</v>
      </c>
      <c r="D3968" t="s">
        <v>6895</v>
      </c>
      <c r="E3968" t="s">
        <v>7849</v>
      </c>
      <c r="F3968" t="s">
        <v>7850</v>
      </c>
      <c r="G3968" t="s">
        <v>101</v>
      </c>
      <c r="H3968">
        <v>45694</v>
      </c>
      <c r="I3968">
        <v>68.98</v>
      </c>
      <c r="Q3968" t="s">
        <v>53</v>
      </c>
    </row>
    <row r="3969" spans="2:17" hidden="1" x14ac:dyDescent="0.25">
      <c r="B3969">
        <v>107786</v>
      </c>
      <c r="C3969" t="s">
        <v>242</v>
      </c>
      <c r="D3969" t="s">
        <v>6895</v>
      </c>
      <c r="E3969" t="s">
        <v>7851</v>
      </c>
      <c r="F3969" t="s">
        <v>7852</v>
      </c>
      <c r="G3969" t="s">
        <v>101</v>
      </c>
      <c r="H3969">
        <v>45670</v>
      </c>
      <c r="I3969">
        <v>360.24</v>
      </c>
      <c r="Q3969" t="s">
        <v>53</v>
      </c>
    </row>
    <row r="3970" spans="2:17" hidden="1" x14ac:dyDescent="0.25">
      <c r="B3970">
        <v>103423</v>
      </c>
      <c r="C3970" t="s">
        <v>82</v>
      </c>
      <c r="D3970" t="s">
        <v>6895</v>
      </c>
      <c r="E3970" t="s">
        <v>7853</v>
      </c>
      <c r="F3970" t="s">
        <v>7854</v>
      </c>
      <c r="G3970" t="s">
        <v>101</v>
      </c>
      <c r="H3970">
        <v>45716</v>
      </c>
      <c r="I3970">
        <v>8385.09</v>
      </c>
      <c r="Q3970" t="s">
        <v>53</v>
      </c>
    </row>
    <row r="3971" spans="2:17" hidden="1" x14ac:dyDescent="0.25">
      <c r="B3971">
        <v>112410</v>
      </c>
      <c r="C3971" t="s">
        <v>7084</v>
      </c>
      <c r="D3971" t="s">
        <v>6895</v>
      </c>
      <c r="E3971" t="s">
        <v>7855</v>
      </c>
      <c r="F3971" t="s">
        <v>7856</v>
      </c>
      <c r="G3971" t="s">
        <v>79</v>
      </c>
      <c r="H3971">
        <v>45664</v>
      </c>
      <c r="I3971">
        <v>7176.75</v>
      </c>
      <c r="Q3971" t="s">
        <v>53</v>
      </c>
    </row>
    <row r="3972" spans="2:17" hidden="1" x14ac:dyDescent="0.25">
      <c r="B3972">
        <v>129832</v>
      </c>
      <c r="C3972" t="s">
        <v>6983</v>
      </c>
      <c r="D3972" t="s">
        <v>6895</v>
      </c>
      <c r="E3972" t="s">
        <v>7857</v>
      </c>
      <c r="F3972" t="s">
        <v>7148</v>
      </c>
      <c r="G3972" t="s">
        <v>79</v>
      </c>
      <c r="H3972">
        <v>45646</v>
      </c>
      <c r="I3972">
        <v>509.33</v>
      </c>
      <c r="Q3972" t="s">
        <v>53</v>
      </c>
    </row>
    <row r="3973" spans="2:17" hidden="1" x14ac:dyDescent="0.25">
      <c r="B3973">
        <v>129832</v>
      </c>
      <c r="C3973" t="s">
        <v>6983</v>
      </c>
      <c r="D3973" t="s">
        <v>6895</v>
      </c>
      <c r="E3973" t="s">
        <v>7858</v>
      </c>
      <c r="F3973" t="s">
        <v>7859</v>
      </c>
      <c r="G3973" t="s">
        <v>79</v>
      </c>
      <c r="H3973">
        <v>45672</v>
      </c>
      <c r="I3973">
        <v>59.54</v>
      </c>
      <c r="Q3973" t="s">
        <v>53</v>
      </c>
    </row>
    <row r="3974" spans="2:17" hidden="1" x14ac:dyDescent="0.25">
      <c r="B3974">
        <v>104758</v>
      </c>
      <c r="C3974" t="s">
        <v>188</v>
      </c>
      <c r="D3974" t="s">
        <v>6895</v>
      </c>
      <c r="E3974" t="s">
        <v>7860</v>
      </c>
      <c r="F3974" t="s">
        <v>7861</v>
      </c>
      <c r="G3974" t="s">
        <v>101</v>
      </c>
      <c r="H3974">
        <v>45673</v>
      </c>
      <c r="I3974">
        <v>3270.4</v>
      </c>
      <c r="Q3974" t="s">
        <v>53</v>
      </c>
    </row>
    <row r="3975" spans="2:17" hidden="1" x14ac:dyDescent="0.25">
      <c r="B3975">
        <v>102822</v>
      </c>
      <c r="C3975" t="s">
        <v>4566</v>
      </c>
      <c r="D3975" t="s">
        <v>6895</v>
      </c>
      <c r="E3975" t="s">
        <v>7862</v>
      </c>
      <c r="F3975" t="s">
        <v>7863</v>
      </c>
      <c r="G3975" t="s">
        <v>101</v>
      </c>
      <c r="H3975">
        <v>45693</v>
      </c>
      <c r="I3975">
        <v>295.05</v>
      </c>
      <c r="Q3975" t="s">
        <v>53</v>
      </c>
    </row>
    <row r="3976" spans="2:17" hidden="1" x14ac:dyDescent="0.25">
      <c r="B3976">
        <v>107786</v>
      </c>
      <c r="C3976" t="s">
        <v>242</v>
      </c>
      <c r="D3976" t="s">
        <v>6895</v>
      </c>
      <c r="E3976" t="s">
        <v>7864</v>
      </c>
      <c r="F3976" t="s">
        <v>7243</v>
      </c>
      <c r="G3976" t="s">
        <v>101</v>
      </c>
      <c r="H3976">
        <v>45666</v>
      </c>
      <c r="I3976">
        <v>-111.3</v>
      </c>
      <c r="Q3976" t="s">
        <v>53</v>
      </c>
    </row>
    <row r="3977" spans="2:17" hidden="1" x14ac:dyDescent="0.25">
      <c r="B3977">
        <v>107786</v>
      </c>
      <c r="C3977" t="s">
        <v>242</v>
      </c>
      <c r="D3977" t="s">
        <v>6895</v>
      </c>
      <c r="E3977" t="s">
        <v>7865</v>
      </c>
      <c r="F3977" t="s">
        <v>7866</v>
      </c>
      <c r="G3977" t="s">
        <v>79</v>
      </c>
      <c r="H3977">
        <v>45629</v>
      </c>
      <c r="I3977">
        <v>1291.78</v>
      </c>
      <c r="Q3977" t="s">
        <v>53</v>
      </c>
    </row>
    <row r="3978" spans="2:17" hidden="1" x14ac:dyDescent="0.25">
      <c r="B3978">
        <v>107776</v>
      </c>
      <c r="C3978" t="s">
        <v>151</v>
      </c>
      <c r="D3978" t="s">
        <v>6895</v>
      </c>
      <c r="E3978" t="s">
        <v>7867</v>
      </c>
      <c r="F3978" t="s">
        <v>7868</v>
      </c>
      <c r="G3978" t="s">
        <v>79</v>
      </c>
      <c r="H3978">
        <v>45566</v>
      </c>
      <c r="I3978">
        <v>1787.35</v>
      </c>
      <c r="Q3978" t="s">
        <v>53</v>
      </c>
    </row>
    <row r="3979" spans="2:17" hidden="1" x14ac:dyDescent="0.25">
      <c r="B3979">
        <v>104758</v>
      </c>
      <c r="C3979" t="s">
        <v>188</v>
      </c>
      <c r="D3979" t="s">
        <v>6895</v>
      </c>
      <c r="E3979" t="s">
        <v>7869</v>
      </c>
      <c r="F3979" t="s">
        <v>7870</v>
      </c>
      <c r="G3979" t="s">
        <v>79</v>
      </c>
      <c r="H3979">
        <v>45632</v>
      </c>
      <c r="I3979">
        <v>298.8</v>
      </c>
      <c r="Q3979" t="s">
        <v>53</v>
      </c>
    </row>
    <row r="3980" spans="2:17" hidden="1" x14ac:dyDescent="0.25">
      <c r="B3980">
        <v>103423</v>
      </c>
      <c r="C3980" t="s">
        <v>82</v>
      </c>
      <c r="D3980" t="s">
        <v>6895</v>
      </c>
      <c r="E3980" t="s">
        <v>7871</v>
      </c>
      <c r="F3980" t="s">
        <v>7872</v>
      </c>
      <c r="G3980" t="s">
        <v>101</v>
      </c>
      <c r="H3980">
        <v>45690</v>
      </c>
      <c r="I3980">
        <v>1142.23</v>
      </c>
      <c r="Q3980" t="s">
        <v>53</v>
      </c>
    </row>
    <row r="3981" spans="2:17" hidden="1" x14ac:dyDescent="0.25">
      <c r="B3981">
        <v>129832</v>
      </c>
      <c r="C3981" t="s">
        <v>6983</v>
      </c>
      <c r="D3981" t="s">
        <v>6895</v>
      </c>
      <c r="E3981" t="s">
        <v>7873</v>
      </c>
      <c r="F3981" t="s">
        <v>7874</v>
      </c>
      <c r="G3981" t="s">
        <v>79</v>
      </c>
      <c r="H3981">
        <v>45609</v>
      </c>
      <c r="I3981">
        <v>399.84</v>
      </c>
      <c r="Q3981" t="s">
        <v>53</v>
      </c>
    </row>
    <row r="3982" spans="2:17" hidden="1" x14ac:dyDescent="0.25">
      <c r="B3982">
        <v>121814</v>
      </c>
      <c r="C3982" t="s">
        <v>4267</v>
      </c>
      <c r="D3982" t="s">
        <v>6895</v>
      </c>
      <c r="E3982" t="s">
        <v>7875</v>
      </c>
      <c r="F3982" t="s">
        <v>7399</v>
      </c>
      <c r="G3982" t="s">
        <v>79</v>
      </c>
      <c r="H3982">
        <v>45614</v>
      </c>
      <c r="I3982">
        <v>3230.5</v>
      </c>
      <c r="Q3982" t="s">
        <v>53</v>
      </c>
    </row>
    <row r="3983" spans="2:17" hidden="1" x14ac:dyDescent="0.25">
      <c r="B3983">
        <v>108164</v>
      </c>
      <c r="C3983" t="s">
        <v>86</v>
      </c>
      <c r="D3983" t="s">
        <v>6895</v>
      </c>
      <c r="E3983" t="s">
        <v>7876</v>
      </c>
      <c r="F3983" t="s">
        <v>7877</v>
      </c>
      <c r="G3983" t="s">
        <v>79</v>
      </c>
      <c r="H3983">
        <v>45576</v>
      </c>
      <c r="I3983">
        <v>2294.16</v>
      </c>
      <c r="Q3983" t="s">
        <v>53</v>
      </c>
    </row>
    <row r="3984" spans="2:17" hidden="1" x14ac:dyDescent="0.25">
      <c r="B3984">
        <v>129832</v>
      </c>
      <c r="C3984" t="s">
        <v>6983</v>
      </c>
      <c r="D3984" t="s">
        <v>6895</v>
      </c>
      <c r="E3984" t="s">
        <v>7878</v>
      </c>
      <c r="F3984" t="s">
        <v>7879</v>
      </c>
      <c r="G3984" t="s">
        <v>79</v>
      </c>
      <c r="H3984">
        <v>45611</v>
      </c>
      <c r="I3984">
        <v>88.96</v>
      </c>
      <c r="Q3984" t="s">
        <v>53</v>
      </c>
    </row>
    <row r="3985" spans="2:17" hidden="1" x14ac:dyDescent="0.25">
      <c r="B3985">
        <v>107486</v>
      </c>
      <c r="C3985" t="s">
        <v>308</v>
      </c>
      <c r="D3985" t="s">
        <v>6895</v>
      </c>
      <c r="E3985" t="s">
        <v>7880</v>
      </c>
      <c r="F3985" t="s">
        <v>7881</v>
      </c>
      <c r="G3985" t="s">
        <v>79</v>
      </c>
      <c r="H3985">
        <v>45636</v>
      </c>
      <c r="I3985">
        <v>8582.0300000000007</v>
      </c>
      <c r="Q3985" t="s">
        <v>53</v>
      </c>
    </row>
    <row r="3986" spans="2:17" hidden="1" x14ac:dyDescent="0.25">
      <c r="B3986">
        <v>104758</v>
      </c>
      <c r="C3986" t="s">
        <v>188</v>
      </c>
      <c r="D3986" t="s">
        <v>6895</v>
      </c>
      <c r="E3986" t="s">
        <v>7882</v>
      </c>
      <c r="F3986" t="s">
        <v>7883</v>
      </c>
      <c r="G3986" t="s">
        <v>101</v>
      </c>
      <c r="H3986">
        <v>45688</v>
      </c>
      <c r="I3986">
        <v>402</v>
      </c>
      <c r="Q3986" t="s">
        <v>53</v>
      </c>
    </row>
    <row r="3987" spans="2:17" hidden="1" x14ac:dyDescent="0.25">
      <c r="B3987">
        <v>104758</v>
      </c>
      <c r="C3987" t="s">
        <v>188</v>
      </c>
      <c r="D3987" t="s">
        <v>6895</v>
      </c>
      <c r="E3987" t="s">
        <v>7884</v>
      </c>
      <c r="F3987" t="s">
        <v>7885</v>
      </c>
      <c r="G3987" t="s">
        <v>79</v>
      </c>
      <c r="H3987">
        <v>45666</v>
      </c>
      <c r="I3987">
        <v>4242.66</v>
      </c>
      <c r="Q3987" t="s">
        <v>53</v>
      </c>
    </row>
    <row r="3988" spans="2:17" hidden="1" x14ac:dyDescent="0.25">
      <c r="B3988">
        <v>108164</v>
      </c>
      <c r="C3988" t="s">
        <v>86</v>
      </c>
      <c r="D3988" t="s">
        <v>6895</v>
      </c>
      <c r="E3988" t="s">
        <v>7886</v>
      </c>
      <c r="F3988" t="s">
        <v>7887</v>
      </c>
      <c r="G3988" t="s">
        <v>101</v>
      </c>
      <c r="H3988">
        <v>45649</v>
      </c>
      <c r="I3988">
        <v>3340.06</v>
      </c>
      <c r="Q3988" t="s">
        <v>53</v>
      </c>
    </row>
    <row r="3989" spans="2:17" hidden="1" x14ac:dyDescent="0.25">
      <c r="B3989">
        <v>129832</v>
      </c>
      <c r="C3989" t="s">
        <v>6983</v>
      </c>
      <c r="D3989" t="s">
        <v>6895</v>
      </c>
      <c r="E3989" t="s">
        <v>7888</v>
      </c>
      <c r="F3989" t="s">
        <v>7889</v>
      </c>
      <c r="G3989" t="s">
        <v>79</v>
      </c>
      <c r="H3989">
        <v>45650</v>
      </c>
      <c r="I3989">
        <v>0</v>
      </c>
      <c r="Q3989" t="s">
        <v>53</v>
      </c>
    </row>
    <row r="3990" spans="2:17" hidden="1" x14ac:dyDescent="0.25">
      <c r="B3990">
        <v>104758</v>
      </c>
      <c r="C3990" t="s">
        <v>188</v>
      </c>
      <c r="D3990" t="s">
        <v>6895</v>
      </c>
      <c r="E3990" t="s">
        <v>7890</v>
      </c>
      <c r="F3990" t="s">
        <v>7891</v>
      </c>
      <c r="G3990" t="s">
        <v>79</v>
      </c>
      <c r="H3990">
        <v>45618</v>
      </c>
      <c r="I3990">
        <v>446.4</v>
      </c>
      <c r="Q3990" t="s">
        <v>53</v>
      </c>
    </row>
    <row r="3991" spans="2:17" hidden="1" x14ac:dyDescent="0.25">
      <c r="B3991">
        <v>128340</v>
      </c>
      <c r="C3991" t="s">
        <v>137</v>
      </c>
      <c r="D3991" t="s">
        <v>6895</v>
      </c>
      <c r="E3991" t="s">
        <v>7892</v>
      </c>
      <c r="F3991" t="s">
        <v>7893</v>
      </c>
      <c r="G3991" t="s">
        <v>79</v>
      </c>
      <c r="H3991">
        <v>45645</v>
      </c>
      <c r="I3991">
        <v>475.11</v>
      </c>
      <c r="Q3991" t="s">
        <v>53</v>
      </c>
    </row>
    <row r="3992" spans="2:17" hidden="1" x14ac:dyDescent="0.25">
      <c r="B3992">
        <v>102775</v>
      </c>
      <c r="C3992" t="s">
        <v>75</v>
      </c>
      <c r="D3992" t="s">
        <v>6895</v>
      </c>
      <c r="E3992" t="s">
        <v>7894</v>
      </c>
      <c r="F3992" t="s">
        <v>7895</v>
      </c>
      <c r="G3992" t="s">
        <v>101</v>
      </c>
      <c r="H3992">
        <v>45715</v>
      </c>
      <c r="I3992">
        <v>6670.03</v>
      </c>
      <c r="Q3992" t="s">
        <v>53</v>
      </c>
    </row>
    <row r="3993" spans="2:17" hidden="1" x14ac:dyDescent="0.25">
      <c r="B3993">
        <v>121550</v>
      </c>
      <c r="C3993" t="s">
        <v>418</v>
      </c>
      <c r="D3993" t="s">
        <v>6895</v>
      </c>
      <c r="E3993" t="s">
        <v>7896</v>
      </c>
      <c r="F3993" t="s">
        <v>7897</v>
      </c>
      <c r="G3993" t="s">
        <v>101</v>
      </c>
      <c r="H3993">
        <v>45652</v>
      </c>
      <c r="I3993">
        <v>2079.37</v>
      </c>
      <c r="Q3993" t="s">
        <v>53</v>
      </c>
    </row>
    <row r="3994" spans="2:17" hidden="1" x14ac:dyDescent="0.25">
      <c r="B3994">
        <v>129832</v>
      </c>
      <c r="C3994" t="s">
        <v>6983</v>
      </c>
      <c r="D3994" t="s">
        <v>6895</v>
      </c>
      <c r="E3994" t="s">
        <v>7898</v>
      </c>
      <c r="F3994" t="s">
        <v>7899</v>
      </c>
      <c r="G3994" t="s">
        <v>79</v>
      </c>
      <c r="H3994">
        <v>45611</v>
      </c>
      <c r="I3994">
        <v>208.24</v>
      </c>
      <c r="Q3994" t="s">
        <v>53</v>
      </c>
    </row>
    <row r="3995" spans="2:17" hidden="1" x14ac:dyDescent="0.25">
      <c r="B3995">
        <v>129832</v>
      </c>
      <c r="C3995" t="s">
        <v>6983</v>
      </c>
      <c r="D3995" t="s">
        <v>6895</v>
      </c>
      <c r="E3995" t="s">
        <v>7900</v>
      </c>
      <c r="F3995" t="s">
        <v>7901</v>
      </c>
      <c r="G3995" t="s">
        <v>79</v>
      </c>
      <c r="H3995">
        <v>45608</v>
      </c>
      <c r="I3995">
        <v>8.9700000000000006</v>
      </c>
      <c r="Q3995" t="s">
        <v>53</v>
      </c>
    </row>
    <row r="3996" spans="2:17" hidden="1" x14ac:dyDescent="0.25">
      <c r="B3996">
        <v>129832</v>
      </c>
      <c r="C3996" t="s">
        <v>6983</v>
      </c>
      <c r="D3996" t="s">
        <v>6895</v>
      </c>
      <c r="E3996" t="s">
        <v>7902</v>
      </c>
      <c r="F3996" t="s">
        <v>7903</v>
      </c>
      <c r="G3996" t="s">
        <v>79</v>
      </c>
      <c r="H3996">
        <v>45659</v>
      </c>
      <c r="I3996">
        <v>600</v>
      </c>
      <c r="Q3996" t="s">
        <v>53</v>
      </c>
    </row>
    <row r="3997" spans="2:17" hidden="1" x14ac:dyDescent="0.25">
      <c r="B3997">
        <v>107776</v>
      </c>
      <c r="C3997" t="s">
        <v>151</v>
      </c>
      <c r="D3997" t="s">
        <v>6895</v>
      </c>
      <c r="E3997" t="s">
        <v>7904</v>
      </c>
      <c r="F3997" t="s">
        <v>7905</v>
      </c>
      <c r="G3997" t="s">
        <v>79</v>
      </c>
      <c r="H3997">
        <v>45589</v>
      </c>
      <c r="I3997">
        <v>183.56</v>
      </c>
      <c r="Q3997" t="s">
        <v>53</v>
      </c>
    </row>
    <row r="3998" spans="2:17" hidden="1" x14ac:dyDescent="0.25">
      <c r="B3998">
        <v>129832</v>
      </c>
      <c r="C3998" t="s">
        <v>6983</v>
      </c>
      <c r="D3998" t="s">
        <v>6895</v>
      </c>
      <c r="E3998" t="s">
        <v>7906</v>
      </c>
      <c r="F3998" t="s">
        <v>7907</v>
      </c>
      <c r="G3998" t="s">
        <v>79</v>
      </c>
      <c r="H3998">
        <v>45667</v>
      </c>
      <c r="I3998">
        <v>1097.8399999999999</v>
      </c>
      <c r="Q3998" t="s">
        <v>53</v>
      </c>
    </row>
    <row r="3999" spans="2:17" hidden="1" x14ac:dyDescent="0.25">
      <c r="B3999">
        <v>129832</v>
      </c>
      <c r="C3999" t="s">
        <v>6983</v>
      </c>
      <c r="D3999" t="s">
        <v>6895</v>
      </c>
      <c r="E3999" t="s">
        <v>7908</v>
      </c>
      <c r="F3999" t="s">
        <v>7909</v>
      </c>
      <c r="G3999" t="s">
        <v>79</v>
      </c>
      <c r="H3999">
        <v>45568</v>
      </c>
      <c r="I3999">
        <v>29.77</v>
      </c>
      <c r="Q3999" t="s">
        <v>53</v>
      </c>
    </row>
    <row r="4000" spans="2:17" hidden="1" x14ac:dyDescent="0.25">
      <c r="B4000">
        <v>104758</v>
      </c>
      <c r="C4000" t="s">
        <v>188</v>
      </c>
      <c r="D4000" t="s">
        <v>6895</v>
      </c>
      <c r="E4000" t="s">
        <v>7910</v>
      </c>
      <c r="F4000" t="s">
        <v>7911</v>
      </c>
      <c r="G4000" t="s">
        <v>101</v>
      </c>
      <c r="H4000">
        <v>45674</v>
      </c>
      <c r="I4000">
        <v>111.6</v>
      </c>
      <c r="Q4000" t="s">
        <v>53</v>
      </c>
    </row>
    <row r="4001" spans="2:17" hidden="1" x14ac:dyDescent="0.25">
      <c r="B4001">
        <v>104758</v>
      </c>
      <c r="C4001" t="s">
        <v>188</v>
      </c>
      <c r="D4001" t="s">
        <v>6895</v>
      </c>
      <c r="E4001" t="s">
        <v>7912</v>
      </c>
      <c r="F4001" t="s">
        <v>7913</v>
      </c>
      <c r="G4001" t="s">
        <v>101</v>
      </c>
      <c r="H4001">
        <v>45685</v>
      </c>
      <c r="I4001">
        <v>819</v>
      </c>
      <c r="Q4001" t="s">
        <v>53</v>
      </c>
    </row>
    <row r="4002" spans="2:17" hidden="1" x14ac:dyDescent="0.25">
      <c r="B4002">
        <v>109455</v>
      </c>
      <c r="C4002" t="s">
        <v>312</v>
      </c>
      <c r="D4002" t="s">
        <v>6895</v>
      </c>
      <c r="E4002" t="s">
        <v>7914</v>
      </c>
      <c r="F4002" t="s">
        <v>7915</v>
      </c>
      <c r="G4002" t="s">
        <v>79</v>
      </c>
      <c r="H4002">
        <v>45643</v>
      </c>
      <c r="I4002">
        <v>0</v>
      </c>
      <c r="Q4002" t="s">
        <v>53</v>
      </c>
    </row>
    <row r="4003" spans="2:17" hidden="1" x14ac:dyDescent="0.25">
      <c r="B4003">
        <v>104758</v>
      </c>
      <c r="C4003" t="s">
        <v>188</v>
      </c>
      <c r="D4003" t="s">
        <v>6895</v>
      </c>
      <c r="E4003" t="s">
        <v>7916</v>
      </c>
      <c r="F4003" t="s">
        <v>7917</v>
      </c>
      <c r="G4003" t="s">
        <v>79</v>
      </c>
      <c r="H4003">
        <v>45644</v>
      </c>
      <c r="I4003">
        <v>7992</v>
      </c>
      <c r="Q4003" t="s">
        <v>53</v>
      </c>
    </row>
    <row r="4004" spans="2:17" hidden="1" x14ac:dyDescent="0.25">
      <c r="B4004">
        <v>103423</v>
      </c>
      <c r="C4004" t="s">
        <v>82</v>
      </c>
      <c r="D4004" t="s">
        <v>6895</v>
      </c>
      <c r="E4004" t="s">
        <v>7918</v>
      </c>
      <c r="F4004" t="s">
        <v>7919</v>
      </c>
      <c r="G4004" t="s">
        <v>101</v>
      </c>
      <c r="H4004">
        <v>45712</v>
      </c>
      <c r="I4004">
        <v>1045.33</v>
      </c>
      <c r="Q4004" t="s">
        <v>53</v>
      </c>
    </row>
    <row r="4005" spans="2:17" hidden="1" x14ac:dyDescent="0.25">
      <c r="B4005">
        <v>129832</v>
      </c>
      <c r="C4005" t="s">
        <v>6983</v>
      </c>
      <c r="D4005" t="s">
        <v>6895</v>
      </c>
      <c r="E4005" t="s">
        <v>7920</v>
      </c>
      <c r="F4005" t="s">
        <v>6856</v>
      </c>
      <c r="G4005" t="s">
        <v>79</v>
      </c>
      <c r="H4005">
        <v>45638</v>
      </c>
      <c r="I4005">
        <v>231.66</v>
      </c>
      <c r="Q4005" t="s">
        <v>53</v>
      </c>
    </row>
    <row r="4006" spans="2:17" hidden="1" x14ac:dyDescent="0.25">
      <c r="B4006">
        <v>107786</v>
      </c>
      <c r="C4006" t="s">
        <v>242</v>
      </c>
      <c r="D4006" t="s">
        <v>6895</v>
      </c>
      <c r="E4006" t="s">
        <v>7921</v>
      </c>
      <c r="F4006" t="s">
        <v>7922</v>
      </c>
      <c r="G4006" t="s">
        <v>79</v>
      </c>
      <c r="H4006">
        <v>45595</v>
      </c>
      <c r="I4006">
        <v>214.44</v>
      </c>
      <c r="Q4006" t="s">
        <v>53</v>
      </c>
    </row>
    <row r="4007" spans="2:17" hidden="1" x14ac:dyDescent="0.25">
      <c r="B4007">
        <v>103269</v>
      </c>
      <c r="C4007" t="s">
        <v>262</v>
      </c>
      <c r="D4007" t="s">
        <v>6895</v>
      </c>
      <c r="E4007" t="s">
        <v>7923</v>
      </c>
      <c r="F4007" t="s">
        <v>7924</v>
      </c>
      <c r="G4007" t="s">
        <v>79</v>
      </c>
      <c r="H4007">
        <v>45643</v>
      </c>
      <c r="I4007">
        <v>1371.75</v>
      </c>
      <c r="Q4007" t="s">
        <v>53</v>
      </c>
    </row>
    <row r="4008" spans="2:17" hidden="1" x14ac:dyDescent="0.25">
      <c r="B4008">
        <v>129832</v>
      </c>
      <c r="C4008" t="s">
        <v>6983</v>
      </c>
      <c r="D4008" t="s">
        <v>6895</v>
      </c>
      <c r="E4008" t="s">
        <v>7925</v>
      </c>
      <c r="F4008" t="s">
        <v>7926</v>
      </c>
      <c r="G4008" t="s">
        <v>79</v>
      </c>
      <c r="H4008">
        <v>45660</v>
      </c>
      <c r="I4008">
        <v>70.489999999999995</v>
      </c>
      <c r="Q4008" t="s">
        <v>53</v>
      </c>
    </row>
    <row r="4009" spans="2:17" hidden="1" x14ac:dyDescent="0.25">
      <c r="B4009">
        <v>129832</v>
      </c>
      <c r="C4009" t="s">
        <v>6983</v>
      </c>
      <c r="D4009" t="s">
        <v>6895</v>
      </c>
      <c r="E4009" t="s">
        <v>7927</v>
      </c>
      <c r="F4009" t="s">
        <v>7928</v>
      </c>
      <c r="G4009" t="s">
        <v>79</v>
      </c>
      <c r="H4009">
        <v>45674</v>
      </c>
      <c r="I4009">
        <v>2937</v>
      </c>
      <c r="Q4009" t="s">
        <v>53</v>
      </c>
    </row>
    <row r="4010" spans="2:17" hidden="1" x14ac:dyDescent="0.25">
      <c r="B4010">
        <v>129832</v>
      </c>
      <c r="C4010" t="s">
        <v>6983</v>
      </c>
      <c r="D4010" t="s">
        <v>6895</v>
      </c>
      <c r="E4010" t="s">
        <v>7929</v>
      </c>
      <c r="F4010" t="s">
        <v>7930</v>
      </c>
      <c r="G4010" t="s">
        <v>79</v>
      </c>
      <c r="H4010">
        <v>45587</v>
      </c>
      <c r="I4010">
        <v>1016</v>
      </c>
      <c r="Q4010" t="s">
        <v>53</v>
      </c>
    </row>
    <row r="4011" spans="2:17" hidden="1" x14ac:dyDescent="0.25">
      <c r="B4011">
        <v>102775</v>
      </c>
      <c r="C4011" t="s">
        <v>75</v>
      </c>
      <c r="D4011" t="s">
        <v>6895</v>
      </c>
      <c r="E4011" t="s">
        <v>7931</v>
      </c>
      <c r="F4011" t="s">
        <v>7422</v>
      </c>
      <c r="G4011" t="s">
        <v>101</v>
      </c>
      <c r="H4011">
        <v>45693</v>
      </c>
      <c r="I4011">
        <v>-304.07</v>
      </c>
      <c r="Q4011" t="s">
        <v>53</v>
      </c>
    </row>
    <row r="4012" spans="2:17" hidden="1" x14ac:dyDescent="0.25">
      <c r="B4012">
        <v>107776</v>
      </c>
      <c r="C4012" t="s">
        <v>151</v>
      </c>
      <c r="D4012" t="s">
        <v>6895</v>
      </c>
      <c r="E4012" t="s">
        <v>7932</v>
      </c>
      <c r="F4012" t="s">
        <v>7933</v>
      </c>
      <c r="G4012" t="s">
        <v>101</v>
      </c>
      <c r="H4012">
        <v>45705</v>
      </c>
      <c r="I4012">
        <v>491.43</v>
      </c>
      <c r="Q4012" t="s">
        <v>53</v>
      </c>
    </row>
    <row r="4013" spans="2:17" hidden="1" x14ac:dyDescent="0.25">
      <c r="B4013">
        <v>104758</v>
      </c>
      <c r="C4013" t="s">
        <v>188</v>
      </c>
      <c r="D4013" t="s">
        <v>6895</v>
      </c>
      <c r="E4013" t="s">
        <v>7934</v>
      </c>
      <c r="F4013" t="s">
        <v>7935</v>
      </c>
      <c r="G4013" t="s">
        <v>79</v>
      </c>
      <c r="H4013">
        <v>45632</v>
      </c>
      <c r="I4013">
        <v>446.4</v>
      </c>
      <c r="Q4013" t="s">
        <v>53</v>
      </c>
    </row>
    <row r="4014" spans="2:17" hidden="1" x14ac:dyDescent="0.25">
      <c r="B4014">
        <v>108164</v>
      </c>
      <c r="C4014" t="s">
        <v>86</v>
      </c>
      <c r="D4014" t="s">
        <v>6895</v>
      </c>
      <c r="E4014" t="s">
        <v>7936</v>
      </c>
      <c r="F4014" t="s">
        <v>7937</v>
      </c>
      <c r="G4014" t="s">
        <v>79</v>
      </c>
      <c r="H4014">
        <v>45602</v>
      </c>
      <c r="I4014">
        <v>1460.35</v>
      </c>
      <c r="Q4014" t="s">
        <v>53</v>
      </c>
    </row>
    <row r="4015" spans="2:17" hidden="1" x14ac:dyDescent="0.25">
      <c r="B4015">
        <v>104758</v>
      </c>
      <c r="C4015" t="s">
        <v>188</v>
      </c>
      <c r="D4015" t="s">
        <v>6895</v>
      </c>
      <c r="E4015" t="s">
        <v>7938</v>
      </c>
      <c r="F4015" t="s">
        <v>7939</v>
      </c>
      <c r="G4015" t="s">
        <v>79</v>
      </c>
      <c r="H4015">
        <v>45604</v>
      </c>
      <c r="I4015">
        <v>2251.1999999999998</v>
      </c>
      <c r="Q4015" t="s">
        <v>53</v>
      </c>
    </row>
    <row r="4016" spans="2:17" hidden="1" x14ac:dyDescent="0.25">
      <c r="B4016">
        <v>103423</v>
      </c>
      <c r="C4016" t="s">
        <v>82</v>
      </c>
      <c r="D4016" t="s">
        <v>6895</v>
      </c>
      <c r="E4016" t="s">
        <v>7940</v>
      </c>
      <c r="F4016" t="s">
        <v>7941</v>
      </c>
      <c r="G4016" t="s">
        <v>79</v>
      </c>
      <c r="H4016">
        <v>45615</v>
      </c>
      <c r="I4016">
        <v>5059.47</v>
      </c>
      <c r="Q4016" t="s">
        <v>53</v>
      </c>
    </row>
    <row r="4017" spans="2:17" hidden="1" x14ac:dyDescent="0.25">
      <c r="B4017">
        <v>104758</v>
      </c>
      <c r="C4017" t="s">
        <v>188</v>
      </c>
      <c r="D4017" t="s">
        <v>6895</v>
      </c>
      <c r="E4017" t="s">
        <v>7942</v>
      </c>
      <c r="F4017" t="s">
        <v>7943</v>
      </c>
      <c r="G4017" t="s">
        <v>79</v>
      </c>
      <c r="H4017">
        <v>45665</v>
      </c>
      <c r="I4017">
        <v>756</v>
      </c>
      <c r="Q4017" t="s">
        <v>53</v>
      </c>
    </row>
    <row r="4018" spans="2:17" hidden="1" x14ac:dyDescent="0.25">
      <c r="B4018">
        <v>122247</v>
      </c>
      <c r="C4018" t="s">
        <v>111</v>
      </c>
      <c r="D4018" t="s">
        <v>6895</v>
      </c>
      <c r="E4018" t="s">
        <v>7944</v>
      </c>
      <c r="F4018" t="s">
        <v>7945</v>
      </c>
      <c r="G4018" t="s">
        <v>79</v>
      </c>
      <c r="H4018">
        <v>45632</v>
      </c>
      <c r="I4018">
        <v>3078.1</v>
      </c>
      <c r="Q4018" t="s">
        <v>53</v>
      </c>
    </row>
    <row r="4019" spans="2:17" hidden="1" x14ac:dyDescent="0.25">
      <c r="B4019">
        <v>107486</v>
      </c>
      <c r="C4019" t="s">
        <v>308</v>
      </c>
      <c r="D4019" t="s">
        <v>6895</v>
      </c>
      <c r="E4019" t="s">
        <v>7946</v>
      </c>
      <c r="F4019" t="s">
        <v>7947</v>
      </c>
      <c r="G4019" t="s">
        <v>101</v>
      </c>
      <c r="H4019">
        <v>45709</v>
      </c>
      <c r="I4019">
        <v>468.26</v>
      </c>
      <c r="Q4019" t="s">
        <v>53</v>
      </c>
    </row>
    <row r="4020" spans="2:17" hidden="1" x14ac:dyDescent="0.25">
      <c r="B4020">
        <v>126695</v>
      </c>
      <c r="C4020" t="s">
        <v>167</v>
      </c>
      <c r="D4020" t="s">
        <v>6895</v>
      </c>
      <c r="E4020" t="s">
        <v>7948</v>
      </c>
      <c r="F4020" t="s">
        <v>7949</v>
      </c>
      <c r="G4020" t="s">
        <v>79</v>
      </c>
      <c r="H4020">
        <v>45644</v>
      </c>
      <c r="I4020">
        <v>7981.91</v>
      </c>
      <c r="Q4020" t="s">
        <v>53</v>
      </c>
    </row>
    <row r="4021" spans="2:17" hidden="1" x14ac:dyDescent="0.25">
      <c r="B4021">
        <v>107786</v>
      </c>
      <c r="C4021" t="s">
        <v>242</v>
      </c>
      <c r="D4021" t="s">
        <v>6895</v>
      </c>
      <c r="E4021" t="s">
        <v>7950</v>
      </c>
      <c r="F4021" t="s">
        <v>7951</v>
      </c>
      <c r="G4021" t="s">
        <v>79</v>
      </c>
      <c r="H4021">
        <v>45573</v>
      </c>
      <c r="I4021">
        <v>721.65</v>
      </c>
      <c r="Q4021" t="s">
        <v>53</v>
      </c>
    </row>
    <row r="4022" spans="2:17" hidden="1" x14ac:dyDescent="0.25">
      <c r="B4022">
        <v>108164</v>
      </c>
      <c r="C4022" t="s">
        <v>86</v>
      </c>
      <c r="D4022" t="s">
        <v>6895</v>
      </c>
      <c r="E4022" t="s">
        <v>7952</v>
      </c>
      <c r="F4022" t="s">
        <v>7953</v>
      </c>
      <c r="G4022" t="s">
        <v>79</v>
      </c>
      <c r="H4022">
        <v>45643</v>
      </c>
      <c r="I4022">
        <v>2760.24</v>
      </c>
      <c r="Q4022" t="s">
        <v>53</v>
      </c>
    </row>
    <row r="4023" spans="2:17" hidden="1" x14ac:dyDescent="0.25">
      <c r="B4023">
        <v>129832</v>
      </c>
      <c r="C4023" t="s">
        <v>6983</v>
      </c>
      <c r="D4023" t="s">
        <v>6895</v>
      </c>
      <c r="E4023" t="s">
        <v>7954</v>
      </c>
      <c r="F4023" t="s">
        <v>7955</v>
      </c>
      <c r="G4023" t="s">
        <v>79</v>
      </c>
      <c r="H4023">
        <v>45594</v>
      </c>
      <c r="I4023">
        <v>2260.9</v>
      </c>
      <c r="Q4023" t="s">
        <v>53</v>
      </c>
    </row>
    <row r="4024" spans="2:17" hidden="1" x14ac:dyDescent="0.25">
      <c r="B4024">
        <v>102775</v>
      </c>
      <c r="C4024" t="s">
        <v>75</v>
      </c>
      <c r="D4024" t="s">
        <v>6895</v>
      </c>
      <c r="E4024" t="s">
        <v>7956</v>
      </c>
      <c r="F4024" t="s">
        <v>7957</v>
      </c>
      <c r="G4024" t="s">
        <v>79</v>
      </c>
      <c r="H4024">
        <v>45590</v>
      </c>
      <c r="I4024">
        <v>3031.2</v>
      </c>
      <c r="Q4024" t="s">
        <v>53</v>
      </c>
    </row>
    <row r="4025" spans="2:17" hidden="1" x14ac:dyDescent="0.25">
      <c r="B4025">
        <v>108164</v>
      </c>
      <c r="C4025" t="s">
        <v>86</v>
      </c>
      <c r="D4025" t="s">
        <v>6895</v>
      </c>
      <c r="E4025" t="s">
        <v>7958</v>
      </c>
      <c r="F4025" t="s">
        <v>6987</v>
      </c>
      <c r="G4025" t="s">
        <v>101</v>
      </c>
      <c r="H4025">
        <v>45715</v>
      </c>
      <c r="I4025">
        <v>164.56</v>
      </c>
      <c r="Q4025" t="s">
        <v>53</v>
      </c>
    </row>
    <row r="4026" spans="2:17" hidden="1" x14ac:dyDescent="0.25">
      <c r="B4026">
        <v>122459</v>
      </c>
      <c r="C4026" t="s">
        <v>7743</v>
      </c>
      <c r="D4026" t="s">
        <v>6895</v>
      </c>
      <c r="E4026" t="s">
        <v>7959</v>
      </c>
      <c r="F4026" t="s">
        <v>7960</v>
      </c>
      <c r="G4026" t="s">
        <v>101</v>
      </c>
      <c r="H4026">
        <v>45707</v>
      </c>
      <c r="I4026">
        <v>964.8</v>
      </c>
      <c r="Q4026" t="s">
        <v>53</v>
      </c>
    </row>
    <row r="4027" spans="2:17" hidden="1" x14ac:dyDescent="0.25">
      <c r="B4027">
        <v>103269</v>
      </c>
      <c r="C4027" t="s">
        <v>262</v>
      </c>
      <c r="D4027" t="s">
        <v>6895</v>
      </c>
      <c r="E4027" t="s">
        <v>7961</v>
      </c>
      <c r="F4027" t="s">
        <v>7962</v>
      </c>
      <c r="G4027" t="s">
        <v>79</v>
      </c>
      <c r="H4027">
        <v>45656</v>
      </c>
      <c r="I4027">
        <v>169.17</v>
      </c>
      <c r="Q4027" t="s">
        <v>53</v>
      </c>
    </row>
    <row r="4028" spans="2:17" hidden="1" x14ac:dyDescent="0.25">
      <c r="B4028">
        <v>110041</v>
      </c>
      <c r="C4028" t="s">
        <v>1894</v>
      </c>
      <c r="D4028" t="s">
        <v>6895</v>
      </c>
      <c r="E4028" t="s">
        <v>7963</v>
      </c>
      <c r="F4028" t="s">
        <v>7964</v>
      </c>
      <c r="G4028" t="s">
        <v>79</v>
      </c>
      <c r="H4028">
        <v>45688</v>
      </c>
      <c r="I4028">
        <v>2878</v>
      </c>
      <c r="Q4028" t="s">
        <v>53</v>
      </c>
    </row>
    <row r="4029" spans="2:17" hidden="1" x14ac:dyDescent="0.25">
      <c r="B4029">
        <v>104758</v>
      </c>
      <c r="C4029" t="s">
        <v>188</v>
      </c>
      <c r="D4029" t="s">
        <v>6895</v>
      </c>
      <c r="E4029" t="s">
        <v>7965</v>
      </c>
      <c r="F4029" t="s">
        <v>7966</v>
      </c>
      <c r="G4029" t="s">
        <v>79</v>
      </c>
      <c r="H4029">
        <v>45629</v>
      </c>
      <c r="I4029">
        <v>566.71</v>
      </c>
      <c r="Q4029" t="s">
        <v>53</v>
      </c>
    </row>
    <row r="4030" spans="2:17" hidden="1" x14ac:dyDescent="0.25">
      <c r="B4030">
        <v>129832</v>
      </c>
      <c r="C4030" t="s">
        <v>6983</v>
      </c>
      <c r="D4030" t="s">
        <v>6895</v>
      </c>
      <c r="E4030" t="s">
        <v>7967</v>
      </c>
      <c r="F4030" t="s">
        <v>7968</v>
      </c>
      <c r="G4030" t="s">
        <v>79</v>
      </c>
      <c r="H4030">
        <v>45615</v>
      </c>
      <c r="I4030">
        <v>94.14</v>
      </c>
      <c r="Q4030" t="s">
        <v>53</v>
      </c>
    </row>
    <row r="4031" spans="2:17" hidden="1" x14ac:dyDescent="0.25">
      <c r="B4031">
        <v>108186</v>
      </c>
      <c r="C4031" t="s">
        <v>624</v>
      </c>
      <c r="D4031" t="s">
        <v>6895</v>
      </c>
      <c r="E4031" t="s">
        <v>7969</v>
      </c>
      <c r="F4031" t="s">
        <v>7519</v>
      </c>
      <c r="G4031" t="s">
        <v>79</v>
      </c>
      <c r="H4031">
        <v>45701</v>
      </c>
      <c r="I4031">
        <v>5059</v>
      </c>
      <c r="Q4031" t="s">
        <v>53</v>
      </c>
    </row>
    <row r="4032" spans="2:17" hidden="1" x14ac:dyDescent="0.25">
      <c r="B4032">
        <v>129832</v>
      </c>
      <c r="C4032" t="s">
        <v>6983</v>
      </c>
      <c r="D4032" t="s">
        <v>6895</v>
      </c>
      <c r="E4032" t="s">
        <v>7970</v>
      </c>
      <c r="F4032" t="s">
        <v>7971</v>
      </c>
      <c r="G4032" t="s">
        <v>79</v>
      </c>
      <c r="H4032">
        <v>45642</v>
      </c>
      <c r="I4032">
        <v>148.9</v>
      </c>
      <c r="Q4032" t="s">
        <v>53</v>
      </c>
    </row>
    <row r="4033" spans="2:17" hidden="1" x14ac:dyDescent="0.25">
      <c r="B4033">
        <v>103423</v>
      </c>
      <c r="C4033" t="s">
        <v>82</v>
      </c>
      <c r="D4033" t="s">
        <v>6895</v>
      </c>
      <c r="E4033" t="s">
        <v>7972</v>
      </c>
      <c r="F4033" t="s">
        <v>7388</v>
      </c>
      <c r="G4033" t="s">
        <v>79</v>
      </c>
      <c r="H4033">
        <v>45637</v>
      </c>
      <c r="I4033">
        <v>785.77</v>
      </c>
      <c r="Q4033" t="s">
        <v>53</v>
      </c>
    </row>
    <row r="4034" spans="2:17" hidden="1" x14ac:dyDescent="0.25">
      <c r="B4034">
        <v>129612</v>
      </c>
      <c r="C4034" t="s">
        <v>282</v>
      </c>
      <c r="D4034" t="s">
        <v>6895</v>
      </c>
      <c r="E4034" t="s">
        <v>7973</v>
      </c>
      <c r="F4034" t="s">
        <v>7055</v>
      </c>
      <c r="G4034" t="s">
        <v>79</v>
      </c>
      <c r="H4034">
        <v>45667</v>
      </c>
      <c r="I4034">
        <v>-29058.89</v>
      </c>
      <c r="Q4034" t="s">
        <v>53</v>
      </c>
    </row>
    <row r="4035" spans="2:17" hidden="1" x14ac:dyDescent="0.25">
      <c r="B4035">
        <v>129832</v>
      </c>
      <c r="C4035" t="s">
        <v>6983</v>
      </c>
      <c r="D4035" t="s">
        <v>6895</v>
      </c>
      <c r="E4035" t="s">
        <v>7974</v>
      </c>
      <c r="F4035" t="s">
        <v>7975</v>
      </c>
      <c r="G4035" t="s">
        <v>79</v>
      </c>
      <c r="H4035">
        <v>45646</v>
      </c>
      <c r="I4035">
        <v>6579.04</v>
      </c>
      <c r="Q4035" t="s">
        <v>53</v>
      </c>
    </row>
    <row r="4036" spans="2:17" hidden="1" x14ac:dyDescent="0.25">
      <c r="B4036">
        <v>129832</v>
      </c>
      <c r="C4036" t="s">
        <v>6983</v>
      </c>
      <c r="D4036" t="s">
        <v>6895</v>
      </c>
      <c r="E4036" t="s">
        <v>7976</v>
      </c>
      <c r="F4036" t="s">
        <v>7977</v>
      </c>
      <c r="G4036" t="s">
        <v>79</v>
      </c>
      <c r="H4036">
        <v>45608</v>
      </c>
      <c r="I4036">
        <v>17.940000000000001</v>
      </c>
      <c r="Q4036" t="s">
        <v>53</v>
      </c>
    </row>
    <row r="4037" spans="2:17" hidden="1" x14ac:dyDescent="0.25">
      <c r="B4037">
        <v>107786</v>
      </c>
      <c r="C4037" t="s">
        <v>242</v>
      </c>
      <c r="D4037" t="s">
        <v>6895</v>
      </c>
      <c r="E4037" t="s">
        <v>7978</v>
      </c>
      <c r="F4037" t="s">
        <v>7979</v>
      </c>
      <c r="G4037" t="s">
        <v>79</v>
      </c>
      <c r="H4037">
        <v>45603</v>
      </c>
      <c r="I4037">
        <v>5155.04</v>
      </c>
      <c r="Q4037" t="s">
        <v>53</v>
      </c>
    </row>
    <row r="4038" spans="2:17" hidden="1" x14ac:dyDescent="0.25">
      <c r="B4038">
        <v>104758</v>
      </c>
      <c r="C4038" t="s">
        <v>188</v>
      </c>
      <c r="D4038" t="s">
        <v>6895</v>
      </c>
      <c r="E4038" t="s">
        <v>7980</v>
      </c>
      <c r="F4038" t="s">
        <v>7057</v>
      </c>
      <c r="G4038" t="s">
        <v>79</v>
      </c>
      <c r="H4038">
        <v>45639</v>
      </c>
      <c r="I4038">
        <v>-62389.760000000002</v>
      </c>
      <c r="Q4038" t="s">
        <v>53</v>
      </c>
    </row>
    <row r="4039" spans="2:17" hidden="1" x14ac:dyDescent="0.25">
      <c r="B4039">
        <v>129832</v>
      </c>
      <c r="C4039" t="s">
        <v>6983</v>
      </c>
      <c r="D4039" t="s">
        <v>6895</v>
      </c>
      <c r="E4039" t="s">
        <v>7981</v>
      </c>
      <c r="F4039" t="s">
        <v>7982</v>
      </c>
      <c r="G4039" t="s">
        <v>79</v>
      </c>
      <c r="H4039">
        <v>45673</v>
      </c>
      <c r="I4039">
        <v>5851.6</v>
      </c>
      <c r="Q4039" t="s">
        <v>53</v>
      </c>
    </row>
    <row r="4040" spans="2:17" hidden="1" x14ac:dyDescent="0.25">
      <c r="B4040">
        <v>126695</v>
      </c>
      <c r="C4040" t="s">
        <v>167</v>
      </c>
      <c r="D4040" t="s">
        <v>6895</v>
      </c>
      <c r="E4040" t="s">
        <v>7983</v>
      </c>
      <c r="F4040" t="s">
        <v>7984</v>
      </c>
      <c r="G4040" t="s">
        <v>79</v>
      </c>
      <c r="H4040">
        <v>45614</v>
      </c>
      <c r="I4040">
        <v>8649.36</v>
      </c>
      <c r="Q4040" t="s">
        <v>53</v>
      </c>
    </row>
    <row r="4041" spans="2:17" hidden="1" x14ac:dyDescent="0.25">
      <c r="B4041">
        <v>103423</v>
      </c>
      <c r="C4041" t="s">
        <v>82</v>
      </c>
      <c r="D4041" t="s">
        <v>6895</v>
      </c>
      <c r="E4041" t="s">
        <v>7985</v>
      </c>
      <c r="F4041" t="s">
        <v>7986</v>
      </c>
      <c r="G4041" t="s">
        <v>101</v>
      </c>
      <c r="H4041">
        <v>45643</v>
      </c>
      <c r="I4041">
        <v>2503.3200000000002</v>
      </c>
      <c r="Q4041" t="s">
        <v>53</v>
      </c>
    </row>
    <row r="4042" spans="2:17" hidden="1" x14ac:dyDescent="0.25">
      <c r="B4042">
        <v>128340</v>
      </c>
      <c r="C4042" t="s">
        <v>137</v>
      </c>
      <c r="D4042" t="s">
        <v>6895</v>
      </c>
      <c r="E4042" t="s">
        <v>7987</v>
      </c>
      <c r="F4042" t="s">
        <v>7222</v>
      </c>
      <c r="G4042" t="s">
        <v>101</v>
      </c>
      <c r="H4042">
        <v>45709</v>
      </c>
      <c r="I4042">
        <v>8344.7999999999993</v>
      </c>
      <c r="Q4042" t="s">
        <v>53</v>
      </c>
    </row>
    <row r="4043" spans="2:17" hidden="1" x14ac:dyDescent="0.25">
      <c r="B4043">
        <v>107486</v>
      </c>
      <c r="C4043" t="s">
        <v>308</v>
      </c>
      <c r="D4043" t="s">
        <v>6895</v>
      </c>
      <c r="E4043" t="s">
        <v>7988</v>
      </c>
      <c r="F4043" t="s">
        <v>7699</v>
      </c>
      <c r="G4043" t="s">
        <v>79</v>
      </c>
      <c r="H4043">
        <v>45595</v>
      </c>
      <c r="I4043">
        <v>31.38</v>
      </c>
      <c r="Q4043" t="s">
        <v>53</v>
      </c>
    </row>
    <row r="4044" spans="2:17" hidden="1" x14ac:dyDescent="0.25">
      <c r="B4044">
        <v>102775</v>
      </c>
      <c r="C4044" t="s">
        <v>75</v>
      </c>
      <c r="D4044" t="s">
        <v>6895</v>
      </c>
      <c r="E4044" t="s">
        <v>7989</v>
      </c>
      <c r="F4044" t="s">
        <v>7990</v>
      </c>
      <c r="G4044" t="s">
        <v>101</v>
      </c>
      <c r="H4044">
        <v>45663</v>
      </c>
      <c r="I4044">
        <v>1456.57</v>
      </c>
      <c r="Q4044" t="s">
        <v>53</v>
      </c>
    </row>
    <row r="4045" spans="2:17" hidden="1" x14ac:dyDescent="0.25">
      <c r="B4045">
        <v>110041</v>
      </c>
      <c r="C4045" t="s">
        <v>1894</v>
      </c>
      <c r="D4045" t="s">
        <v>6895</v>
      </c>
      <c r="E4045" t="s">
        <v>7991</v>
      </c>
      <c r="F4045" t="s">
        <v>7992</v>
      </c>
      <c r="G4045" t="s">
        <v>79</v>
      </c>
      <c r="H4045">
        <v>45576</v>
      </c>
      <c r="I4045">
        <v>176.9</v>
      </c>
      <c r="Q4045" t="s">
        <v>53</v>
      </c>
    </row>
    <row r="4046" spans="2:17" hidden="1" x14ac:dyDescent="0.25">
      <c r="B4046">
        <v>129832</v>
      </c>
      <c r="C4046" t="s">
        <v>6983</v>
      </c>
      <c r="D4046" t="s">
        <v>6895</v>
      </c>
      <c r="E4046" t="s">
        <v>7993</v>
      </c>
      <c r="F4046" t="s">
        <v>7994</v>
      </c>
      <c r="G4046" t="s">
        <v>79</v>
      </c>
      <c r="H4046">
        <v>45587</v>
      </c>
      <c r="I4046">
        <v>66.72</v>
      </c>
      <c r="Q4046" t="s">
        <v>53</v>
      </c>
    </row>
    <row r="4047" spans="2:17" hidden="1" x14ac:dyDescent="0.25">
      <c r="B4047">
        <v>107786</v>
      </c>
      <c r="C4047" t="s">
        <v>242</v>
      </c>
      <c r="D4047" t="s">
        <v>6895</v>
      </c>
      <c r="E4047" t="s">
        <v>7995</v>
      </c>
      <c r="F4047" t="s">
        <v>7996</v>
      </c>
      <c r="G4047" t="s">
        <v>79</v>
      </c>
      <c r="H4047">
        <v>45573</v>
      </c>
      <c r="I4047">
        <v>47.78</v>
      </c>
      <c r="Q4047" t="s">
        <v>53</v>
      </c>
    </row>
    <row r="4048" spans="2:17" hidden="1" x14ac:dyDescent="0.25">
      <c r="B4048">
        <v>129832</v>
      </c>
      <c r="C4048" t="s">
        <v>6983</v>
      </c>
      <c r="D4048" t="s">
        <v>6895</v>
      </c>
      <c r="E4048" t="s">
        <v>7997</v>
      </c>
      <c r="F4048" t="s">
        <v>7998</v>
      </c>
      <c r="G4048" t="s">
        <v>79</v>
      </c>
      <c r="H4048">
        <v>45638</v>
      </c>
      <c r="I4048">
        <v>120.4</v>
      </c>
      <c r="Q4048" t="s">
        <v>53</v>
      </c>
    </row>
    <row r="4049" spans="2:17" hidden="1" x14ac:dyDescent="0.25">
      <c r="B4049">
        <v>107786</v>
      </c>
      <c r="C4049" t="s">
        <v>242</v>
      </c>
      <c r="D4049" t="s">
        <v>6895</v>
      </c>
      <c r="E4049" t="s">
        <v>7999</v>
      </c>
      <c r="F4049" t="s">
        <v>8000</v>
      </c>
      <c r="G4049" t="s">
        <v>101</v>
      </c>
      <c r="H4049">
        <v>45686</v>
      </c>
      <c r="I4049">
        <v>905.76</v>
      </c>
      <c r="Q4049" t="s">
        <v>53</v>
      </c>
    </row>
    <row r="4050" spans="2:17" hidden="1" x14ac:dyDescent="0.25">
      <c r="B4050">
        <v>129832</v>
      </c>
      <c r="C4050" t="s">
        <v>6983</v>
      </c>
      <c r="D4050" t="s">
        <v>6895</v>
      </c>
      <c r="E4050" t="s">
        <v>8001</v>
      </c>
      <c r="F4050" t="s">
        <v>8002</v>
      </c>
      <c r="G4050" t="s">
        <v>79</v>
      </c>
      <c r="H4050">
        <v>45644</v>
      </c>
      <c r="I4050">
        <v>109</v>
      </c>
      <c r="Q4050" t="s">
        <v>53</v>
      </c>
    </row>
    <row r="4051" spans="2:17" hidden="1" x14ac:dyDescent="0.25">
      <c r="B4051">
        <v>107297</v>
      </c>
      <c r="C4051" t="s">
        <v>286</v>
      </c>
      <c r="D4051" t="s">
        <v>6895</v>
      </c>
      <c r="E4051" t="s">
        <v>8003</v>
      </c>
      <c r="F4051" t="s">
        <v>8004</v>
      </c>
      <c r="G4051" t="s">
        <v>79</v>
      </c>
      <c r="H4051">
        <v>45629</v>
      </c>
      <c r="I4051">
        <v>267.64</v>
      </c>
      <c r="Q4051" t="s">
        <v>53</v>
      </c>
    </row>
    <row r="4052" spans="2:17" hidden="1" x14ac:dyDescent="0.25">
      <c r="B4052">
        <v>103423</v>
      </c>
      <c r="C4052" t="s">
        <v>82</v>
      </c>
      <c r="D4052" t="s">
        <v>6895</v>
      </c>
      <c r="E4052" t="s">
        <v>8005</v>
      </c>
      <c r="F4052" t="s">
        <v>8006</v>
      </c>
      <c r="G4052" t="s">
        <v>79</v>
      </c>
      <c r="H4052">
        <v>45630</v>
      </c>
      <c r="I4052">
        <v>-4949.01</v>
      </c>
      <c r="Q4052" t="s">
        <v>53</v>
      </c>
    </row>
    <row r="4053" spans="2:17" hidden="1" x14ac:dyDescent="0.25">
      <c r="B4053">
        <v>107786</v>
      </c>
      <c r="C4053" t="s">
        <v>242</v>
      </c>
      <c r="D4053" t="s">
        <v>6895</v>
      </c>
      <c r="E4053" t="s">
        <v>8007</v>
      </c>
      <c r="F4053" t="s">
        <v>6931</v>
      </c>
      <c r="G4053" t="s">
        <v>79</v>
      </c>
      <c r="H4053">
        <v>45674</v>
      </c>
      <c r="I4053">
        <v>7688.35</v>
      </c>
      <c r="Q4053" t="s">
        <v>53</v>
      </c>
    </row>
    <row r="4054" spans="2:17" hidden="1" x14ac:dyDescent="0.25">
      <c r="B4054">
        <v>129832</v>
      </c>
      <c r="C4054" t="s">
        <v>6983</v>
      </c>
      <c r="D4054" t="s">
        <v>6895</v>
      </c>
      <c r="E4054" t="s">
        <v>8008</v>
      </c>
      <c r="F4054" t="s">
        <v>7774</v>
      </c>
      <c r="G4054" t="s">
        <v>79</v>
      </c>
      <c r="H4054">
        <v>45660</v>
      </c>
      <c r="I4054">
        <v>455.28</v>
      </c>
      <c r="Q4054" t="s">
        <v>53</v>
      </c>
    </row>
    <row r="4055" spans="2:17" hidden="1" x14ac:dyDescent="0.25">
      <c r="B4055">
        <v>108164</v>
      </c>
      <c r="C4055" t="s">
        <v>86</v>
      </c>
      <c r="D4055" t="s">
        <v>6895</v>
      </c>
      <c r="E4055" t="s">
        <v>8009</v>
      </c>
      <c r="F4055" t="s">
        <v>8010</v>
      </c>
      <c r="G4055" t="s">
        <v>101</v>
      </c>
      <c r="H4055">
        <v>45687</v>
      </c>
      <c r="I4055">
        <v>414.9</v>
      </c>
      <c r="Q4055" t="s">
        <v>53</v>
      </c>
    </row>
    <row r="4056" spans="2:17" hidden="1" x14ac:dyDescent="0.25">
      <c r="B4056">
        <v>108164</v>
      </c>
      <c r="C4056" t="s">
        <v>86</v>
      </c>
      <c r="D4056" t="s">
        <v>6895</v>
      </c>
      <c r="E4056" t="s">
        <v>8011</v>
      </c>
      <c r="F4056" t="s">
        <v>7887</v>
      </c>
      <c r="G4056" t="s">
        <v>101</v>
      </c>
      <c r="H4056">
        <v>45677</v>
      </c>
      <c r="I4056">
        <v>3539.32</v>
      </c>
      <c r="Q4056" t="s">
        <v>53</v>
      </c>
    </row>
    <row r="4057" spans="2:17" hidden="1" x14ac:dyDescent="0.25">
      <c r="B4057">
        <v>107486</v>
      </c>
      <c r="C4057" t="s">
        <v>308</v>
      </c>
      <c r="D4057" t="s">
        <v>6895</v>
      </c>
      <c r="E4057" t="s">
        <v>8012</v>
      </c>
      <c r="F4057" t="s">
        <v>8013</v>
      </c>
      <c r="G4057" t="s">
        <v>79</v>
      </c>
      <c r="H4057">
        <v>45580</v>
      </c>
      <c r="I4057">
        <v>319.94</v>
      </c>
      <c r="Q4057" t="s">
        <v>53</v>
      </c>
    </row>
    <row r="4058" spans="2:17" hidden="1" x14ac:dyDescent="0.25">
      <c r="B4058">
        <v>104758</v>
      </c>
      <c r="C4058" t="s">
        <v>188</v>
      </c>
      <c r="D4058" t="s">
        <v>6895</v>
      </c>
      <c r="E4058" t="s">
        <v>8014</v>
      </c>
      <c r="F4058" t="s">
        <v>8015</v>
      </c>
      <c r="G4058" t="s">
        <v>79</v>
      </c>
      <c r="H4058">
        <v>45594</v>
      </c>
      <c r="I4058">
        <v>402</v>
      </c>
      <c r="Q4058" t="s">
        <v>53</v>
      </c>
    </row>
    <row r="4059" spans="2:17" hidden="1" x14ac:dyDescent="0.25">
      <c r="B4059">
        <v>129832</v>
      </c>
      <c r="C4059" t="s">
        <v>6983</v>
      </c>
      <c r="D4059" t="s">
        <v>6895</v>
      </c>
      <c r="E4059" t="s">
        <v>8016</v>
      </c>
      <c r="F4059" t="s">
        <v>8017</v>
      </c>
      <c r="G4059" t="s">
        <v>79</v>
      </c>
      <c r="H4059">
        <v>45667</v>
      </c>
      <c r="I4059">
        <v>177.92</v>
      </c>
      <c r="Q4059" t="s">
        <v>53</v>
      </c>
    </row>
    <row r="4060" spans="2:17" hidden="1" x14ac:dyDescent="0.25">
      <c r="B4060">
        <v>103269</v>
      </c>
      <c r="C4060" t="s">
        <v>262</v>
      </c>
      <c r="D4060" t="s">
        <v>6895</v>
      </c>
      <c r="E4060" t="s">
        <v>8018</v>
      </c>
      <c r="F4060" t="s">
        <v>8019</v>
      </c>
      <c r="G4060" t="s">
        <v>79</v>
      </c>
      <c r="H4060">
        <v>45674</v>
      </c>
      <c r="I4060">
        <v>175.76</v>
      </c>
      <c r="Q4060" t="s">
        <v>53</v>
      </c>
    </row>
    <row r="4061" spans="2:17" hidden="1" x14ac:dyDescent="0.25">
      <c r="B4061">
        <v>104758</v>
      </c>
      <c r="C4061" t="s">
        <v>188</v>
      </c>
      <c r="D4061" t="s">
        <v>6895</v>
      </c>
      <c r="E4061" t="s">
        <v>8020</v>
      </c>
      <c r="F4061" t="s">
        <v>8021</v>
      </c>
      <c r="G4061" t="s">
        <v>79</v>
      </c>
      <c r="H4061">
        <v>45666</v>
      </c>
      <c r="I4061">
        <v>111.6</v>
      </c>
      <c r="Q4061" t="s">
        <v>53</v>
      </c>
    </row>
    <row r="4062" spans="2:17" hidden="1" x14ac:dyDescent="0.25">
      <c r="B4062">
        <v>104804</v>
      </c>
      <c r="C4062" t="s">
        <v>367</v>
      </c>
      <c r="D4062" t="s">
        <v>6895</v>
      </c>
      <c r="E4062" t="s">
        <v>8022</v>
      </c>
      <c r="F4062" t="s">
        <v>8023</v>
      </c>
      <c r="G4062" t="s">
        <v>79</v>
      </c>
      <c r="H4062">
        <v>45618</v>
      </c>
      <c r="I4062">
        <v>3886.89</v>
      </c>
      <c r="Q4062" t="s">
        <v>53</v>
      </c>
    </row>
    <row r="4063" spans="2:17" hidden="1" x14ac:dyDescent="0.25">
      <c r="B4063">
        <v>107776</v>
      </c>
      <c r="C4063" t="s">
        <v>151</v>
      </c>
      <c r="D4063" t="s">
        <v>6895</v>
      </c>
      <c r="E4063" t="s">
        <v>8024</v>
      </c>
      <c r="F4063" t="s">
        <v>8025</v>
      </c>
      <c r="G4063" t="s">
        <v>79</v>
      </c>
      <c r="H4063">
        <v>45589</v>
      </c>
      <c r="I4063">
        <v>171.18</v>
      </c>
      <c r="Q4063" t="s">
        <v>53</v>
      </c>
    </row>
    <row r="4064" spans="2:17" hidden="1" x14ac:dyDescent="0.25">
      <c r="B4064">
        <v>102967</v>
      </c>
      <c r="C4064" t="s">
        <v>329</v>
      </c>
      <c r="D4064" t="s">
        <v>6895</v>
      </c>
      <c r="E4064" t="s">
        <v>8026</v>
      </c>
      <c r="F4064" t="s">
        <v>8027</v>
      </c>
      <c r="G4064" t="s">
        <v>79</v>
      </c>
      <c r="H4064">
        <v>45628</v>
      </c>
      <c r="I4064">
        <v>123.23</v>
      </c>
      <c r="Q4064" t="s">
        <v>53</v>
      </c>
    </row>
    <row r="4065" spans="2:17" hidden="1" x14ac:dyDescent="0.25">
      <c r="B4065">
        <v>108146</v>
      </c>
      <c r="C4065" t="s">
        <v>7226</v>
      </c>
      <c r="D4065" t="s">
        <v>6895</v>
      </c>
      <c r="E4065" t="s">
        <v>8028</v>
      </c>
      <c r="F4065" t="s">
        <v>8029</v>
      </c>
      <c r="G4065" t="s">
        <v>79</v>
      </c>
      <c r="H4065">
        <v>45594</v>
      </c>
      <c r="I4065">
        <v>135.41999999999999</v>
      </c>
      <c r="Q4065" t="s">
        <v>53</v>
      </c>
    </row>
    <row r="4066" spans="2:17" hidden="1" x14ac:dyDescent="0.25">
      <c r="B4066">
        <v>107486</v>
      </c>
      <c r="C4066" t="s">
        <v>308</v>
      </c>
      <c r="D4066" t="s">
        <v>6895</v>
      </c>
      <c r="E4066" t="s">
        <v>8030</v>
      </c>
      <c r="F4066" t="s">
        <v>8031</v>
      </c>
      <c r="G4066" t="s">
        <v>79</v>
      </c>
      <c r="H4066">
        <v>45590</v>
      </c>
      <c r="I4066">
        <v>701.57</v>
      </c>
      <c r="Q4066" t="s">
        <v>53</v>
      </c>
    </row>
    <row r="4067" spans="2:17" hidden="1" x14ac:dyDescent="0.25">
      <c r="B4067">
        <v>129832</v>
      </c>
      <c r="C4067" t="s">
        <v>6983</v>
      </c>
      <c r="D4067" t="s">
        <v>6895</v>
      </c>
      <c r="E4067" t="s">
        <v>8032</v>
      </c>
      <c r="F4067" t="s">
        <v>8033</v>
      </c>
      <c r="G4067" t="s">
        <v>79</v>
      </c>
      <c r="H4067">
        <v>45611</v>
      </c>
      <c r="I4067">
        <v>1193.78</v>
      </c>
      <c r="Q4067" t="s">
        <v>53</v>
      </c>
    </row>
    <row r="4068" spans="2:17" hidden="1" x14ac:dyDescent="0.25">
      <c r="B4068">
        <v>108164</v>
      </c>
      <c r="C4068" t="s">
        <v>86</v>
      </c>
      <c r="D4068" t="s">
        <v>6895</v>
      </c>
      <c r="E4068" t="s">
        <v>8034</v>
      </c>
      <c r="F4068" t="s">
        <v>7682</v>
      </c>
      <c r="G4068" t="s">
        <v>79</v>
      </c>
      <c r="H4068">
        <v>45586</v>
      </c>
      <c r="I4068">
        <v>980</v>
      </c>
      <c r="Q4068" t="s">
        <v>53</v>
      </c>
    </row>
    <row r="4069" spans="2:17" hidden="1" x14ac:dyDescent="0.25">
      <c r="B4069">
        <v>104758</v>
      </c>
      <c r="C4069" t="s">
        <v>188</v>
      </c>
      <c r="D4069" t="s">
        <v>6895</v>
      </c>
      <c r="E4069" t="s">
        <v>8035</v>
      </c>
      <c r="F4069" t="s">
        <v>8036</v>
      </c>
      <c r="G4069" t="s">
        <v>79</v>
      </c>
      <c r="H4069">
        <v>45587</v>
      </c>
      <c r="I4069">
        <v>80.400000000000006</v>
      </c>
      <c r="Q4069" t="s">
        <v>53</v>
      </c>
    </row>
    <row r="4070" spans="2:17" hidden="1" x14ac:dyDescent="0.25">
      <c r="B4070">
        <v>122034</v>
      </c>
      <c r="C4070" t="s">
        <v>575</v>
      </c>
      <c r="D4070" t="s">
        <v>6895</v>
      </c>
      <c r="E4070" t="s">
        <v>8037</v>
      </c>
      <c r="F4070" t="s">
        <v>8038</v>
      </c>
      <c r="G4070" t="s">
        <v>79</v>
      </c>
      <c r="H4070">
        <v>45630</v>
      </c>
      <c r="I4070">
        <v>5620.54</v>
      </c>
      <c r="Q4070" t="s">
        <v>53</v>
      </c>
    </row>
    <row r="4071" spans="2:17" hidden="1" x14ac:dyDescent="0.25">
      <c r="B4071">
        <v>129832</v>
      </c>
      <c r="C4071" t="s">
        <v>6983</v>
      </c>
      <c r="D4071" t="s">
        <v>6895</v>
      </c>
      <c r="E4071" t="s">
        <v>8039</v>
      </c>
      <c r="F4071" t="s">
        <v>8040</v>
      </c>
      <c r="G4071" t="s">
        <v>79</v>
      </c>
      <c r="H4071">
        <v>45681</v>
      </c>
      <c r="I4071">
        <v>3390.7</v>
      </c>
      <c r="Q4071" t="s">
        <v>53</v>
      </c>
    </row>
    <row r="4072" spans="2:17" hidden="1" x14ac:dyDescent="0.25">
      <c r="B4072">
        <v>107202</v>
      </c>
      <c r="C4072" t="s">
        <v>1257</v>
      </c>
      <c r="D4072" t="s">
        <v>6895</v>
      </c>
      <c r="E4072" t="s">
        <v>8041</v>
      </c>
      <c r="F4072" t="s">
        <v>8042</v>
      </c>
      <c r="G4072" t="s">
        <v>79</v>
      </c>
      <c r="H4072">
        <v>45644</v>
      </c>
      <c r="I4072">
        <v>169.71</v>
      </c>
      <c r="Q4072" t="s">
        <v>53</v>
      </c>
    </row>
    <row r="4073" spans="2:17" hidden="1" x14ac:dyDescent="0.25">
      <c r="B4073">
        <v>103423</v>
      </c>
      <c r="C4073" t="s">
        <v>82</v>
      </c>
      <c r="D4073" t="s">
        <v>6895</v>
      </c>
      <c r="E4073" t="s">
        <v>8043</v>
      </c>
      <c r="F4073" t="s">
        <v>8044</v>
      </c>
      <c r="G4073" t="s">
        <v>101</v>
      </c>
      <c r="H4073">
        <v>45678</v>
      </c>
      <c r="I4073">
        <v>560.29</v>
      </c>
      <c r="Q4073" t="s">
        <v>53</v>
      </c>
    </row>
    <row r="4074" spans="2:17" hidden="1" x14ac:dyDescent="0.25">
      <c r="B4074">
        <v>126990</v>
      </c>
      <c r="C4074" t="s">
        <v>646</v>
      </c>
      <c r="D4074" t="s">
        <v>6895</v>
      </c>
      <c r="E4074" t="s">
        <v>8045</v>
      </c>
      <c r="F4074" t="s">
        <v>8046</v>
      </c>
      <c r="G4074" t="s">
        <v>79</v>
      </c>
      <c r="H4074">
        <v>45582</v>
      </c>
      <c r="I4074">
        <v>2453.39</v>
      </c>
      <c r="Q4074" t="s">
        <v>53</v>
      </c>
    </row>
    <row r="4075" spans="2:17" hidden="1" x14ac:dyDescent="0.25">
      <c r="B4075">
        <v>128340</v>
      </c>
      <c r="C4075" t="s">
        <v>137</v>
      </c>
      <c r="D4075" t="s">
        <v>6895</v>
      </c>
      <c r="E4075" t="s">
        <v>8047</v>
      </c>
      <c r="F4075" t="s">
        <v>7273</v>
      </c>
      <c r="G4075" t="s">
        <v>79</v>
      </c>
      <c r="H4075">
        <v>45660</v>
      </c>
      <c r="I4075">
        <v>1345.67</v>
      </c>
      <c r="Q4075" t="s">
        <v>53</v>
      </c>
    </row>
    <row r="4076" spans="2:17" hidden="1" x14ac:dyDescent="0.25">
      <c r="B4076">
        <v>107776</v>
      </c>
      <c r="C4076" t="s">
        <v>151</v>
      </c>
      <c r="D4076" t="s">
        <v>6895</v>
      </c>
      <c r="E4076" t="s">
        <v>8048</v>
      </c>
      <c r="F4076" t="s">
        <v>7279</v>
      </c>
      <c r="G4076" t="s">
        <v>101</v>
      </c>
      <c r="H4076">
        <v>45698</v>
      </c>
      <c r="I4076">
        <v>-36.26</v>
      </c>
      <c r="Q4076" t="s">
        <v>53</v>
      </c>
    </row>
    <row r="4077" spans="2:17" hidden="1" x14ac:dyDescent="0.25">
      <c r="B4077">
        <v>108186</v>
      </c>
      <c r="C4077" t="s">
        <v>624</v>
      </c>
      <c r="D4077" t="s">
        <v>6895</v>
      </c>
      <c r="E4077" t="s">
        <v>8049</v>
      </c>
      <c r="F4077" t="s">
        <v>8050</v>
      </c>
      <c r="G4077" t="s">
        <v>79</v>
      </c>
      <c r="H4077">
        <v>45581</v>
      </c>
      <c r="I4077">
        <v>1110.6300000000001</v>
      </c>
      <c r="Q4077" t="s">
        <v>53</v>
      </c>
    </row>
    <row r="4078" spans="2:17" hidden="1" x14ac:dyDescent="0.25">
      <c r="B4078">
        <v>102967</v>
      </c>
      <c r="C4078" t="s">
        <v>329</v>
      </c>
      <c r="D4078" t="s">
        <v>6895</v>
      </c>
      <c r="E4078" t="s">
        <v>8051</v>
      </c>
      <c r="F4078" t="s">
        <v>8052</v>
      </c>
      <c r="G4078" t="s">
        <v>79</v>
      </c>
      <c r="H4078">
        <v>45615</v>
      </c>
      <c r="I4078">
        <v>353.59</v>
      </c>
      <c r="Q4078" t="s">
        <v>53</v>
      </c>
    </row>
    <row r="4079" spans="2:17" hidden="1" x14ac:dyDescent="0.25">
      <c r="B4079">
        <v>104758</v>
      </c>
      <c r="C4079" t="s">
        <v>188</v>
      </c>
      <c r="D4079" t="s">
        <v>6895</v>
      </c>
      <c r="E4079" t="s">
        <v>8053</v>
      </c>
      <c r="F4079" t="s">
        <v>8054</v>
      </c>
      <c r="G4079" t="s">
        <v>79</v>
      </c>
      <c r="H4079">
        <v>45617</v>
      </c>
      <c r="I4079">
        <v>482.4</v>
      </c>
      <c r="Q4079" t="s">
        <v>53</v>
      </c>
    </row>
    <row r="4080" spans="2:17" hidden="1" x14ac:dyDescent="0.25">
      <c r="B4080">
        <v>104758</v>
      </c>
      <c r="C4080" t="s">
        <v>188</v>
      </c>
      <c r="D4080" t="s">
        <v>6895</v>
      </c>
      <c r="E4080" t="s">
        <v>8055</v>
      </c>
      <c r="F4080" t="s">
        <v>8056</v>
      </c>
      <c r="G4080" t="s">
        <v>79</v>
      </c>
      <c r="H4080">
        <v>45582</v>
      </c>
      <c r="I4080">
        <v>589.6</v>
      </c>
      <c r="Q4080" t="s">
        <v>53</v>
      </c>
    </row>
    <row r="4081" spans="2:17" hidden="1" x14ac:dyDescent="0.25">
      <c r="B4081">
        <v>104758</v>
      </c>
      <c r="C4081" t="s">
        <v>188</v>
      </c>
      <c r="D4081" t="s">
        <v>6895</v>
      </c>
      <c r="E4081" t="s">
        <v>8057</v>
      </c>
      <c r="F4081" t="s">
        <v>7051</v>
      </c>
      <c r="G4081" t="s">
        <v>79</v>
      </c>
      <c r="H4081">
        <v>45607</v>
      </c>
      <c r="I4081">
        <v>3888.64</v>
      </c>
      <c r="Q4081" t="s">
        <v>53</v>
      </c>
    </row>
    <row r="4082" spans="2:17" hidden="1" x14ac:dyDescent="0.25">
      <c r="B4082">
        <v>104804</v>
      </c>
      <c r="C4082" t="s">
        <v>367</v>
      </c>
      <c r="D4082" t="s">
        <v>6895</v>
      </c>
      <c r="E4082" t="s">
        <v>8058</v>
      </c>
      <c r="F4082" t="s">
        <v>8059</v>
      </c>
      <c r="G4082" t="s">
        <v>79</v>
      </c>
      <c r="H4082">
        <v>45680</v>
      </c>
      <c r="I4082">
        <v>1069.5899999999999</v>
      </c>
      <c r="Q4082" t="s">
        <v>53</v>
      </c>
    </row>
    <row r="4083" spans="2:17" hidden="1" x14ac:dyDescent="0.25">
      <c r="B4083">
        <v>104758</v>
      </c>
      <c r="C4083" t="s">
        <v>188</v>
      </c>
      <c r="D4083" t="s">
        <v>6895</v>
      </c>
      <c r="E4083" t="s">
        <v>8060</v>
      </c>
      <c r="F4083" t="s">
        <v>8061</v>
      </c>
      <c r="G4083" t="s">
        <v>79</v>
      </c>
      <c r="H4083">
        <v>45602</v>
      </c>
      <c r="I4083">
        <v>566.4</v>
      </c>
      <c r="Q4083" t="s">
        <v>53</v>
      </c>
    </row>
    <row r="4084" spans="2:17" hidden="1" x14ac:dyDescent="0.25">
      <c r="B4084">
        <v>107786</v>
      </c>
      <c r="C4084" t="s">
        <v>242</v>
      </c>
      <c r="D4084" t="s">
        <v>6895</v>
      </c>
      <c r="E4084" t="s">
        <v>8062</v>
      </c>
      <c r="F4084" t="s">
        <v>8063</v>
      </c>
      <c r="G4084" t="s">
        <v>101</v>
      </c>
      <c r="H4084">
        <v>45700</v>
      </c>
      <c r="I4084">
        <v>1103.1199999999999</v>
      </c>
      <c r="Q4084" t="s">
        <v>53</v>
      </c>
    </row>
    <row r="4085" spans="2:17" hidden="1" x14ac:dyDescent="0.25">
      <c r="B4085">
        <v>107297</v>
      </c>
      <c r="C4085" t="s">
        <v>286</v>
      </c>
      <c r="D4085" t="s">
        <v>6895</v>
      </c>
      <c r="E4085" t="s">
        <v>8064</v>
      </c>
      <c r="F4085" t="s">
        <v>8065</v>
      </c>
      <c r="G4085" t="s">
        <v>79</v>
      </c>
      <c r="H4085">
        <v>45681</v>
      </c>
      <c r="I4085">
        <v>3032.74</v>
      </c>
      <c r="Q4085" t="s">
        <v>53</v>
      </c>
    </row>
    <row r="4086" spans="2:17" hidden="1" x14ac:dyDescent="0.25">
      <c r="B4086">
        <v>107786</v>
      </c>
      <c r="C4086" t="s">
        <v>242</v>
      </c>
      <c r="D4086" t="s">
        <v>6895</v>
      </c>
      <c r="E4086" t="s">
        <v>8066</v>
      </c>
      <c r="F4086" t="s">
        <v>8067</v>
      </c>
      <c r="G4086" t="s">
        <v>101</v>
      </c>
      <c r="H4086">
        <v>45700</v>
      </c>
      <c r="I4086">
        <v>140.52000000000001</v>
      </c>
      <c r="Q4086" t="s">
        <v>53</v>
      </c>
    </row>
    <row r="4087" spans="2:17" hidden="1" x14ac:dyDescent="0.25">
      <c r="B4087">
        <v>129832</v>
      </c>
      <c r="C4087" t="s">
        <v>6983</v>
      </c>
      <c r="D4087" t="s">
        <v>6895</v>
      </c>
      <c r="E4087" t="s">
        <v>8068</v>
      </c>
      <c r="F4087" t="s">
        <v>8069</v>
      </c>
      <c r="G4087" t="s">
        <v>79</v>
      </c>
      <c r="H4087">
        <v>45617</v>
      </c>
      <c r="I4087">
        <v>427.18</v>
      </c>
      <c r="Q4087" t="s">
        <v>53</v>
      </c>
    </row>
    <row r="4088" spans="2:17" hidden="1" x14ac:dyDescent="0.25">
      <c r="B4088">
        <v>129832</v>
      </c>
      <c r="C4088" t="s">
        <v>6983</v>
      </c>
      <c r="D4088" t="s">
        <v>6895</v>
      </c>
      <c r="E4088" t="s">
        <v>8070</v>
      </c>
      <c r="F4088" t="s">
        <v>8071</v>
      </c>
      <c r="G4088" t="s">
        <v>79</v>
      </c>
      <c r="H4088">
        <v>45666</v>
      </c>
      <c r="I4088">
        <v>303.52</v>
      </c>
      <c r="Q4088" t="s">
        <v>53</v>
      </c>
    </row>
    <row r="4089" spans="2:17" hidden="1" x14ac:dyDescent="0.25">
      <c r="B4089">
        <v>108186</v>
      </c>
      <c r="C4089" t="s">
        <v>624</v>
      </c>
      <c r="D4089" t="s">
        <v>6895</v>
      </c>
      <c r="E4089" t="s">
        <v>8072</v>
      </c>
      <c r="F4089" t="s">
        <v>8073</v>
      </c>
      <c r="G4089" t="s">
        <v>79</v>
      </c>
      <c r="H4089">
        <v>45604</v>
      </c>
      <c r="I4089">
        <v>285.42</v>
      </c>
      <c r="Q4089" t="s">
        <v>53</v>
      </c>
    </row>
    <row r="4090" spans="2:17" hidden="1" x14ac:dyDescent="0.25">
      <c r="B4090">
        <v>104758</v>
      </c>
      <c r="C4090" t="s">
        <v>188</v>
      </c>
      <c r="D4090" t="s">
        <v>6895</v>
      </c>
      <c r="E4090" t="s">
        <v>8074</v>
      </c>
      <c r="F4090" t="s">
        <v>2624</v>
      </c>
      <c r="G4090" t="s">
        <v>79</v>
      </c>
      <c r="H4090">
        <v>45686</v>
      </c>
      <c r="I4090">
        <v>-685</v>
      </c>
      <c r="Q4090" t="s">
        <v>53</v>
      </c>
    </row>
    <row r="4091" spans="2:17" hidden="1" x14ac:dyDescent="0.25">
      <c r="B4091">
        <v>103423</v>
      </c>
      <c r="C4091" t="s">
        <v>82</v>
      </c>
      <c r="D4091" t="s">
        <v>6895</v>
      </c>
      <c r="E4091" t="s">
        <v>8075</v>
      </c>
      <c r="F4091" t="s">
        <v>7208</v>
      </c>
      <c r="G4091" t="s">
        <v>79</v>
      </c>
      <c r="H4091">
        <v>45589</v>
      </c>
      <c r="I4091">
        <v>766.06</v>
      </c>
      <c r="Q4091" t="s">
        <v>53</v>
      </c>
    </row>
    <row r="4092" spans="2:17" hidden="1" x14ac:dyDescent="0.25">
      <c r="B4092">
        <v>129832</v>
      </c>
      <c r="C4092" t="s">
        <v>6983</v>
      </c>
      <c r="D4092" t="s">
        <v>6895</v>
      </c>
      <c r="E4092" t="s">
        <v>8076</v>
      </c>
      <c r="F4092" t="s">
        <v>8077</v>
      </c>
      <c r="G4092" t="s">
        <v>79</v>
      </c>
      <c r="H4092">
        <v>45680</v>
      </c>
      <c r="I4092">
        <v>22.24</v>
      </c>
      <c r="Q4092" t="s">
        <v>53</v>
      </c>
    </row>
    <row r="4093" spans="2:17" hidden="1" x14ac:dyDescent="0.25">
      <c r="B4093">
        <v>103423</v>
      </c>
      <c r="C4093" t="s">
        <v>82</v>
      </c>
      <c r="D4093" t="s">
        <v>6895</v>
      </c>
      <c r="E4093" t="s">
        <v>8078</v>
      </c>
      <c r="F4093" t="s">
        <v>8079</v>
      </c>
      <c r="G4093" t="s">
        <v>101</v>
      </c>
      <c r="H4093">
        <v>45641</v>
      </c>
      <c r="I4093">
        <v>2568.36</v>
      </c>
      <c r="Q4093" t="s">
        <v>53</v>
      </c>
    </row>
    <row r="4094" spans="2:17" hidden="1" x14ac:dyDescent="0.25">
      <c r="B4094">
        <v>129832</v>
      </c>
      <c r="C4094" t="s">
        <v>6983</v>
      </c>
      <c r="D4094" t="s">
        <v>6895</v>
      </c>
      <c r="E4094" t="s">
        <v>8080</v>
      </c>
      <c r="F4094" t="s">
        <v>8081</v>
      </c>
      <c r="G4094" t="s">
        <v>79</v>
      </c>
      <c r="H4094">
        <v>45673</v>
      </c>
      <c r="I4094">
        <v>859.22</v>
      </c>
      <c r="Q4094" t="s">
        <v>53</v>
      </c>
    </row>
    <row r="4095" spans="2:17" hidden="1" x14ac:dyDescent="0.25">
      <c r="B4095">
        <v>104758</v>
      </c>
      <c r="C4095" t="s">
        <v>188</v>
      </c>
      <c r="D4095" t="s">
        <v>6895</v>
      </c>
      <c r="E4095" t="s">
        <v>8082</v>
      </c>
      <c r="F4095" t="s">
        <v>8083</v>
      </c>
      <c r="G4095" t="s">
        <v>79</v>
      </c>
      <c r="H4095">
        <v>45602</v>
      </c>
      <c r="I4095">
        <v>241.2</v>
      </c>
      <c r="Q4095" t="s">
        <v>53</v>
      </c>
    </row>
    <row r="4096" spans="2:17" hidden="1" x14ac:dyDescent="0.25">
      <c r="B4096">
        <v>129832</v>
      </c>
      <c r="C4096" t="s">
        <v>6983</v>
      </c>
      <c r="D4096" t="s">
        <v>6895</v>
      </c>
      <c r="E4096" t="s">
        <v>8084</v>
      </c>
      <c r="F4096" t="s">
        <v>8085</v>
      </c>
      <c r="G4096" t="s">
        <v>79</v>
      </c>
      <c r="H4096">
        <v>45617</v>
      </c>
      <c r="I4096">
        <v>235.87</v>
      </c>
      <c r="Q4096" t="s">
        <v>53</v>
      </c>
    </row>
    <row r="4097" spans="2:17" hidden="1" x14ac:dyDescent="0.25">
      <c r="B4097">
        <v>104758</v>
      </c>
      <c r="C4097" t="s">
        <v>188</v>
      </c>
      <c r="D4097" t="s">
        <v>6895</v>
      </c>
      <c r="E4097" t="s">
        <v>8086</v>
      </c>
      <c r="F4097" t="s">
        <v>8087</v>
      </c>
      <c r="G4097" t="s">
        <v>79</v>
      </c>
      <c r="H4097">
        <v>45645</v>
      </c>
      <c r="I4097">
        <v>884.4</v>
      </c>
      <c r="Q4097" t="s">
        <v>53</v>
      </c>
    </row>
    <row r="4098" spans="2:17" hidden="1" x14ac:dyDescent="0.25">
      <c r="B4098">
        <v>104758</v>
      </c>
      <c r="C4098" t="s">
        <v>188</v>
      </c>
      <c r="D4098" t="s">
        <v>6895</v>
      </c>
      <c r="E4098" t="s">
        <v>8088</v>
      </c>
      <c r="F4098" t="s">
        <v>7509</v>
      </c>
      <c r="G4098" t="s">
        <v>79</v>
      </c>
      <c r="H4098">
        <v>45617</v>
      </c>
      <c r="I4098">
        <v>-373.4</v>
      </c>
      <c r="Q4098" t="s">
        <v>53</v>
      </c>
    </row>
    <row r="4099" spans="2:17" hidden="1" x14ac:dyDescent="0.25">
      <c r="B4099">
        <v>122247</v>
      </c>
      <c r="C4099" t="s">
        <v>111</v>
      </c>
      <c r="D4099" t="s">
        <v>6895</v>
      </c>
      <c r="E4099" t="s">
        <v>8089</v>
      </c>
      <c r="F4099" t="s">
        <v>8090</v>
      </c>
      <c r="G4099" t="s">
        <v>101</v>
      </c>
      <c r="H4099">
        <v>45705</v>
      </c>
      <c r="I4099">
        <v>11474.36</v>
      </c>
      <c r="Q4099" t="s">
        <v>53</v>
      </c>
    </row>
    <row r="4100" spans="2:17" hidden="1" x14ac:dyDescent="0.25">
      <c r="B4100">
        <v>102512</v>
      </c>
      <c r="C4100" t="s">
        <v>7099</v>
      </c>
      <c r="D4100" t="s">
        <v>6895</v>
      </c>
      <c r="E4100" t="s">
        <v>8091</v>
      </c>
      <c r="F4100" t="s">
        <v>8092</v>
      </c>
      <c r="G4100" t="s">
        <v>79</v>
      </c>
      <c r="H4100">
        <v>45635</v>
      </c>
      <c r="I4100">
        <v>61.6</v>
      </c>
      <c r="Q4100" t="s">
        <v>53</v>
      </c>
    </row>
    <row r="4101" spans="2:17" hidden="1" x14ac:dyDescent="0.25">
      <c r="B4101">
        <v>108164</v>
      </c>
      <c r="C4101" t="s">
        <v>86</v>
      </c>
      <c r="D4101" t="s">
        <v>6895</v>
      </c>
      <c r="E4101" t="s">
        <v>8093</v>
      </c>
      <c r="F4101" t="s">
        <v>8094</v>
      </c>
      <c r="G4101" t="s">
        <v>79</v>
      </c>
      <c r="H4101">
        <v>45623</v>
      </c>
      <c r="I4101">
        <v>4680.6099999999997</v>
      </c>
      <c r="Q4101" t="s">
        <v>53</v>
      </c>
    </row>
    <row r="4102" spans="2:17" hidden="1" x14ac:dyDescent="0.25">
      <c r="B4102">
        <v>129832</v>
      </c>
      <c r="C4102" t="s">
        <v>6983</v>
      </c>
      <c r="D4102" t="s">
        <v>6895</v>
      </c>
      <c r="E4102" t="s">
        <v>8095</v>
      </c>
      <c r="F4102" t="s">
        <v>8096</v>
      </c>
      <c r="G4102" t="s">
        <v>79</v>
      </c>
      <c r="H4102">
        <v>45594</v>
      </c>
      <c r="I4102">
        <v>119.08</v>
      </c>
      <c r="Q4102" t="s">
        <v>53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14DAA3CC024F49A081857B4C9CD92A" ma:contentTypeVersion="20" ma:contentTypeDescription="Create a new document." ma:contentTypeScope="" ma:versionID="970c494613c9de11ff0ed973b723722e">
  <xsd:schema xmlns:xsd="http://www.w3.org/2001/XMLSchema" xmlns:xs="http://www.w3.org/2001/XMLSchema" xmlns:p="http://schemas.microsoft.com/office/2006/metadata/properties" xmlns:ns2="265cb39c-7109-435c-af5d-13dc21a2db6b" xmlns:ns3="62b85a0e-09bb-4b0f-bd28-e34020cdc070" targetNamespace="http://schemas.microsoft.com/office/2006/metadata/properties" ma:root="true" ma:fieldsID="1a896a53711a7280dbf4746c89d8ce56" ns2:_="" ns3:_="">
    <xsd:import namespace="265cb39c-7109-435c-af5d-13dc21a2db6b"/>
    <xsd:import namespace="62b85a0e-09bb-4b0f-bd28-e34020cdc0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Archive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5cb39c-7109-435c-af5d-13dc21a2db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f3d1728-64fa-4f01-bb7d-5585de3a98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Archive" ma:index="26" nillable="true" ma:displayName="Archive" ma:default="0" ma:description="Folder to be backed up, archived and removed from SharePoint" ma:format="Dropdown" ma:internalName="Archive">
      <xsd:simpleType>
        <xsd:restriction base="dms:Boolean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b85a0e-09bb-4b0f-bd28-e34020cdc07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44b13c9-2708-4b8b-a658-00962d7928c2}" ma:internalName="TaxCatchAll" ma:showField="CatchAllData" ma:web="62b85a0e-09bb-4b0f-bd28-e34020cdc0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65cb39c-7109-435c-af5d-13dc21a2db6b">
      <Terms xmlns="http://schemas.microsoft.com/office/infopath/2007/PartnerControls"/>
    </lcf76f155ced4ddcb4097134ff3c332f>
    <Archive xmlns="265cb39c-7109-435c-af5d-13dc21a2db6b">false</Archive>
    <TaxCatchAll xmlns="62b85a0e-09bb-4b0f-bd28-e34020cdc070" xsi:nil="true"/>
  </documentManagement>
</p:properties>
</file>

<file path=customXml/itemProps1.xml><?xml version="1.0" encoding="utf-8"?>
<ds:datastoreItem xmlns:ds="http://schemas.openxmlformats.org/officeDocument/2006/customXml" ds:itemID="{D4257CDD-5FD3-4F6E-9512-97A05CE57C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5cb39c-7109-435c-af5d-13dc21a2db6b"/>
    <ds:schemaRef ds:uri="62b85a0e-09bb-4b0f-bd28-e34020cdc0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C07D67-BEE7-4B6D-8C40-C57256C3C3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3B379F-BF20-4C3A-B7F8-0BD38A653DF0}">
  <ds:schemaRefs>
    <ds:schemaRef ds:uri="http://schemas.microsoft.com/office/2006/metadata/properties"/>
    <ds:schemaRef ds:uri="http://schemas.microsoft.com/office/infopath/2007/PartnerControls"/>
    <ds:schemaRef ds:uri="265cb39c-7109-435c-af5d-13dc21a2db6b"/>
    <ds:schemaRef ds:uri="62b85a0e-09bb-4b0f-bd28-e34020cdc07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Rates table</vt:lpstr>
      <vt:lpstr>Conversion tables</vt:lpstr>
      <vt:lpstr>Look up Rate Tables</vt:lpstr>
      <vt:lpstr>Commodity classes</vt:lpstr>
      <vt:lpstr>Tampa</vt:lpstr>
      <vt:lpstr>Longwood</vt:lpstr>
      <vt:lpstr>Jacksonville</vt:lpstr>
      <vt:lpstr>Sheet4</vt:lpstr>
      <vt:lpstr>Consolidated</vt:lpstr>
      <vt:lpstr>Column Comparison</vt:lpstr>
      <vt:lpstr>p_table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Karabo Mashabane</cp:lastModifiedBy>
  <cp:revision/>
  <dcterms:created xsi:type="dcterms:W3CDTF">2025-03-04T13:13:39Z</dcterms:created>
  <dcterms:modified xsi:type="dcterms:W3CDTF">2025-04-04T10:33:16Z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0x010100BB14DAA3CC024F49A081857B4C9CD92A</vt:lpwstr>
  </property>
  <property fmtid="{D5CDD505-2E9C-101B-9397-08002B2CF9AE}" pid="3" name="MediaServiceImageTags">
    <vt:lpwstr/>
  </property>
</Properties>
</file>