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CL\实验5 紫外可见光谱仪\"/>
    </mc:Choice>
  </mc:AlternateContent>
  <xr:revisionPtr revIDLastSave="0" documentId="8_{35CE4C9A-F140-4233-9007-EC6EB02E5225}" xr6:coauthVersionLast="47" xr6:coauthVersionMax="47" xr10:uidLastSave="{00000000-0000-0000-0000-000000000000}"/>
  <bookViews>
    <workbookView xWindow="1380" yWindow="3040" windowWidth="24220" windowHeight="84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" l="1"/>
  <c r="E23" i="3"/>
  <c r="F23" i="3"/>
  <c r="C23" i="3"/>
  <c r="D19" i="3"/>
  <c r="E19" i="3"/>
  <c r="F19" i="3"/>
  <c r="C19" i="3"/>
  <c r="D15" i="3"/>
  <c r="E15" i="3"/>
  <c r="F15" i="3"/>
  <c r="C15" i="3"/>
  <c r="D11" i="3"/>
  <c r="E11" i="3"/>
  <c r="F11" i="3"/>
  <c r="C11" i="3"/>
  <c r="D7" i="3"/>
  <c r="E7" i="3"/>
  <c r="F7" i="3"/>
  <c r="C7" i="3"/>
  <c r="D3" i="3"/>
  <c r="D4" i="3" s="1"/>
  <c r="E3" i="3"/>
  <c r="E4" i="3" s="1"/>
  <c r="F3" i="3"/>
  <c r="F4" i="3" s="1"/>
  <c r="C3" i="3"/>
  <c r="D22" i="3"/>
  <c r="E22" i="3"/>
  <c r="F22" i="3"/>
  <c r="C22" i="3"/>
  <c r="D18" i="3"/>
  <c r="E18" i="3"/>
  <c r="F18" i="3"/>
  <c r="C18" i="3"/>
  <c r="D14" i="3"/>
  <c r="E14" i="3"/>
  <c r="F14" i="3"/>
  <c r="C14" i="3"/>
  <c r="D10" i="3"/>
  <c r="E10" i="3"/>
  <c r="F10" i="3"/>
  <c r="C10" i="3"/>
  <c r="D6" i="3"/>
  <c r="E6" i="3"/>
  <c r="F6" i="3"/>
  <c r="C6" i="3"/>
  <c r="D2" i="3"/>
  <c r="E2" i="3"/>
  <c r="F2" i="3"/>
  <c r="C2" i="3"/>
  <c r="C5" i="3"/>
  <c r="C9" i="3" s="1"/>
  <c r="C4" i="3"/>
  <c r="F12" i="2"/>
  <c r="F5" i="3"/>
  <c r="F9" i="3" s="1"/>
  <c r="E5" i="3"/>
  <c r="E9" i="3" s="1"/>
  <c r="D5" i="3"/>
  <c r="H12" i="2"/>
  <c r="C14" i="2"/>
  <c r="D14" i="2"/>
  <c r="E14" i="2"/>
  <c r="F14" i="2"/>
  <c r="G14" i="2"/>
  <c r="H14" i="2"/>
  <c r="I14" i="2"/>
  <c r="B14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G12" i="2"/>
  <c r="I12" i="2"/>
  <c r="B13" i="2"/>
  <c r="C13" i="2"/>
  <c r="D13" i="2"/>
  <c r="E13" i="2"/>
  <c r="F13" i="2"/>
  <c r="G13" i="2"/>
  <c r="H13" i="2"/>
  <c r="I13" i="2"/>
  <c r="C8" i="2"/>
  <c r="D8" i="2"/>
  <c r="E8" i="2"/>
  <c r="F8" i="2"/>
  <c r="G8" i="2"/>
  <c r="H8" i="2"/>
  <c r="I8" i="2"/>
  <c r="B8" i="2"/>
  <c r="C12" i="3" l="1"/>
  <c r="D8" i="3"/>
  <c r="C8" i="3"/>
  <c r="D9" i="3"/>
  <c r="D13" i="3" s="1"/>
  <c r="D16" i="3" s="1"/>
  <c r="F8" i="3"/>
  <c r="E8" i="3"/>
  <c r="E13" i="3"/>
  <c r="E16" i="3" s="1"/>
  <c r="E12" i="3"/>
  <c r="E17" i="3"/>
  <c r="F17" i="3"/>
  <c r="F13" i="3"/>
  <c r="F16" i="3" s="1"/>
  <c r="F12" i="3"/>
  <c r="C17" i="3"/>
  <c r="C13" i="3"/>
  <c r="C16" i="3" s="1"/>
  <c r="D17" i="3" l="1"/>
  <c r="D21" i="3" s="1"/>
  <c r="D24" i="3" s="1"/>
  <c r="D12" i="3"/>
  <c r="D20" i="3"/>
  <c r="F20" i="3"/>
  <c r="F21" i="3"/>
  <c r="F24" i="3" s="1"/>
  <c r="C21" i="3"/>
  <c r="C24" i="3" s="1"/>
  <c r="C20" i="3"/>
  <c r="E20" i="3"/>
  <c r="E21" i="3"/>
  <c r="E24" i="3" s="1"/>
</calcChain>
</file>

<file path=xl/sharedStrings.xml><?xml version="1.0" encoding="utf-8"?>
<sst xmlns="http://schemas.openxmlformats.org/spreadsheetml/2006/main" count="47" uniqueCount="20">
  <si>
    <t>b3lyp/6-311+g(2d,p)</t>
    <phoneticPr fontId="1" type="noConversion"/>
  </si>
  <si>
    <t>A1</t>
    <phoneticPr fontId="1" type="noConversion"/>
  </si>
  <si>
    <t>A2</t>
  </si>
  <si>
    <t>A3</t>
  </si>
  <si>
    <t>A4</t>
  </si>
  <si>
    <t>B1</t>
    <phoneticPr fontId="1" type="noConversion"/>
  </si>
  <si>
    <t>B2</t>
  </si>
  <si>
    <t>b3lyp/6-311+g*</t>
    <phoneticPr fontId="1" type="noConversion"/>
  </si>
  <si>
    <t>CAM-b3lyp/def2TZVP</t>
    <phoneticPr fontId="1" type="noConversion"/>
  </si>
  <si>
    <t>b3lyp/def2TZVP</t>
  </si>
  <si>
    <t>M062X/def2TZVP</t>
  </si>
  <si>
    <t>wB97XD/def2TZVP</t>
  </si>
  <si>
    <t>PBE0/def2TZVP</t>
    <phoneticPr fontId="1" type="noConversion"/>
  </si>
  <si>
    <t>PBE38/def2TZVP</t>
    <phoneticPr fontId="1" type="noConversion"/>
  </si>
  <si>
    <t>lab</t>
  </si>
  <si>
    <t>Cal</t>
    <phoneticPr fontId="1" type="noConversion"/>
  </si>
  <si>
    <t>Real</t>
    <phoneticPr fontId="1" type="noConversion"/>
  </si>
  <si>
    <t>Error</t>
    <phoneticPr fontId="1" type="noConversion"/>
  </si>
  <si>
    <t>x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</si>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</sst>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H8" sqref="H8"/>
    </sheetView>
  </sheetViews>
  <sheetFormatPr defaultRowHeight="14" x14ac:dyDescent="0.3"/>
  <cols>
    <col min="1" max="1" width="17.75" customWidth="1"/>
    <col min="9" max="9" width="13.08203125" customWidth="1"/>
    <col min="11" max="11" width="11.4140625" customWidth="1"/>
    <col min="13" max="13" width="11.1640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A5E-0206-4BEE-A765-6209007C87C0}">
  <dimension ref="A1:J14"/>
  <sheetViews>
    <sheetView topLeftCell="C1" zoomScale="115" zoomScaleNormal="115" workbookViewId="0">
      <selection activeCell="J2" sqref="J2:J7"/>
    </sheetView>
  </sheetViews>
  <sheetFormatPr defaultRowHeight="14" x14ac:dyDescent="0.3"/>
  <cols>
    <col min="2" max="5" width="8.75" bestFit="1" customWidth="1"/>
    <col min="6" max="6" width="9.5" bestFit="1" customWidth="1"/>
    <col min="7" max="7" width="8.75" bestFit="1" customWidth="1"/>
    <col min="8" max="8" width="9.5" bestFit="1" customWidth="1"/>
    <col min="9" max="9" width="8.75" bestFit="1" customWidth="1"/>
  </cols>
  <sheetData>
    <row r="1" spans="1:10" x14ac:dyDescent="0.3">
      <c r="B1" t="s">
        <v>7</v>
      </c>
      <c r="C1" t="s">
        <v>0</v>
      </c>
      <c r="D1" t="s">
        <v>9</v>
      </c>
      <c r="E1" t="s">
        <v>8</v>
      </c>
      <c r="F1" t="s">
        <v>10</v>
      </c>
      <c r="G1" t="s">
        <v>12</v>
      </c>
      <c r="H1" t="s">
        <v>13</v>
      </c>
      <c r="I1" t="s">
        <v>11</v>
      </c>
      <c r="J1" t="s">
        <v>14</v>
      </c>
    </row>
    <row r="2" spans="1:10" x14ac:dyDescent="0.3">
      <c r="A2" t="s">
        <v>1</v>
      </c>
      <c r="B2">
        <v>392.34</v>
      </c>
      <c r="C2">
        <v>394.89</v>
      </c>
      <c r="D2">
        <v>393.81</v>
      </c>
      <c r="E2">
        <v>373.16</v>
      </c>
      <c r="F2">
        <v>376.22</v>
      </c>
      <c r="G2">
        <v>385.91</v>
      </c>
      <c r="H2">
        <v>372.28</v>
      </c>
      <c r="I2">
        <v>371.49</v>
      </c>
      <c r="J2">
        <v>424.4</v>
      </c>
    </row>
    <row r="3" spans="1:10" x14ac:dyDescent="0.3">
      <c r="A3" t="s">
        <v>2</v>
      </c>
      <c r="B3">
        <v>479.01</v>
      </c>
      <c r="C3">
        <v>482.67</v>
      </c>
      <c r="D3">
        <v>480.46</v>
      </c>
      <c r="E3">
        <v>465.3</v>
      </c>
      <c r="F3">
        <v>471.4</v>
      </c>
      <c r="G3">
        <v>472.47</v>
      </c>
      <c r="H3">
        <v>459.21</v>
      </c>
      <c r="I3">
        <v>464.19</v>
      </c>
      <c r="J3">
        <v>555.9</v>
      </c>
    </row>
    <row r="4" spans="1:10" x14ac:dyDescent="0.3">
      <c r="A4" t="s">
        <v>3</v>
      </c>
      <c r="B4">
        <v>548.54999999999995</v>
      </c>
      <c r="C4">
        <v>552.32000000000005</v>
      </c>
      <c r="D4">
        <v>549.85</v>
      </c>
      <c r="E4">
        <v>540.94000000000005</v>
      </c>
      <c r="F4">
        <v>549.35</v>
      </c>
      <c r="G4">
        <v>542.41999999999996</v>
      </c>
      <c r="H4">
        <v>530.21</v>
      </c>
      <c r="I4">
        <v>541.54</v>
      </c>
      <c r="J4">
        <v>655.6</v>
      </c>
    </row>
    <row r="5" spans="1:10" x14ac:dyDescent="0.3">
      <c r="A5" t="s">
        <v>4</v>
      </c>
      <c r="B5">
        <v>613.75</v>
      </c>
      <c r="C5">
        <v>617.75</v>
      </c>
      <c r="D5">
        <v>615.16999999999996</v>
      </c>
      <c r="E5">
        <v>612.71</v>
      </c>
      <c r="F5">
        <v>623.38</v>
      </c>
      <c r="G5">
        <v>608.21</v>
      </c>
      <c r="H5">
        <v>596.99</v>
      </c>
      <c r="I5">
        <v>615.44000000000005</v>
      </c>
      <c r="J5">
        <v>767.1</v>
      </c>
    </row>
    <row r="6" spans="1:10" x14ac:dyDescent="0.3">
      <c r="A6" t="s">
        <v>5</v>
      </c>
      <c r="B6">
        <v>642.61</v>
      </c>
      <c r="C6">
        <v>645.35</v>
      </c>
      <c r="D6">
        <v>643.91999999999996</v>
      </c>
      <c r="E6">
        <v>538.46</v>
      </c>
      <c r="F6">
        <v>539.04999999999995</v>
      </c>
      <c r="G6">
        <v>622.32000000000005</v>
      </c>
      <c r="H6">
        <v>577.47</v>
      </c>
      <c r="I6">
        <v>525.66</v>
      </c>
      <c r="J6">
        <v>446.9</v>
      </c>
    </row>
    <row r="7" spans="1:10" x14ac:dyDescent="0.3">
      <c r="A7" t="s">
        <v>6</v>
      </c>
      <c r="B7">
        <v>294.77</v>
      </c>
      <c r="C7">
        <v>296.29000000000002</v>
      </c>
      <c r="D7">
        <v>294.77</v>
      </c>
      <c r="E7">
        <v>279.3</v>
      </c>
      <c r="F7">
        <v>277.08</v>
      </c>
      <c r="G7">
        <v>289.95</v>
      </c>
      <c r="H7">
        <v>281.77999999999997</v>
      </c>
      <c r="I7">
        <v>279.01</v>
      </c>
      <c r="J7">
        <v>287.60000000000002</v>
      </c>
    </row>
    <row r="8" spans="1:10" x14ac:dyDescent="0.3">
      <c r="A8" t="s">
        <v>1</v>
      </c>
      <c r="B8" s="1">
        <f>(B2-$J2)/$J2</f>
        <v>-7.5541941564561746E-2</v>
      </c>
      <c r="C8" s="1">
        <f t="shared" ref="C8:I8" si="0">(C2-$J2)/$J2</f>
        <v>-6.9533459000942488E-2</v>
      </c>
      <c r="D8" s="1">
        <f t="shared" si="0"/>
        <v>-7.2078228086710591E-2</v>
      </c>
      <c r="E8" s="1">
        <f t="shared" si="0"/>
        <v>-0.12073515551366625</v>
      </c>
      <c r="F8" s="1">
        <f t="shared" si="0"/>
        <v>-0.11352497643732316</v>
      </c>
      <c r="G8" s="1">
        <f t="shared" si="0"/>
        <v>-9.0692742695570108E-2</v>
      </c>
      <c r="H8" s="1">
        <f t="shared" si="0"/>
        <v>-0.122808671065033</v>
      </c>
      <c r="I8" s="1">
        <f t="shared" si="0"/>
        <v>-0.12467012252591887</v>
      </c>
    </row>
    <row r="9" spans="1:10" x14ac:dyDescent="0.3">
      <c r="A9" t="s">
        <v>2</v>
      </c>
      <c r="B9" s="1">
        <f t="shared" ref="B9:I9" si="1">(B3-$J3)/$J3</f>
        <v>-0.13831624392876415</v>
      </c>
      <c r="C9" s="1">
        <f t="shared" si="1"/>
        <v>-0.13173232595790604</v>
      </c>
      <c r="D9" s="1">
        <f t="shared" si="1"/>
        <v>-0.13570786112610181</v>
      </c>
      <c r="E9" s="1">
        <f t="shared" si="1"/>
        <v>-0.1629789530491095</v>
      </c>
      <c r="F9" s="1">
        <f t="shared" si="1"/>
        <v>-0.15200575643101277</v>
      </c>
      <c r="G9" s="1">
        <f t="shared" si="1"/>
        <v>-0.15008094981111703</v>
      </c>
      <c r="H9" s="1">
        <f t="shared" si="1"/>
        <v>-0.17393416082029142</v>
      </c>
      <c r="I9" s="1">
        <f t="shared" si="1"/>
        <v>-0.16497571505666483</v>
      </c>
    </row>
    <row r="10" spans="1:10" x14ac:dyDescent="0.3">
      <c r="A10" t="s">
        <v>3</v>
      </c>
      <c r="B10" s="1">
        <f t="shared" ref="B10:I10" si="2">(B4-$J4)/$J4</f>
        <v>-0.1632855399633924</v>
      </c>
      <c r="C10" s="1">
        <f t="shared" si="2"/>
        <v>-0.15753508236729707</v>
      </c>
      <c r="D10" s="1">
        <f t="shared" si="2"/>
        <v>-0.16130262355094568</v>
      </c>
      <c r="E10" s="1">
        <f t="shared" si="2"/>
        <v>-0.17489322757779127</v>
      </c>
      <c r="F10" s="1">
        <f t="shared" si="2"/>
        <v>-0.16206528370957901</v>
      </c>
      <c r="G10" s="1">
        <f t="shared" si="2"/>
        <v>-0.17263575350823682</v>
      </c>
      <c r="H10" s="1">
        <f t="shared" si="2"/>
        <v>-0.19125991458206221</v>
      </c>
      <c r="I10" s="1">
        <f t="shared" si="2"/>
        <v>-0.17397803538743145</v>
      </c>
    </row>
    <row r="11" spans="1:10" x14ac:dyDescent="0.3">
      <c r="A11" t="s">
        <v>4</v>
      </c>
      <c r="B11" s="1">
        <f t="shared" ref="B11:I12" si="3">(B5-$J5)/$J5</f>
        <v>-0.19990874722982666</v>
      </c>
      <c r="C11" s="1">
        <f t="shared" si="3"/>
        <v>-0.19469430321991921</v>
      </c>
      <c r="D11" s="1">
        <f t="shared" si="3"/>
        <v>-0.19805761960630955</v>
      </c>
      <c r="E11" s="1">
        <f t="shared" si="3"/>
        <v>-0.20126450267240253</v>
      </c>
      <c r="F11" s="1">
        <f t="shared" si="3"/>
        <v>-0.18735497327597447</v>
      </c>
      <c r="G11" s="1">
        <f t="shared" si="3"/>
        <v>-0.2071307521835484</v>
      </c>
      <c r="H11" s="1">
        <f t="shared" si="3"/>
        <v>-0.22175726763133882</v>
      </c>
      <c r="I11" s="1">
        <f t="shared" si="3"/>
        <v>-0.19770564463564066</v>
      </c>
    </row>
    <row r="12" spans="1:10" x14ac:dyDescent="0.3">
      <c r="A12" t="s">
        <v>5</v>
      </c>
      <c r="B12" s="1">
        <f t="shared" ref="B12:I12" si="4">(B6-$J6)/$J6</f>
        <v>0.4379279480868204</v>
      </c>
      <c r="C12" s="1">
        <f t="shared" si="4"/>
        <v>0.44405907361825925</v>
      </c>
      <c r="D12" s="1">
        <f t="shared" si="4"/>
        <v>0.44085925262922354</v>
      </c>
      <c r="E12" s="1">
        <f t="shared" si="4"/>
        <v>0.20487804878048796</v>
      </c>
      <c r="F12" s="1">
        <f>(F6-$J6)/$J6</f>
        <v>0.20619825464309685</v>
      </c>
      <c r="G12" s="1">
        <f t="shared" si="4"/>
        <v>0.39252629223539959</v>
      </c>
      <c r="H12" s="1">
        <f t="shared" si="3"/>
        <v>0.2921682703065564</v>
      </c>
      <c r="I12" s="1">
        <f t="shared" si="4"/>
        <v>0.17623629447303646</v>
      </c>
    </row>
    <row r="13" spans="1:10" x14ac:dyDescent="0.3">
      <c r="A13" t="s">
        <v>6</v>
      </c>
      <c r="B13" s="1">
        <f t="shared" ref="B13:I13" si="5">(B7-$J7)/$J7</f>
        <v>2.4930458970792622E-2</v>
      </c>
      <c r="C13" s="1">
        <f t="shared" si="5"/>
        <v>3.0215577190542409E-2</v>
      </c>
      <c r="D13" s="1">
        <f t="shared" si="5"/>
        <v>2.4930458970792622E-2</v>
      </c>
      <c r="E13" s="1">
        <f t="shared" si="5"/>
        <v>-2.8859527121001427E-2</v>
      </c>
      <c r="F13" s="1">
        <f t="shared" si="5"/>
        <v>-3.6578581363004306E-2</v>
      </c>
      <c r="G13" s="1">
        <f t="shared" si="5"/>
        <v>8.1710709318496728E-3</v>
      </c>
      <c r="H13" s="1">
        <f t="shared" si="5"/>
        <v>-2.0236439499304763E-2</v>
      </c>
      <c r="I13" s="1">
        <f t="shared" si="5"/>
        <v>-2.9867872044506368E-2</v>
      </c>
    </row>
    <row r="14" spans="1:10" x14ac:dyDescent="0.3">
      <c r="B14" s="1">
        <f>AVERAGE(B8:B11)</f>
        <v>-0.14426311817163623</v>
      </c>
      <c r="C14" s="1">
        <f t="shared" ref="C14:I14" si="6">AVERAGE(C8:C11)</f>
        <v>-0.1383737926365162</v>
      </c>
      <c r="D14" s="1">
        <f t="shared" si="6"/>
        <v>-0.1417865830925169</v>
      </c>
      <c r="E14" s="1">
        <f t="shared" si="6"/>
        <v>-0.16496795970324241</v>
      </c>
      <c r="F14" s="1">
        <f t="shared" si="6"/>
        <v>-0.15373774746347235</v>
      </c>
      <c r="G14" s="1">
        <f t="shared" si="6"/>
        <v>-0.15513504954961807</v>
      </c>
      <c r="H14" s="1">
        <f t="shared" si="6"/>
        <v>-0.17744000352468137</v>
      </c>
      <c r="I14" s="1">
        <f t="shared" si="6"/>
        <v>-0.16533237940141396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EA3D-872B-4AEB-8B20-1EDCAE97777E}">
  <dimension ref="A1:J43"/>
  <sheetViews>
    <sheetView tabSelected="1" workbookViewId="0">
      <selection activeCell="E8" sqref="E8"/>
    </sheetView>
  </sheetViews>
  <sheetFormatPr defaultRowHeight="14" x14ac:dyDescent="0.3"/>
  <cols>
    <col min="3" max="3" width="12.5" bestFit="1" customWidth="1"/>
  </cols>
  <sheetData>
    <row r="1" spans="1:10" x14ac:dyDescent="0.3">
      <c r="A1">
        <v>1</v>
      </c>
      <c r="B1" t="s">
        <v>16</v>
      </c>
      <c r="C1" s="2">
        <v>1.401</v>
      </c>
      <c r="D1" s="2">
        <v>4.1740000000000004</v>
      </c>
      <c r="E1" s="2">
        <v>6.98</v>
      </c>
      <c r="F1" s="2">
        <v>9.7710000000000008</v>
      </c>
      <c r="G1">
        <v>424.4</v>
      </c>
      <c r="H1">
        <v>555.9</v>
      </c>
      <c r="I1">
        <v>655.6</v>
      </c>
      <c r="J1">
        <v>767.1</v>
      </c>
    </row>
    <row r="2" spans="1:10" x14ac:dyDescent="0.3">
      <c r="B2" t="s">
        <v>19</v>
      </c>
      <c r="C2" s="2">
        <f>$A$1+C26</f>
        <v>1</v>
      </c>
      <c r="D2" s="2">
        <f>$A$1+D26</f>
        <v>2</v>
      </c>
      <c r="E2" s="2">
        <f>$A$1+E26</f>
        <v>3</v>
      </c>
      <c r="F2" s="2">
        <f>$A$1+F26</f>
        <v>4</v>
      </c>
    </row>
    <row r="3" spans="1:10" x14ac:dyDescent="0.3">
      <c r="B3" t="s">
        <v>15</v>
      </c>
      <c r="C3" s="2">
        <f>0.0000005507166*SQRT((2*C2+1)*G1*0.000000001)*10000000000</f>
        <v>6.2140748823940886</v>
      </c>
      <c r="D3" s="2">
        <f>0.0000005507166*SQRT((2*D2+1)*H1*0.000000001)*10000000000</f>
        <v>9.1814549282044577</v>
      </c>
      <c r="E3" s="2">
        <f>0.0000005507166*SQRT((2*E2+1)*I1*0.000000001)*10000000000</f>
        <v>11.797681295142736</v>
      </c>
      <c r="F3" s="2">
        <f>0.0000005507166*SQRT((2*F2+1)*J1*0.000000001)*10000000000</f>
        <v>14.470229312191549</v>
      </c>
    </row>
    <row r="4" spans="1:10" x14ac:dyDescent="0.3">
      <c r="B4" t="s">
        <v>17</v>
      </c>
      <c r="C4" s="1">
        <f>(C1-C3)/C3</f>
        <v>-0.77454407510129031</v>
      </c>
      <c r="D4" s="1">
        <f>(D1-D3)/D3</f>
        <v>-0.54538795510742921</v>
      </c>
      <c r="E4" s="1">
        <f>(E1-E3)/E3</f>
        <v>-0.40835831843722037</v>
      </c>
      <c r="F4" s="1">
        <f>(F1-F3)/F3</f>
        <v>-0.32475154407071655</v>
      </c>
    </row>
    <row r="5" spans="1:10" x14ac:dyDescent="0.3">
      <c r="A5">
        <v>2</v>
      </c>
      <c r="B5" t="s">
        <v>16</v>
      </c>
      <c r="C5" s="2">
        <f>C1+2.766</f>
        <v>4.1669999999999998</v>
      </c>
      <c r="D5" s="2">
        <f>D1+2.756</f>
        <v>6.93</v>
      </c>
      <c r="E5" s="2">
        <f>E1+2.768</f>
        <v>9.7480000000000011</v>
      </c>
      <c r="F5" s="2">
        <f>F1+2.768</f>
        <v>12.539000000000001</v>
      </c>
    </row>
    <row r="6" spans="1:10" x14ac:dyDescent="0.3">
      <c r="B6" t="s">
        <v>19</v>
      </c>
      <c r="C6" s="2">
        <f>$A$5+C26</f>
        <v>2</v>
      </c>
      <c r="D6" s="2">
        <f>$A$5+D26</f>
        <v>3</v>
      </c>
      <c r="E6" s="2">
        <f>$A$5+E26</f>
        <v>4</v>
      </c>
      <c r="F6" s="2">
        <f>$A$5+F26</f>
        <v>5</v>
      </c>
    </row>
    <row r="7" spans="1:10" x14ac:dyDescent="0.3">
      <c r="B7" t="s">
        <v>15</v>
      </c>
      <c r="C7" s="2">
        <f>0.0000005507166*SQRT((2*C6+1)*G1*0.000000001)*10000000000</f>
        <v>8.0223361771993744</v>
      </c>
      <c r="D7" s="2">
        <f>0.0000005507166*SQRT((2*D6+1)*H1*0.000000001)*10000000000</f>
        <v>10.863643976038144</v>
      </c>
      <c r="E7" s="2">
        <f>0.0000005507166*SQRT((2*E6+1)*I1*0.000000001)*10000000000</f>
        <v>13.377313180348327</v>
      </c>
      <c r="F7" s="2">
        <f>0.0000005507166*SQRT((2*F6+1)*J1*0.000000001)*10000000000</f>
        <v>15.997440419647289</v>
      </c>
    </row>
    <row r="8" spans="1:10" x14ac:dyDescent="0.3">
      <c r="B8" t="s">
        <v>17</v>
      </c>
      <c r="C8" s="1">
        <f>(C5-C7)/C7</f>
        <v>-0.48057524542000507</v>
      </c>
      <c r="D8" s="1">
        <f>(D5-D7)/D7</f>
        <v>-0.36209249720577669</v>
      </c>
      <c r="E8" s="1">
        <f>(E5-E7)/E7</f>
        <v>-0.27130359672522997</v>
      </c>
      <c r="F8" s="1">
        <f>(F5-F7)/F7</f>
        <v>-0.2161871104954888</v>
      </c>
    </row>
    <row r="9" spans="1:10" x14ac:dyDescent="0.3">
      <c r="A9">
        <v>3</v>
      </c>
      <c r="B9" t="s">
        <v>16</v>
      </c>
      <c r="C9" s="2">
        <f>C5+1.365</f>
        <v>5.532</v>
      </c>
      <c r="D9" s="2">
        <f>D5+1.356</f>
        <v>8.2859999999999996</v>
      </c>
      <c r="E9" s="2">
        <f>E5+1.365</f>
        <v>11.113000000000001</v>
      </c>
      <c r="F9" s="2">
        <f>F5+1.366</f>
        <v>13.905000000000001</v>
      </c>
    </row>
    <row r="10" spans="1:10" x14ac:dyDescent="0.3">
      <c r="B10" t="s">
        <v>19</v>
      </c>
      <c r="C10" s="2">
        <f>$A$9+C26</f>
        <v>3</v>
      </c>
      <c r="D10" s="2">
        <f>$A$9+D26</f>
        <v>4</v>
      </c>
      <c r="E10" s="2">
        <f>$A$9+E26</f>
        <v>5</v>
      </c>
      <c r="F10" s="2">
        <f>$A$9+F26</f>
        <v>6</v>
      </c>
    </row>
    <row r="11" spans="1:10" x14ac:dyDescent="0.3">
      <c r="B11" t="s">
        <v>15</v>
      </c>
      <c r="C11" s="2">
        <f>0.0000005507166*SQRT((2*C10+1)*G1*0.000000001)*10000000000</f>
        <v>9.4921561742315728</v>
      </c>
      <c r="D11" s="2">
        <f>0.0000005507166*SQRT((2*D10+1)*H1*0.000000001)*10000000000</f>
        <v>12.318214411089372</v>
      </c>
      <c r="E11" s="2">
        <f>0.0000005507166*SQRT((2*E10+1)*I1*0.000000001)*10000000000</f>
        <v>14.789176174097101</v>
      </c>
      <c r="F11" s="2">
        <f>0.0000005507166*SQRT((2*F10+1)*J1*0.000000001)*10000000000</f>
        <v>17.39105125094288</v>
      </c>
    </row>
    <row r="12" spans="1:10" x14ac:dyDescent="0.3">
      <c r="B12" t="s">
        <v>17</v>
      </c>
      <c r="C12" s="1">
        <f>(C9-C11)/C11</f>
        <v>-0.41720301494640788</v>
      </c>
      <c r="D12" s="1">
        <f>(D9-D11)/D11</f>
        <v>-0.32733757316802375</v>
      </c>
      <c r="E12" s="1">
        <f>(E9-E11)/E11</f>
        <v>-0.24857207263078229</v>
      </c>
      <c r="F12" s="1">
        <f>(F9-F11)/F11</f>
        <v>-0.20045086410482965</v>
      </c>
    </row>
    <row r="13" spans="1:10" x14ac:dyDescent="0.3">
      <c r="A13">
        <v>5</v>
      </c>
      <c r="B13" t="s">
        <v>16</v>
      </c>
      <c r="C13" s="2">
        <f>C9+5.612</f>
        <v>11.144</v>
      </c>
      <c r="D13" s="2">
        <f>D9+1.3995*4</f>
        <v>13.884</v>
      </c>
      <c r="E13" s="2">
        <f>E9+1.40425*4</f>
        <v>16.73</v>
      </c>
      <c r="F13" s="2">
        <f>F9+5.77</f>
        <v>19.675000000000001</v>
      </c>
    </row>
    <row r="14" spans="1:10" x14ac:dyDescent="0.3">
      <c r="B14" t="s">
        <v>19</v>
      </c>
      <c r="C14" s="2">
        <f>$A$13+C26</f>
        <v>5</v>
      </c>
      <c r="D14" s="2">
        <f>$A$13+D26</f>
        <v>6</v>
      </c>
      <c r="E14" s="2">
        <f>$A$13+E26</f>
        <v>7</v>
      </c>
      <c r="F14" s="2">
        <f>$A$13+F26</f>
        <v>8</v>
      </c>
    </row>
    <row r="15" spans="1:10" x14ac:dyDescent="0.3">
      <c r="B15" t="s">
        <v>15</v>
      </c>
      <c r="C15" s="2">
        <f>0.0000005507166*SQRT((2*C14+1)*G1*0.000000001)*10000000000</f>
        <v>11.899047484063757</v>
      </c>
      <c r="D15" s="2">
        <f>0.0000005507166*SQRT((2*D14+1)*H1*0.000000001)*10000000000</f>
        <v>14.804651227114057</v>
      </c>
      <c r="E15" s="2">
        <f>0.0000005507166*SQRT((2*E14+1)*I1*0.000000001)*10000000000</f>
        <v>17.270037054830016</v>
      </c>
      <c r="F15" s="2">
        <f>0.0000005507166*SQRT((2*F14+1)*J1*0.000000001)*10000000000</f>
        <v>19.887427960358185</v>
      </c>
    </row>
    <row r="16" spans="1:10" x14ac:dyDescent="0.3">
      <c r="B16" t="s">
        <v>17</v>
      </c>
      <c r="C16" s="1">
        <f>(C13-C15)/C15</f>
        <v>-6.3454447515650547E-2</v>
      </c>
      <c r="D16" s="1">
        <f>(D13-D15)/D15</f>
        <v>-6.2186620474241582E-2</v>
      </c>
      <c r="E16" s="1">
        <f>(E13-E15)/E15</f>
        <v>-3.1270173486916783E-2</v>
      </c>
      <c r="F16" s="1">
        <f>(F13-F15)/F15</f>
        <v>-1.0681520042793812E-2</v>
      </c>
    </row>
    <row r="17" spans="1:6" x14ac:dyDescent="0.3">
      <c r="A17">
        <v>9</v>
      </c>
      <c r="B17" t="s">
        <v>16</v>
      </c>
      <c r="C17" s="2">
        <f>C9+8.382*2</f>
        <v>22.295999999999999</v>
      </c>
      <c r="D17" s="2">
        <f>D9+8.358*2</f>
        <v>25.002000000000002</v>
      </c>
      <c r="E17" s="2">
        <f>E9+8.3845*2</f>
        <v>27.881999999999998</v>
      </c>
      <c r="F17" s="2">
        <f>F9+8.384*2</f>
        <v>30.673000000000002</v>
      </c>
    </row>
    <row r="18" spans="1:6" x14ac:dyDescent="0.3">
      <c r="B18" t="s">
        <v>19</v>
      </c>
      <c r="C18" s="2">
        <f>$A$17+C26</f>
        <v>9</v>
      </c>
      <c r="D18" s="2">
        <f>$A$17+D26</f>
        <v>10</v>
      </c>
      <c r="E18" s="2">
        <f>$A$17+E26</f>
        <v>11</v>
      </c>
      <c r="F18" s="2">
        <f>$A$17+F26</f>
        <v>12</v>
      </c>
    </row>
    <row r="19" spans="1:6" x14ac:dyDescent="0.3">
      <c r="B19" t="s">
        <v>15</v>
      </c>
      <c r="C19" s="2">
        <f>0.0000005507166*SQRT((2*C18+1)*G1*0.000000001)*10000000000</f>
        <v>15.63841217681664</v>
      </c>
      <c r="D19" s="2">
        <f>0.0000005507166*SQRT((2*D18+1)*H1*0.000000001)*10000000000</f>
        <v>18.816383321837638</v>
      </c>
      <c r="E19" s="2">
        <f>0.0000005507166*SQRT((2*E18+1)*I1*0.000000001)*10000000000</f>
        <v>21.38511341584708</v>
      </c>
      <c r="F19" s="2">
        <f>0.0000005507166*SQRT((2*F18+1)*J1*0.000000001)*10000000000</f>
        <v>24.11704885365258</v>
      </c>
    </row>
    <row r="20" spans="1:6" x14ac:dyDescent="0.3">
      <c r="B20" t="s">
        <v>17</v>
      </c>
      <c r="C20" s="1">
        <f>(C17-C19)/C19</f>
        <v>0.42572019127702643</v>
      </c>
      <c r="D20" s="1">
        <f>(D17-D19)/D19</f>
        <v>0.3287356859372414</v>
      </c>
      <c r="E20" s="1">
        <f>(E17-E19)/E19</f>
        <v>0.3038041677786244</v>
      </c>
      <c r="F20" s="1">
        <f>(F17-F19)/F19</f>
        <v>0.27183886329253376</v>
      </c>
    </row>
    <row r="21" spans="1:6" ht="14.5" customHeight="1" x14ac:dyDescent="0.3">
      <c r="A21">
        <v>11</v>
      </c>
      <c r="B21" t="s">
        <v>16</v>
      </c>
      <c r="C21" s="2">
        <f>C17+1.76*2</f>
        <v>25.815999999999999</v>
      </c>
      <c r="D21" s="2">
        <f>D17+1.735*2</f>
        <v>28.472000000000001</v>
      </c>
      <c r="E21" s="2">
        <f>E17+3.518</f>
        <v>31.4</v>
      </c>
      <c r="F21" s="2">
        <f>F17+3.518</f>
        <v>34.191000000000003</v>
      </c>
    </row>
    <row r="22" spans="1:6" x14ac:dyDescent="0.3">
      <c r="B22" t="s">
        <v>19</v>
      </c>
      <c r="C22" s="2">
        <f>$A$21+C26</f>
        <v>11</v>
      </c>
      <c r="D22" s="2">
        <f>$A$21+D26</f>
        <v>12</v>
      </c>
      <c r="E22" s="2">
        <f>$A$21+E26</f>
        <v>13</v>
      </c>
      <c r="F22" s="2">
        <f>$A$21+F26</f>
        <v>14</v>
      </c>
    </row>
    <row r="23" spans="1:6" x14ac:dyDescent="0.3">
      <c r="B23" t="s">
        <v>15</v>
      </c>
      <c r="C23" s="2">
        <f>0.0000005507166*SQRT((2*C22+1)*G1*0.000000001)*10000000000</f>
        <v>17.205994234684855</v>
      </c>
      <c r="D23" s="2">
        <f>0.0000005507166*SQRT((2*D22+1)*H1*0.000000001)*10000000000</f>
        <v>20.530357351815621</v>
      </c>
      <c r="E23" s="2">
        <f>0.0000005507166*SQRT((2*E22+1)*I1*0.000000001)*10000000000</f>
        <v>23.170186097124109</v>
      </c>
      <c r="F23" s="2">
        <f>0.0000005507166*SQRT((2*F22+1)*J1*0.000000001)*10000000000</f>
        <v>25.974856547726684</v>
      </c>
    </row>
    <row r="24" spans="1:6" x14ac:dyDescent="0.3">
      <c r="B24" t="s">
        <v>17</v>
      </c>
      <c r="C24" s="1">
        <f>(C21-C23)/C23</f>
        <v>0.50040733757533107</v>
      </c>
      <c r="D24" s="1">
        <f>(D21-D23)/D23</f>
        <v>0.38682437485590354</v>
      </c>
      <c r="E24" s="1">
        <f>(E21-E23)/E23</f>
        <v>0.3551898059160335</v>
      </c>
      <c r="F24" s="1">
        <f>(F21-F23)/F23</f>
        <v>0.31631140819495279</v>
      </c>
    </row>
    <row r="26" spans="1:6" x14ac:dyDescent="0.3">
      <c r="B26" t="s">
        <v>18</v>
      </c>
      <c r="C26">
        <v>0</v>
      </c>
      <c r="D26">
        <v>1</v>
      </c>
      <c r="E26">
        <v>2</v>
      </c>
      <c r="F26">
        <v>3</v>
      </c>
    </row>
    <row r="27" spans="1:6" x14ac:dyDescent="0.3">
      <c r="B27" t="s">
        <v>19</v>
      </c>
    </row>
    <row r="42" spans="2:2" x14ac:dyDescent="0.3">
      <c r="B42">
        <v>446.9</v>
      </c>
    </row>
    <row r="43" spans="2:2" x14ac:dyDescent="0.3">
      <c r="B43">
        <v>287.60000000000002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Zi-Chen Wang</dc:creator>
  <cp:lastModifiedBy>ZCW</cp:lastModifiedBy>
  <dcterms:created xsi:type="dcterms:W3CDTF">2015-06-05T18:19:34Z</dcterms:created>
  <dcterms:modified xsi:type="dcterms:W3CDTF">2023-11-07T10:40:10Z</dcterms:modified>
</cp:coreProperties>
</file>